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pivotTables/pivotTable17.xml" ContentType="application/vnd.openxmlformats-officedocument.spreadsheetml.pivotTable+xml"/>
  <Override PartName="/xl/pivotTables/pivotTable18.xml" ContentType="application/vnd.openxmlformats-officedocument.spreadsheetml.pivotTable+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6.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codeName="EstaPastaDeTrabalho"/>
  <mc:AlternateContent xmlns:mc="http://schemas.openxmlformats.org/markup-compatibility/2006">
    <mc:Choice Requires="x15">
      <x15ac:absPath xmlns:x15ac="http://schemas.microsoft.com/office/spreadsheetml/2010/11/ac" url="https://levesaude-my.sharepoint.com/personal/ramon_oliveira_levesaude_com_br/Documents/CX/2024/Projetos/NIPZERO/"/>
    </mc:Choice>
  </mc:AlternateContent>
  <xr:revisionPtr revIDLastSave="7014" documentId="13_ncr:1_{881BA829-EEB7-449D-84C6-5C4F59933E51}" xr6:coauthVersionLast="47" xr6:coauthVersionMax="47" xr10:uidLastSave="{045CC369-2497-42CC-9291-BF7498546D21}"/>
  <bookViews>
    <workbookView xWindow="-108" yWindow="-108" windowWidth="23256" windowHeight="12456" tabRatio="749" firstSheet="1" activeTab="2" xr2:uid="{7F0B7CB7-4AE1-43C0-8788-8FD26C006FE8}"/>
  </bookViews>
  <sheets>
    <sheet name="Previsão Mensal" sheetId="76" state="hidden" r:id="rId1"/>
    <sheet name="Dashboard" sheetId="83" r:id="rId2"/>
    <sheet name="NIPs" sheetId="1" r:id="rId3"/>
    <sheet name="Dinâmica Causa Raiz" sheetId="87" r:id="rId4"/>
    <sheet name="NIPs - Teste novo modelo" sheetId="79" r:id="rId5"/>
    <sheet name="Ficha Analítica" sheetId="81" state="hidden" r:id="rId6"/>
    <sheet name="Auxiliar" sheetId="85" state="hidden" r:id="rId7"/>
    <sheet name="POR DIA" sheetId="88" r:id="rId8"/>
    <sheet name="Ficha Analítica 1" sheetId="82" r:id="rId9"/>
    <sheet name="Planilha2" sheetId="90" r:id="rId10"/>
    <sheet name="Planilha4" sheetId="92" state="hidden" r:id="rId11"/>
    <sheet name="Planilha1" sheetId="89" state="hidden" r:id="rId12"/>
  </sheets>
  <externalReferences>
    <externalReference r:id="rId13"/>
    <externalReference r:id="rId14"/>
  </externalReferences>
  <definedNames>
    <definedName name="_xlnm._FilterDatabase" localSheetId="6" hidden="1">Auxiliar!$H$1:$H$39</definedName>
    <definedName name="_xlnm._FilterDatabase" localSheetId="2" hidden="1">NIPs!$A$1:$AQ$507</definedName>
    <definedName name="_xlnm._FilterDatabase" localSheetId="4" hidden="1">'NIPs - Teste novo modelo'!$A$2:$AO$292</definedName>
    <definedName name="_xlnm._FilterDatabase" localSheetId="9" hidden="1">Planilha2!$AE$149:$AF$153</definedName>
    <definedName name="_xlnm._FilterDatabase" localSheetId="0" hidden="1">'Previsão Mensal'!$A$1:$G$936</definedName>
    <definedName name="ListaMeds">#REF!</definedName>
    <definedName name="NativeTimeline_Data_Da_NIP">#N/A</definedName>
    <definedName name="SegmentaçãodeDados_Acumulado_dia_útil">#N/A</definedName>
  </definedNames>
  <calcPr calcId="191028"/>
  <pivotCaches>
    <pivotCache cacheId="0" r:id="rId15"/>
    <pivotCache cacheId="1" r:id="rId16"/>
    <pivotCache cacheId="2" r:id="rId17"/>
    <pivotCache cacheId="3" r:id="rId18"/>
    <pivotCache cacheId="4" r:id="rId19"/>
  </pivotCaches>
  <extLst>
    <ext xmlns:x14="http://schemas.microsoft.com/office/spreadsheetml/2009/9/main" uri="{BBE1A952-AA13-448e-AADC-164F8A28A991}">
      <x14:slicerCaches>
        <x14:slicerCache r:id="rId2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1"/>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288" i="79" l="1"/>
  <c r="P289" i="79"/>
  <c r="P290" i="79"/>
  <c r="P291" i="79"/>
  <c r="P292" i="79"/>
  <c r="V292" i="79"/>
  <c r="V284" i="79"/>
  <c r="V285" i="79"/>
  <c r="V286" i="79"/>
  <c r="V287" i="79"/>
  <c r="V288" i="79"/>
  <c r="V289" i="79"/>
  <c r="V290" i="79"/>
  <c r="V291" i="79"/>
  <c r="P284" i="79" l="1"/>
  <c r="P285" i="79"/>
  <c r="P286" i="79"/>
  <c r="P287" i="79"/>
  <c r="N11" i="92"/>
  <c r="M11" i="92"/>
  <c r="L11" i="92"/>
  <c r="K11" i="92"/>
  <c r="J11" i="92"/>
  <c r="I11" i="92"/>
  <c r="H11" i="92"/>
  <c r="G11" i="92"/>
  <c r="F11" i="92"/>
  <c r="E11" i="92"/>
  <c r="D11" i="92"/>
  <c r="J13" i="83"/>
  <c r="K13" i="83"/>
  <c r="L13" i="83"/>
  <c r="P279" i="79"/>
  <c r="P280" i="79"/>
  <c r="P281" i="79"/>
  <c r="P282" i="79"/>
  <c r="P283" i="79"/>
  <c r="F44" i="88"/>
  <c r="F45" i="88"/>
  <c r="F46" i="88"/>
  <c r="V281" i="79" l="1"/>
  <c r="V282" i="79"/>
  <c r="V283" i="79"/>
  <c r="V278" i="79"/>
  <c r="V280" i="79"/>
  <c r="P278" i="79"/>
  <c r="V191" i="90"/>
  <c r="U191" i="90"/>
  <c r="T191" i="90"/>
  <c r="S191" i="90"/>
  <c r="R191" i="90"/>
  <c r="Q191" i="90"/>
  <c r="P191" i="90"/>
  <c r="O191" i="90"/>
  <c r="U190" i="90"/>
  <c r="T190" i="90"/>
  <c r="S190" i="90"/>
  <c r="R190" i="90"/>
  <c r="Q190" i="90"/>
  <c r="P190" i="90"/>
  <c r="O190" i="90"/>
  <c r="V190" i="90" s="1"/>
  <c r="U189" i="90"/>
  <c r="T189" i="90"/>
  <c r="S189" i="90"/>
  <c r="R189" i="90"/>
  <c r="Q189" i="90"/>
  <c r="P189" i="90"/>
  <c r="O189" i="90"/>
  <c r="V189" i="90" s="1"/>
  <c r="U188" i="90"/>
  <c r="T188" i="90"/>
  <c r="S188" i="90"/>
  <c r="R188" i="90"/>
  <c r="Q188" i="90"/>
  <c r="P188" i="90"/>
  <c r="O188" i="90"/>
  <c r="V188" i="90" s="1"/>
  <c r="U187" i="90"/>
  <c r="T187" i="90"/>
  <c r="S187" i="90"/>
  <c r="R187" i="90"/>
  <c r="Q187" i="90"/>
  <c r="P187" i="90"/>
  <c r="O187" i="90"/>
  <c r="V187" i="90" s="1"/>
  <c r="S178" i="90"/>
  <c r="S179" i="90"/>
  <c r="S180" i="90"/>
  <c r="S181" i="90"/>
  <c r="S182" i="90"/>
  <c r="S183" i="90"/>
  <c r="S177" i="90"/>
  <c r="S184" i="90" s="1"/>
  <c r="R178" i="90"/>
  <c r="R179" i="90"/>
  <c r="R180" i="90"/>
  <c r="R184" i="90" s="1"/>
  <c r="R181" i="90"/>
  <c r="R182" i="90"/>
  <c r="R183" i="90"/>
  <c r="R177" i="90"/>
  <c r="P184" i="90"/>
  <c r="Q184" i="90"/>
  <c r="O184" i="90"/>
  <c r="Q178" i="90"/>
  <c r="Q179" i="90"/>
  <c r="Q180" i="90"/>
  <c r="Q181" i="90"/>
  <c r="Q182" i="90"/>
  <c r="Q183" i="90"/>
  <c r="Q177" i="90"/>
  <c r="P178" i="90"/>
  <c r="P179" i="90"/>
  <c r="P180" i="90"/>
  <c r="P181" i="90"/>
  <c r="P182" i="90"/>
  <c r="P183" i="90"/>
  <c r="P177" i="90"/>
  <c r="O178" i="90"/>
  <c r="O179" i="90"/>
  <c r="O180" i="90"/>
  <c r="O181" i="90"/>
  <c r="O182" i="90"/>
  <c r="O183" i="90"/>
  <c r="O177" i="90"/>
  <c r="D72" i="90"/>
  <c r="D73" i="90"/>
  <c r="D74" i="90"/>
  <c r="D75" i="90"/>
  <c r="D76" i="90"/>
  <c r="D77" i="90"/>
  <c r="D78" i="90"/>
  <c r="D79" i="90"/>
  <c r="D80" i="90"/>
  <c r="D81" i="90"/>
  <c r="D82" i="90"/>
  <c r="D83" i="90"/>
  <c r="D84" i="90"/>
  <c r="D85" i="90" s="1"/>
  <c r="D86" i="90" s="1"/>
  <c r="D87" i="90" s="1"/>
  <c r="D88" i="90" s="1"/>
  <c r="D89" i="90" s="1"/>
  <c r="D71" i="90"/>
  <c r="D70" i="90"/>
  <c r="C90" i="90"/>
  <c r="V276" i="79"/>
  <c r="V277" i="79"/>
  <c r="P277" i="79"/>
  <c r="G47" i="88"/>
  <c r="B173" i="90"/>
  <c r="B172" i="90"/>
  <c r="B171" i="90"/>
  <c r="B170" i="90"/>
  <c r="C20" i="90" l="1"/>
  <c r="D3" i="90" s="1"/>
  <c r="C55" i="90"/>
  <c r="C155" i="90"/>
  <c r="D148" i="90" s="1"/>
  <c r="D4" i="90" l="1"/>
  <c r="D5" i="90" s="1"/>
  <c r="D6" i="90" s="1"/>
  <c r="D7" i="90" s="1"/>
  <c r="D8" i="90" s="1"/>
  <c r="D9" i="90" s="1"/>
  <c r="D10" i="90" s="1"/>
  <c r="D11" i="90" s="1"/>
  <c r="D12" i="90" s="1"/>
  <c r="D13" i="90" s="1"/>
  <c r="D14" i="90" s="1"/>
  <c r="D15" i="90" s="1"/>
  <c r="D16" i="90" s="1"/>
  <c r="D17" i="90" s="1"/>
  <c r="D18" i="90" s="1"/>
  <c r="D19" i="90" s="1"/>
  <c r="D51" i="90"/>
  <c r="D52" i="90" s="1"/>
  <c r="D53" i="90" s="1"/>
  <c r="D54" i="90" s="1"/>
  <c r="D149" i="90"/>
  <c r="D150" i="90" s="1"/>
  <c r="D151" i="90" s="1"/>
  <c r="D152" i="90" s="1"/>
  <c r="D153" i="90" s="1"/>
  <c r="D154" i="90" s="1"/>
  <c r="P269" i="79"/>
  <c r="P270" i="79"/>
  <c r="P271" i="79"/>
  <c r="P272" i="79"/>
  <c r="P273" i="79"/>
  <c r="P274" i="79"/>
  <c r="P275" i="79"/>
  <c r="P276" i="79"/>
  <c r="O32" i="88" l="1"/>
  <c r="O3" i="88"/>
  <c r="P3" i="88" s="1"/>
  <c r="O4" i="88"/>
  <c r="O5" i="88"/>
  <c r="O6" i="88"/>
  <c r="O7" i="88"/>
  <c r="O8" i="88"/>
  <c r="O9" i="88"/>
  <c r="O10" i="88"/>
  <c r="O11" i="88"/>
  <c r="O12" i="88"/>
  <c r="O13" i="88"/>
  <c r="O14" i="88"/>
  <c r="O15" i="88"/>
  <c r="O16" i="88"/>
  <c r="O17" i="88"/>
  <c r="O18" i="88"/>
  <c r="O19" i="88"/>
  <c r="O20" i="88"/>
  <c r="O21" i="88"/>
  <c r="O22" i="88"/>
  <c r="O23" i="88"/>
  <c r="O24" i="88"/>
  <c r="O25" i="88"/>
  <c r="O26" i="88"/>
  <c r="O27" i="88"/>
  <c r="O28" i="88"/>
  <c r="O29" i="88"/>
  <c r="O30" i="88"/>
  <c r="O31" i="88"/>
  <c r="O2" i="88"/>
  <c r="V268" i="79"/>
  <c r="V269" i="79"/>
  <c r="V270" i="79"/>
  <c r="V271" i="79"/>
  <c r="V272" i="79"/>
  <c r="V273" i="79"/>
  <c r="V274" i="79"/>
  <c r="V275" i="79"/>
  <c r="P268" i="79"/>
  <c r="P264" i="79"/>
  <c r="V264" i="79"/>
  <c r="V256" i="79"/>
  <c r="V257" i="79"/>
  <c r="V258" i="79"/>
  <c r="V259" i="79"/>
  <c r="V260" i="79"/>
  <c r="V261" i="79"/>
  <c r="V262" i="79"/>
  <c r="V263" i="79"/>
  <c r="V265" i="79"/>
  <c r="V266" i="79"/>
  <c r="V267" i="79"/>
  <c r="P256" i="79"/>
  <c r="P257" i="79"/>
  <c r="P258" i="79"/>
  <c r="P259" i="79"/>
  <c r="P260" i="79"/>
  <c r="P261" i="79"/>
  <c r="P262" i="79"/>
  <c r="P263" i="79"/>
  <c r="P265" i="79"/>
  <c r="P266" i="79"/>
  <c r="P267" i="79"/>
  <c r="P255" i="79"/>
  <c r="P254" i="79"/>
  <c r="V254" i="79"/>
  <c r="V255" i="79"/>
  <c r="P251" i="79"/>
  <c r="P252" i="79"/>
  <c r="P253" i="79"/>
  <c r="P228" i="79"/>
  <c r="P229" i="79"/>
  <c r="P230" i="79"/>
  <c r="P231" i="79"/>
  <c r="P232" i="79"/>
  <c r="P233" i="79"/>
  <c r="P234" i="79"/>
  <c r="V238" i="79"/>
  <c r="V239" i="79"/>
  <c r="V240" i="79"/>
  <c r="V241" i="79"/>
  <c r="V242" i="79"/>
  <c r="V243" i="79"/>
  <c r="V244" i="79"/>
  <c r="V245" i="79"/>
  <c r="V246" i="79"/>
  <c r="V247" i="79"/>
  <c r="V248" i="79"/>
  <c r="V249" i="79"/>
  <c r="V250" i="79"/>
  <c r="V251" i="79"/>
  <c r="V252" i="79"/>
  <c r="V253" i="79"/>
  <c r="P240" i="79"/>
  <c r="P241" i="79"/>
  <c r="P242" i="79"/>
  <c r="P243" i="79"/>
  <c r="P244" i="79"/>
  <c r="P245" i="79"/>
  <c r="P246" i="79"/>
  <c r="P247" i="79"/>
  <c r="P248" i="79"/>
  <c r="P249" i="79"/>
  <c r="P250" i="79"/>
  <c r="P238" i="79"/>
  <c r="P239" i="79"/>
  <c r="P237" i="79"/>
  <c r="V237" i="79"/>
  <c r="V235" i="79"/>
  <c r="V236" i="79"/>
  <c r="P236" i="79"/>
  <c r="P235" i="79"/>
  <c r="P217" i="79"/>
  <c r="P218" i="79"/>
  <c r="P219" i="79"/>
  <c r="P220" i="79"/>
  <c r="P221" i="79"/>
  <c r="P222" i="79"/>
  <c r="P223" i="79"/>
  <c r="P224" i="79"/>
  <c r="P225" i="79"/>
  <c r="P226" i="79"/>
  <c r="P227" i="79"/>
  <c r="V216" i="79"/>
  <c r="V217" i="79"/>
  <c r="V218" i="79"/>
  <c r="V219" i="79"/>
  <c r="V220" i="79"/>
  <c r="V221" i="79"/>
  <c r="V222" i="79"/>
  <c r="V223" i="79"/>
  <c r="V224" i="79"/>
  <c r="V225" i="79"/>
  <c r="V226" i="79"/>
  <c r="V227" i="79"/>
  <c r="V228" i="79"/>
  <c r="V229" i="79"/>
  <c r="V230" i="79"/>
  <c r="V231" i="79"/>
  <c r="V232" i="79"/>
  <c r="V233" i="79"/>
  <c r="V234" i="79"/>
  <c r="P216" i="79"/>
  <c r="O33" i="88" l="1"/>
  <c r="P4" i="88"/>
  <c r="P5" i="88" s="1"/>
  <c r="P6" i="88" s="1"/>
  <c r="P7" i="88" s="1"/>
  <c r="P8" i="88" s="1"/>
  <c r="P9" i="88" s="1"/>
  <c r="P10" i="88" s="1"/>
  <c r="P11" i="88" s="1"/>
  <c r="P12" i="88" s="1"/>
  <c r="P13" i="88" s="1"/>
  <c r="P14" i="88" s="1"/>
  <c r="P15" i="88" s="1"/>
  <c r="P16" i="88" s="1"/>
  <c r="P17" i="88" s="1"/>
  <c r="P18" i="88" s="1"/>
  <c r="P19" i="88" s="1"/>
  <c r="P20" i="88" s="1"/>
  <c r="P21" i="88" s="1"/>
  <c r="P22" i="88" s="1"/>
  <c r="P23" i="88" s="1"/>
  <c r="P24" i="88" s="1"/>
  <c r="P25" i="88" s="1"/>
  <c r="P26" i="88" s="1"/>
  <c r="P27" i="88" s="1"/>
  <c r="P28" i="88" s="1"/>
  <c r="P29" i="88" s="1"/>
  <c r="P30" i="88" s="1"/>
  <c r="P31" i="88" s="1"/>
  <c r="P32" i="88" s="1"/>
  <c r="AO4" i="76" l="1"/>
  <c r="AE2" i="76"/>
  <c r="AE12" i="76"/>
  <c r="G586" i="76"/>
  <c r="G585" i="76"/>
  <c r="G584" i="76"/>
  <c r="G583" i="76"/>
  <c r="G582" i="76"/>
  <c r="G581" i="76"/>
  <c r="G580" i="76"/>
  <c r="G579" i="76"/>
  <c r="G578" i="76"/>
  <c r="G577" i="76"/>
  <c r="AE19" i="76" s="1"/>
  <c r="G576" i="76"/>
  <c r="G575" i="76"/>
  <c r="AE13" i="76" s="1"/>
  <c r="P215" i="79"/>
  <c r="G123" i="90"/>
  <c r="C111" i="90"/>
  <c r="H20" i="82"/>
  <c r="D99" i="90" l="1"/>
  <c r="D100" i="90" s="1"/>
  <c r="D101" i="90" s="1"/>
  <c r="D102" i="90" s="1"/>
  <c r="D103" i="90" s="1"/>
  <c r="D104" i="90" s="1"/>
  <c r="D105" i="90" s="1"/>
  <c r="D106" i="90" s="1"/>
  <c r="D107" i="90" s="1"/>
  <c r="D108" i="90" s="1"/>
  <c r="D109" i="90" s="1"/>
  <c r="AE23" i="76"/>
  <c r="AE11" i="76"/>
  <c r="AE9" i="76"/>
  <c r="AE8" i="76"/>
  <c r="AE7" i="76"/>
  <c r="AE18" i="76"/>
  <c r="AE6" i="76"/>
  <c r="AE17" i="76"/>
  <c r="AE5" i="76"/>
  <c r="AE16" i="76"/>
  <c r="AE4" i="76"/>
  <c r="AE15" i="76"/>
  <c r="AE24" i="76"/>
  <c r="AE22" i="76"/>
  <c r="AE10" i="76"/>
  <c r="AE21" i="76"/>
  <c r="AE20" i="76"/>
  <c r="AE3" i="76"/>
  <c r="AE14" i="76"/>
  <c r="AE25" i="76"/>
  <c r="V213" i="79"/>
  <c r="V215" i="79"/>
  <c r="V214" i="79"/>
  <c r="P214" i="79"/>
  <c r="V212" i="79"/>
  <c r="V211" i="79"/>
  <c r="V210" i="79"/>
  <c r="V209" i="79"/>
  <c r="P213" i="79"/>
  <c r="P212" i="79"/>
  <c r="G22" i="82"/>
  <c r="D22" i="82" a="1"/>
  <c r="D22" i="82" s="1"/>
  <c r="P211" i="79"/>
  <c r="Z19" i="82"/>
  <c r="Z17" i="82"/>
  <c r="Z14" i="82"/>
  <c r="Y12" i="82"/>
  <c r="P18" i="82"/>
  <c r="J18" i="82"/>
  <c r="H10" i="82"/>
  <c r="C17" i="82"/>
  <c r="C18" i="82"/>
  <c r="C20" i="82"/>
  <c r="C16" i="82"/>
  <c r="C15" i="82"/>
  <c r="B13" i="82"/>
  <c r="P210" i="79"/>
  <c r="V190" i="79"/>
  <c r="V191" i="79"/>
  <c r="V192" i="79"/>
  <c r="V193" i="79"/>
  <c r="V194" i="79"/>
  <c r="V195" i="79"/>
  <c r="V196" i="79"/>
  <c r="V197" i="79"/>
  <c r="V198" i="79"/>
  <c r="V199" i="79"/>
  <c r="V200" i="79"/>
  <c r="V201" i="79"/>
  <c r="V202" i="79"/>
  <c r="V203" i="79"/>
  <c r="V204" i="79"/>
  <c r="V205" i="79"/>
  <c r="V206" i="79"/>
  <c r="V207" i="79"/>
  <c r="V208" i="79"/>
  <c r="P209" i="79"/>
  <c r="P206" i="79"/>
  <c r="P207" i="79"/>
  <c r="P208" i="79"/>
  <c r="G46" i="88"/>
  <c r="K3" i="88"/>
  <c r="K4" i="88"/>
  <c r="K5" i="88"/>
  <c r="K6" i="88"/>
  <c r="K7" i="88"/>
  <c r="K8" i="88"/>
  <c r="K9" i="88"/>
  <c r="K10" i="88"/>
  <c r="K11" i="88"/>
  <c r="K12" i="88"/>
  <c r="K13" i="88"/>
  <c r="K14" i="88"/>
  <c r="K15" i="88"/>
  <c r="K16" i="88"/>
  <c r="K17" i="88"/>
  <c r="K18" i="88"/>
  <c r="K19" i="88"/>
  <c r="K20" i="88"/>
  <c r="K21" i="88"/>
  <c r="K22" i="88"/>
  <c r="K23" i="88"/>
  <c r="K24" i="88"/>
  <c r="K25" i="88"/>
  <c r="K26" i="88"/>
  <c r="K27" i="88"/>
  <c r="K28" i="88"/>
  <c r="K29" i="88"/>
  <c r="K30" i="88"/>
  <c r="K31" i="88"/>
  <c r="K2" i="88"/>
  <c r="L2" i="88" s="1"/>
  <c r="G4" i="88"/>
  <c r="G5" i="88"/>
  <c r="G6" i="88"/>
  <c r="G7" i="88"/>
  <c r="G8" i="88"/>
  <c r="G9" i="88"/>
  <c r="G10" i="88"/>
  <c r="G11" i="88"/>
  <c r="G12" i="88"/>
  <c r="G13" i="88"/>
  <c r="G14" i="88"/>
  <c r="G15" i="88"/>
  <c r="G16" i="88"/>
  <c r="G17" i="88"/>
  <c r="G18" i="88"/>
  <c r="G19" i="88"/>
  <c r="G20" i="88"/>
  <c r="G21" i="88"/>
  <c r="G22" i="88"/>
  <c r="G23" i="88"/>
  <c r="G24" i="88"/>
  <c r="G25" i="88"/>
  <c r="G26" i="88"/>
  <c r="G27" i="88"/>
  <c r="G28" i="88"/>
  <c r="G29" i="88"/>
  <c r="G30" i="88"/>
  <c r="G31" i="88"/>
  <c r="G32" i="88"/>
  <c r="G2" i="88"/>
  <c r="H2" i="88" s="1"/>
  <c r="G3" i="88"/>
  <c r="C3" i="88"/>
  <c r="C4" i="88"/>
  <c r="C5" i="88"/>
  <c r="C6" i="88"/>
  <c r="C7" i="88"/>
  <c r="C8" i="88"/>
  <c r="C9" i="88"/>
  <c r="C10" i="88"/>
  <c r="C11" i="88"/>
  <c r="C12" i="88"/>
  <c r="C13" i="88"/>
  <c r="C14" i="88"/>
  <c r="C15" i="88"/>
  <c r="C16" i="88"/>
  <c r="C17" i="88"/>
  <c r="C18" i="88"/>
  <c r="C19" i="88"/>
  <c r="C20" i="88"/>
  <c r="C21" i="88"/>
  <c r="C22" i="88"/>
  <c r="C23" i="88"/>
  <c r="C24" i="88"/>
  <c r="C25" i="88"/>
  <c r="C26" i="88"/>
  <c r="C27" i="88"/>
  <c r="C28" i="88"/>
  <c r="C29" i="88"/>
  <c r="C30" i="88"/>
  <c r="C31" i="88"/>
  <c r="C2" i="88"/>
  <c r="D2" i="88" s="1"/>
  <c r="AC4" i="79"/>
  <c r="AC5" i="79"/>
  <c r="AC6" i="79"/>
  <c r="AC7" i="79"/>
  <c r="AC8" i="79"/>
  <c r="AC9" i="79"/>
  <c r="AC10" i="79"/>
  <c r="AC11" i="79"/>
  <c r="AC12" i="79"/>
  <c r="AC13" i="79"/>
  <c r="AC14" i="79"/>
  <c r="AC15" i="79"/>
  <c r="AC16" i="79"/>
  <c r="AC17" i="79"/>
  <c r="AC18" i="79"/>
  <c r="AC19" i="79"/>
  <c r="AC20" i="79"/>
  <c r="AC21" i="79"/>
  <c r="AC22" i="79"/>
  <c r="AC23" i="79"/>
  <c r="AC24" i="79"/>
  <c r="AC25" i="79"/>
  <c r="AC26" i="79"/>
  <c r="AC27" i="79"/>
  <c r="AC28" i="79"/>
  <c r="AC29" i="79"/>
  <c r="AC30" i="79"/>
  <c r="AC31" i="79"/>
  <c r="AC32" i="79"/>
  <c r="AC33" i="79"/>
  <c r="AC34" i="79"/>
  <c r="AC35" i="79"/>
  <c r="AC36" i="79"/>
  <c r="AC37" i="79"/>
  <c r="AC38" i="79"/>
  <c r="AC39" i="79"/>
  <c r="AC40" i="79"/>
  <c r="AC41" i="79"/>
  <c r="AC42" i="79"/>
  <c r="AC43" i="79"/>
  <c r="AC44" i="79"/>
  <c r="AC45" i="79"/>
  <c r="AC46" i="79"/>
  <c r="AC47" i="79"/>
  <c r="AC48" i="79"/>
  <c r="AC49" i="79"/>
  <c r="AC50" i="79"/>
  <c r="AC51" i="79"/>
  <c r="AC52" i="79"/>
  <c r="AC53" i="79"/>
  <c r="AC54" i="79"/>
  <c r="AC55" i="79"/>
  <c r="AC56" i="79"/>
  <c r="AC57" i="79"/>
  <c r="AC58" i="79"/>
  <c r="AC59" i="79"/>
  <c r="AC60" i="79"/>
  <c r="AC61" i="79"/>
  <c r="AC62" i="79"/>
  <c r="AC63" i="79"/>
  <c r="AC64" i="79"/>
  <c r="AC65" i="79"/>
  <c r="AC66" i="79"/>
  <c r="AC67" i="79"/>
  <c r="AC68" i="79"/>
  <c r="AC69" i="79"/>
  <c r="AC70" i="79"/>
  <c r="AC71" i="79"/>
  <c r="AC72" i="79"/>
  <c r="AC73" i="79"/>
  <c r="AC74" i="79"/>
  <c r="AC75" i="79"/>
  <c r="AC76" i="79"/>
  <c r="AC77" i="79"/>
  <c r="AC78" i="79"/>
  <c r="AC79" i="79"/>
  <c r="AC80" i="79"/>
  <c r="AC81" i="79"/>
  <c r="AC82" i="79"/>
  <c r="AC83" i="79"/>
  <c r="AC84" i="79"/>
  <c r="AC85" i="79"/>
  <c r="AC86" i="79"/>
  <c r="AC87" i="79"/>
  <c r="AC88" i="79"/>
  <c r="AC89" i="79"/>
  <c r="AC90" i="79"/>
  <c r="AC92" i="79"/>
  <c r="AC93" i="79"/>
  <c r="AC94" i="79"/>
  <c r="AC95" i="79"/>
  <c r="AC96" i="79"/>
  <c r="AC97" i="79"/>
  <c r="AC98" i="79"/>
  <c r="AC99" i="79"/>
  <c r="AC102" i="79"/>
  <c r="AC103" i="79"/>
  <c r="AC104" i="79"/>
  <c r="AC105" i="79"/>
  <c r="AC107" i="79"/>
  <c r="AC108" i="79"/>
  <c r="AC109" i="79"/>
  <c r="AC110" i="79"/>
  <c r="AC111" i="79"/>
  <c r="AC113" i="79"/>
  <c r="AC114" i="79"/>
  <c r="AC115" i="79"/>
  <c r="AC116" i="79"/>
  <c r="AC117" i="79"/>
  <c r="AC119" i="79"/>
  <c r="AC120" i="79"/>
  <c r="AC121" i="79"/>
  <c r="AC122" i="79"/>
  <c r="AC123" i="79"/>
  <c r="AC124" i="79"/>
  <c r="AC125" i="79"/>
  <c r="AC126" i="79"/>
  <c r="AC127" i="79"/>
  <c r="AC128" i="79"/>
  <c r="AC129" i="79"/>
  <c r="AC130" i="79"/>
  <c r="AC131" i="79"/>
  <c r="AC132" i="79"/>
  <c r="AC133" i="79"/>
  <c r="AC134" i="79"/>
  <c r="AC136" i="79"/>
  <c r="AC137" i="79"/>
  <c r="AC138" i="79"/>
  <c r="AC139" i="79"/>
  <c r="AC140" i="79"/>
  <c r="AC141" i="79"/>
  <c r="AC142" i="79"/>
  <c r="AC143" i="79"/>
  <c r="AC144" i="79"/>
  <c r="AC145" i="79"/>
  <c r="AC146" i="79"/>
  <c r="AC147" i="79"/>
  <c r="AC148" i="79"/>
  <c r="AC149" i="79"/>
  <c r="AC150" i="79"/>
  <c r="AC151" i="79"/>
  <c r="AC152" i="79"/>
  <c r="AC153" i="79"/>
  <c r="AC154" i="79"/>
  <c r="AC155" i="79"/>
  <c r="AC156" i="79"/>
  <c r="AC157" i="79"/>
  <c r="AC158" i="79"/>
  <c r="AC159" i="79"/>
  <c r="AC160" i="79"/>
  <c r="AC161" i="79"/>
  <c r="AC162" i="79"/>
  <c r="AC163" i="79"/>
  <c r="AC164" i="79"/>
  <c r="AC165" i="79"/>
  <c r="AC166" i="79"/>
  <c r="AC167" i="79"/>
  <c r="AC168" i="79"/>
  <c r="AC169" i="79"/>
  <c r="AC170" i="79"/>
  <c r="AC171" i="79"/>
  <c r="AC172" i="79"/>
  <c r="AC173" i="79"/>
  <c r="AC174" i="79"/>
  <c r="AC175" i="79"/>
  <c r="AC176" i="79"/>
  <c r="AC177" i="79"/>
  <c r="AC178" i="79"/>
  <c r="AC179" i="79"/>
  <c r="AC180" i="79"/>
  <c r="AC181" i="79"/>
  <c r="AC182" i="79"/>
  <c r="AC183" i="79"/>
  <c r="AC184" i="79"/>
  <c r="AC185" i="79"/>
  <c r="AC186" i="79"/>
  <c r="AC187" i="79"/>
  <c r="AC188" i="79"/>
  <c r="AC189" i="79"/>
  <c r="AC190" i="79"/>
  <c r="AC192" i="79"/>
  <c r="AC193" i="79"/>
  <c r="AC194" i="79"/>
  <c r="AC195" i="79"/>
  <c r="AC196" i="79"/>
  <c r="AC197" i="79"/>
  <c r="AC198" i="79"/>
  <c r="AC199" i="79"/>
  <c r="AC201" i="79"/>
  <c r="AC202" i="79"/>
  <c r="AC3" i="79"/>
  <c r="AB4" i="79"/>
  <c r="AB5" i="79"/>
  <c r="AB6" i="79"/>
  <c r="AB7" i="79"/>
  <c r="AB8" i="79"/>
  <c r="AB9" i="79"/>
  <c r="AB10" i="79"/>
  <c r="AB11" i="79"/>
  <c r="AB12" i="79"/>
  <c r="AB13" i="79"/>
  <c r="AB14" i="79"/>
  <c r="AB15" i="79"/>
  <c r="AB16" i="79"/>
  <c r="AB17" i="79"/>
  <c r="AB18" i="79"/>
  <c r="AB19" i="79"/>
  <c r="AB20" i="79"/>
  <c r="AB21" i="79"/>
  <c r="AB22" i="79"/>
  <c r="AB23" i="79"/>
  <c r="AB24" i="79"/>
  <c r="AB25" i="79"/>
  <c r="AB26" i="79"/>
  <c r="AB27" i="79"/>
  <c r="AB28" i="79"/>
  <c r="AB29" i="79"/>
  <c r="AB30" i="79"/>
  <c r="AB31" i="79"/>
  <c r="AB32" i="79"/>
  <c r="AB33" i="79"/>
  <c r="AB34" i="79"/>
  <c r="AB35" i="79"/>
  <c r="AB36" i="79"/>
  <c r="AB37" i="79"/>
  <c r="AB38" i="79"/>
  <c r="AB39" i="79"/>
  <c r="AB40" i="79"/>
  <c r="AB41" i="79"/>
  <c r="AB42" i="79"/>
  <c r="AB43" i="79"/>
  <c r="AB44" i="79"/>
  <c r="AB45" i="79"/>
  <c r="AB46" i="79"/>
  <c r="AB47" i="79"/>
  <c r="AB48" i="79"/>
  <c r="AB49" i="79"/>
  <c r="AB50" i="79"/>
  <c r="AB51" i="79"/>
  <c r="AB52" i="79"/>
  <c r="AB53" i="79"/>
  <c r="AB54" i="79"/>
  <c r="AB55" i="79"/>
  <c r="AB56" i="79"/>
  <c r="AB57" i="79"/>
  <c r="AB58" i="79"/>
  <c r="AB59" i="79"/>
  <c r="AB60" i="79"/>
  <c r="AB61" i="79"/>
  <c r="AB62" i="79"/>
  <c r="AB63" i="79"/>
  <c r="AB64" i="79"/>
  <c r="AB65" i="79"/>
  <c r="AB66" i="79"/>
  <c r="AB67" i="79"/>
  <c r="AB68" i="79"/>
  <c r="AB69" i="79"/>
  <c r="AB70" i="79"/>
  <c r="AB71" i="79"/>
  <c r="AB72" i="79"/>
  <c r="AB73" i="79"/>
  <c r="AB74" i="79"/>
  <c r="AB75" i="79"/>
  <c r="AB76" i="79"/>
  <c r="AB77" i="79"/>
  <c r="AB78" i="79"/>
  <c r="AB79" i="79"/>
  <c r="AB80" i="79"/>
  <c r="AB81" i="79"/>
  <c r="AB82" i="79"/>
  <c r="AB83" i="79"/>
  <c r="AB84" i="79"/>
  <c r="AB85" i="79"/>
  <c r="AB86" i="79"/>
  <c r="AB87" i="79"/>
  <c r="AB88" i="79"/>
  <c r="AB89" i="79"/>
  <c r="AB90" i="79"/>
  <c r="AB92" i="79"/>
  <c r="AB93" i="79"/>
  <c r="AB94" i="79"/>
  <c r="AB95" i="79"/>
  <c r="AB96" i="79"/>
  <c r="AB97" i="79"/>
  <c r="AB98" i="79"/>
  <c r="AB99" i="79"/>
  <c r="AB100" i="79"/>
  <c r="AB101" i="79"/>
  <c r="AB102" i="79"/>
  <c r="AB103" i="79"/>
  <c r="AB104" i="79"/>
  <c r="AB105" i="79"/>
  <c r="AB107" i="79"/>
  <c r="AB108" i="79"/>
  <c r="AB109" i="79"/>
  <c r="AB110" i="79"/>
  <c r="AB111" i="79"/>
  <c r="AB113" i="79"/>
  <c r="AB114" i="79"/>
  <c r="AB115" i="79"/>
  <c r="AB116" i="79"/>
  <c r="AB117" i="79"/>
  <c r="AB119" i="79"/>
  <c r="AB120" i="79"/>
  <c r="AB121" i="79"/>
  <c r="AB122" i="79"/>
  <c r="AB123" i="79"/>
  <c r="AB124" i="79"/>
  <c r="AB125" i="79"/>
  <c r="AB126" i="79"/>
  <c r="AB127" i="79"/>
  <c r="AB128" i="79"/>
  <c r="AB129" i="79"/>
  <c r="AB130" i="79"/>
  <c r="AB131" i="79"/>
  <c r="AB132" i="79"/>
  <c r="AB133" i="79"/>
  <c r="AB134" i="79"/>
  <c r="AB136" i="79"/>
  <c r="AB137" i="79"/>
  <c r="AB138" i="79"/>
  <c r="AB139" i="79"/>
  <c r="AB140" i="79"/>
  <c r="AB141" i="79"/>
  <c r="AB142" i="79"/>
  <c r="AB143" i="79"/>
  <c r="AB144" i="79"/>
  <c r="AB145" i="79"/>
  <c r="AB146" i="79"/>
  <c r="AB147" i="79"/>
  <c r="AB148" i="79"/>
  <c r="AB149" i="79"/>
  <c r="AB150" i="79"/>
  <c r="AB151" i="79"/>
  <c r="AB152" i="79"/>
  <c r="AB153" i="79"/>
  <c r="AB154" i="79"/>
  <c r="AB155" i="79"/>
  <c r="AB156" i="79"/>
  <c r="AB157" i="79"/>
  <c r="AB158" i="79"/>
  <c r="AB159" i="79"/>
  <c r="AB160" i="79"/>
  <c r="AB161" i="79"/>
  <c r="AB162" i="79"/>
  <c r="AB163" i="79"/>
  <c r="AB164" i="79"/>
  <c r="AB165" i="79"/>
  <c r="AB166" i="79"/>
  <c r="AB167" i="79"/>
  <c r="AB168" i="79"/>
  <c r="AB169" i="79"/>
  <c r="AB170" i="79"/>
  <c r="AB171" i="79"/>
  <c r="AB172" i="79"/>
  <c r="AB173" i="79"/>
  <c r="AB174" i="79"/>
  <c r="AB175" i="79"/>
  <c r="AB176" i="79"/>
  <c r="AB177" i="79"/>
  <c r="AB178" i="79"/>
  <c r="AB179" i="79"/>
  <c r="AB180" i="79"/>
  <c r="AB181" i="79"/>
  <c r="AB182" i="79"/>
  <c r="AB183" i="79"/>
  <c r="AB184" i="79"/>
  <c r="AB185" i="79"/>
  <c r="AB186" i="79"/>
  <c r="AB187" i="79"/>
  <c r="AB188" i="79"/>
  <c r="AB189" i="79"/>
  <c r="AB190" i="79"/>
  <c r="AB192" i="79"/>
  <c r="AB193" i="79"/>
  <c r="AB194" i="79"/>
  <c r="AB195" i="79"/>
  <c r="AB196" i="79"/>
  <c r="AB197" i="79"/>
  <c r="AB198" i="79"/>
  <c r="AB199" i="79"/>
  <c r="AB201" i="79"/>
  <c r="AB202" i="79"/>
  <c r="AB3" i="79"/>
  <c r="P202" i="79"/>
  <c r="P205" i="79"/>
  <c r="P204" i="79"/>
  <c r="P203" i="79"/>
  <c r="C506" i="1"/>
  <c r="C507" i="1"/>
  <c r="C505" i="1"/>
  <c r="W201" i="79"/>
  <c r="W202" i="79"/>
  <c r="G45" i="88" l="1"/>
  <c r="Z21" i="82"/>
  <c r="L3" i="88"/>
  <c r="L4" i="88" s="1"/>
  <c r="L5" i="88" s="1"/>
  <c r="L6" i="88" s="1"/>
  <c r="L7" i="88" s="1"/>
  <c r="L8" i="88" s="1"/>
  <c r="L9" i="88" s="1"/>
  <c r="L10" i="88" s="1"/>
  <c r="L11" i="88" s="1"/>
  <c r="L12" i="88" s="1"/>
  <c r="L13" i="88" s="1"/>
  <c r="L14" i="88" s="1"/>
  <c r="L15" i="88" s="1"/>
  <c r="L16" i="88" s="1"/>
  <c r="L17" i="88" s="1"/>
  <c r="L18" i="88" s="1"/>
  <c r="L19" i="88" s="1"/>
  <c r="L20" i="88" s="1"/>
  <c r="L21" i="88" s="1"/>
  <c r="L22" i="88" s="1"/>
  <c r="L23" i="88" s="1"/>
  <c r="L24" i="88" s="1"/>
  <c r="L25" i="88" s="1"/>
  <c r="L26" i="88" s="1"/>
  <c r="L27" i="88" s="1"/>
  <c r="L28" i="88" s="1"/>
  <c r="L29" i="88" s="1"/>
  <c r="L30" i="88" s="1"/>
  <c r="L31" i="88" s="1"/>
  <c r="D3" i="88"/>
  <c r="D4" i="88" s="1"/>
  <c r="D5" i="88" s="1"/>
  <c r="D6" i="88" s="1"/>
  <c r="D7" i="88" s="1"/>
  <c r="D8" i="88" s="1"/>
  <c r="D9" i="88" s="1"/>
  <c r="D10" i="88" s="1"/>
  <c r="D11" i="88" s="1"/>
  <c r="D12" i="88" s="1"/>
  <c r="D13" i="88" s="1"/>
  <c r="D14" i="88" s="1"/>
  <c r="D15" i="88" s="1"/>
  <c r="D16" i="88" s="1"/>
  <c r="D17" i="88" s="1"/>
  <c r="D18" i="88" s="1"/>
  <c r="D19" i="88" s="1"/>
  <c r="D20" i="88" s="1"/>
  <c r="D21" i="88" s="1"/>
  <c r="D22" i="88" s="1"/>
  <c r="D23" i="88" s="1"/>
  <c r="D24" i="88" s="1"/>
  <c r="D25" i="88" s="1"/>
  <c r="D26" i="88" s="1"/>
  <c r="D27" i="88" s="1"/>
  <c r="D28" i="88" s="1"/>
  <c r="D29" i="88" s="1"/>
  <c r="D30" i="88" s="1"/>
  <c r="D31" i="88" s="1"/>
  <c r="H3" i="88"/>
  <c r="H4" i="88" s="1"/>
  <c r="H5" i="88" s="1"/>
  <c r="H6" i="88" s="1"/>
  <c r="H7" i="88" s="1"/>
  <c r="H8" i="88" s="1"/>
  <c r="H9" i="88" s="1"/>
  <c r="H10" i="88" s="1"/>
  <c r="H11" i="88" s="1"/>
  <c r="H12" i="88" s="1"/>
  <c r="H13" i="88" s="1"/>
  <c r="H14" i="88" s="1"/>
  <c r="H15" i="88" s="1"/>
  <c r="H16" i="88" s="1"/>
  <c r="H17" i="88" s="1"/>
  <c r="H18" i="88" s="1"/>
  <c r="H19" i="88" s="1"/>
  <c r="H20" i="88" s="1"/>
  <c r="H21" i="88" s="1"/>
  <c r="H22" i="88" s="1"/>
  <c r="H23" i="88" s="1"/>
  <c r="H24" i="88" s="1"/>
  <c r="H25" i="88" s="1"/>
  <c r="H26" i="88" s="1"/>
  <c r="H27" i="88" s="1"/>
  <c r="H28" i="88" s="1"/>
  <c r="H29" i="88" s="1"/>
  <c r="H30" i="88" s="1"/>
  <c r="H31" i="88" s="1"/>
  <c r="H32" i="88" s="1"/>
  <c r="G33" i="88"/>
  <c r="G35" i="88" s="1"/>
  <c r="K33" i="88"/>
  <c r="K35" i="88" s="1"/>
  <c r="C33" i="88"/>
  <c r="C35" i="88" s="1"/>
  <c r="P4" i="79"/>
  <c r="P5" i="79"/>
  <c r="P6" i="79"/>
  <c r="P7" i="79"/>
  <c r="P8" i="79"/>
  <c r="P9" i="79"/>
  <c r="P10" i="79"/>
  <c r="P11" i="79"/>
  <c r="P12" i="79"/>
  <c r="P13" i="79"/>
  <c r="P14" i="79"/>
  <c r="P15" i="79"/>
  <c r="P16" i="79"/>
  <c r="P17" i="79"/>
  <c r="P18" i="79"/>
  <c r="P19" i="79"/>
  <c r="P20" i="79"/>
  <c r="P21" i="79"/>
  <c r="P22" i="79"/>
  <c r="P23" i="79"/>
  <c r="P24" i="79"/>
  <c r="P25" i="79"/>
  <c r="P26" i="79"/>
  <c r="P27" i="79"/>
  <c r="P28" i="79"/>
  <c r="P29" i="79"/>
  <c r="P30" i="79"/>
  <c r="P31" i="79"/>
  <c r="P32" i="79"/>
  <c r="P33" i="79"/>
  <c r="P34" i="79"/>
  <c r="P35" i="79"/>
  <c r="P36" i="79"/>
  <c r="P37" i="79"/>
  <c r="P38" i="79"/>
  <c r="P39" i="79"/>
  <c r="P40" i="79"/>
  <c r="P41" i="79"/>
  <c r="P42" i="79"/>
  <c r="P43" i="79"/>
  <c r="P44" i="79"/>
  <c r="P45" i="79"/>
  <c r="P46" i="79"/>
  <c r="P47" i="79"/>
  <c r="P48" i="79"/>
  <c r="P49" i="79"/>
  <c r="P50" i="79"/>
  <c r="P51" i="79"/>
  <c r="P52" i="79"/>
  <c r="P53" i="79"/>
  <c r="P54" i="79"/>
  <c r="P55" i="79"/>
  <c r="P56" i="79"/>
  <c r="P57" i="79"/>
  <c r="P58" i="79"/>
  <c r="P59" i="79"/>
  <c r="P60" i="79"/>
  <c r="P61" i="79"/>
  <c r="P62" i="79"/>
  <c r="P63" i="79"/>
  <c r="P64" i="79"/>
  <c r="P65" i="79"/>
  <c r="P66" i="79"/>
  <c r="P67" i="79"/>
  <c r="P68" i="79"/>
  <c r="P69" i="79"/>
  <c r="P70" i="79"/>
  <c r="P71" i="79"/>
  <c r="P72" i="79"/>
  <c r="P73" i="79"/>
  <c r="P74" i="79"/>
  <c r="P75" i="79"/>
  <c r="P76" i="79"/>
  <c r="P77" i="79"/>
  <c r="P78" i="79"/>
  <c r="P79" i="79"/>
  <c r="P80" i="79"/>
  <c r="P81" i="79"/>
  <c r="P82" i="79"/>
  <c r="P83" i="79"/>
  <c r="P84" i="79"/>
  <c r="P85" i="79"/>
  <c r="P86" i="79"/>
  <c r="P87" i="79"/>
  <c r="P88" i="79"/>
  <c r="P89" i="79"/>
  <c r="P90" i="79"/>
  <c r="P91" i="79"/>
  <c r="P92" i="79"/>
  <c r="P93" i="79"/>
  <c r="P94" i="79"/>
  <c r="P95" i="79"/>
  <c r="P96" i="79"/>
  <c r="P97" i="79"/>
  <c r="P98" i="79"/>
  <c r="P99" i="79"/>
  <c r="P100" i="79"/>
  <c r="P101" i="79"/>
  <c r="P102" i="79"/>
  <c r="P103" i="79"/>
  <c r="P104" i="79"/>
  <c r="P105" i="79"/>
  <c r="P106" i="79"/>
  <c r="P107" i="79"/>
  <c r="P108" i="79"/>
  <c r="P109" i="79"/>
  <c r="P110" i="79"/>
  <c r="P112" i="79"/>
  <c r="P113" i="79"/>
  <c r="P114" i="79"/>
  <c r="P115" i="79"/>
  <c r="P116" i="79"/>
  <c r="P117" i="79"/>
  <c r="P118" i="79"/>
  <c r="P119" i="79"/>
  <c r="P120" i="79"/>
  <c r="P121" i="79"/>
  <c r="P122" i="79"/>
  <c r="P123" i="79"/>
  <c r="P124" i="79"/>
  <c r="P125" i="79"/>
  <c r="P126" i="79"/>
  <c r="P127" i="79"/>
  <c r="P128" i="79"/>
  <c r="P129" i="79"/>
  <c r="P130" i="79"/>
  <c r="P131" i="79"/>
  <c r="P132" i="79"/>
  <c r="P133" i="79"/>
  <c r="P134" i="79"/>
  <c r="P135" i="79"/>
  <c r="P136" i="79"/>
  <c r="P137" i="79"/>
  <c r="P138" i="79"/>
  <c r="P139" i="79"/>
  <c r="P140" i="79"/>
  <c r="P141" i="79"/>
  <c r="P142" i="79"/>
  <c r="P143" i="79"/>
  <c r="P144" i="79"/>
  <c r="P145" i="79"/>
  <c r="P146" i="79"/>
  <c r="P147" i="79"/>
  <c r="P148" i="79"/>
  <c r="P149" i="79"/>
  <c r="P150" i="79"/>
  <c r="P151" i="79"/>
  <c r="P152" i="79"/>
  <c r="P153" i="79"/>
  <c r="P154" i="79"/>
  <c r="P155" i="79"/>
  <c r="P156" i="79"/>
  <c r="P157" i="79"/>
  <c r="P158" i="79"/>
  <c r="P159" i="79"/>
  <c r="P161" i="79"/>
  <c r="P162" i="79"/>
  <c r="P163" i="79"/>
  <c r="P164" i="79"/>
  <c r="P165" i="79"/>
  <c r="P166" i="79"/>
  <c r="P167" i="79"/>
  <c r="P168" i="79"/>
  <c r="P169" i="79"/>
  <c r="P170" i="79"/>
  <c r="P171" i="79"/>
  <c r="P172" i="79"/>
  <c r="P173" i="79"/>
  <c r="P174" i="79"/>
  <c r="P175" i="79"/>
  <c r="P176" i="79"/>
  <c r="P177" i="79"/>
  <c r="P178" i="79"/>
  <c r="P179" i="79"/>
  <c r="P180" i="79"/>
  <c r="P181" i="79"/>
  <c r="P182" i="79"/>
  <c r="P183" i="79"/>
  <c r="P184" i="79"/>
  <c r="P185" i="79"/>
  <c r="P186" i="79"/>
  <c r="P187" i="79"/>
  <c r="P188" i="79"/>
  <c r="P189" i="79"/>
  <c r="P190" i="79"/>
  <c r="P191" i="79"/>
  <c r="P192" i="79"/>
  <c r="P193" i="79"/>
  <c r="P194" i="79"/>
  <c r="P195" i="79"/>
  <c r="P196" i="79"/>
  <c r="P197" i="79"/>
  <c r="P198" i="79"/>
  <c r="P199" i="79"/>
  <c r="P201" i="79"/>
  <c r="C503" i="1"/>
  <c r="C502" i="1" l="1"/>
  <c r="C504" i="1"/>
  <c r="C501" i="1"/>
  <c r="V180" i="79" l="1"/>
  <c r="V181" i="79"/>
  <c r="V182" i="79"/>
  <c r="V183" i="79"/>
  <c r="V184" i="79"/>
  <c r="V185" i="79"/>
  <c r="V186" i="79"/>
  <c r="V187" i="79"/>
  <c r="V188" i="79"/>
  <c r="V189" i="79"/>
  <c r="V96" i="79"/>
  <c r="V97" i="79"/>
  <c r="V98" i="79"/>
  <c r="V99" i="79"/>
  <c r="V100" i="79"/>
  <c r="V101" i="79"/>
  <c r="V102" i="79"/>
  <c r="V103" i="79"/>
  <c r="V104" i="79"/>
  <c r="V105" i="79"/>
  <c r="V106" i="79"/>
  <c r="V107" i="79"/>
  <c r="V108" i="79"/>
  <c r="V109" i="79"/>
  <c r="V110" i="79"/>
  <c r="V111" i="79"/>
  <c r="V112" i="79"/>
  <c r="V113" i="79"/>
  <c r="V114" i="79"/>
  <c r="V115" i="79"/>
  <c r="V116" i="79"/>
  <c r="V117" i="79"/>
  <c r="V118" i="79"/>
  <c r="V119" i="79"/>
  <c r="V120" i="79"/>
  <c r="V121" i="79"/>
  <c r="V122" i="79"/>
  <c r="V123" i="79"/>
  <c r="V124" i="79"/>
  <c r="V125" i="79"/>
  <c r="V126" i="79"/>
  <c r="V127" i="79"/>
  <c r="V128" i="79"/>
  <c r="V129" i="79"/>
  <c r="V130" i="79"/>
  <c r="V131" i="79"/>
  <c r="V132" i="79"/>
  <c r="V133" i="79"/>
  <c r="V134" i="79"/>
  <c r="V135" i="79"/>
  <c r="V136" i="79"/>
  <c r="V137" i="79"/>
  <c r="V138" i="79"/>
  <c r="V139" i="79"/>
  <c r="V140" i="79"/>
  <c r="V141" i="79"/>
  <c r="V142" i="79"/>
  <c r="V143" i="79"/>
  <c r="V144" i="79"/>
  <c r="V145" i="79"/>
  <c r="V146" i="79"/>
  <c r="V147" i="79"/>
  <c r="V148" i="79"/>
  <c r="V149" i="79"/>
  <c r="V150" i="79"/>
  <c r="V151" i="79"/>
  <c r="V152" i="79"/>
  <c r="V153" i="79"/>
  <c r="V154" i="79"/>
  <c r="V155" i="79"/>
  <c r="V156" i="79"/>
  <c r="V157" i="79"/>
  <c r="V158" i="79"/>
  <c r="V159" i="79"/>
  <c r="V160" i="79"/>
  <c r="V161" i="79"/>
  <c r="V162" i="79"/>
  <c r="V163" i="79"/>
  <c r="V164" i="79"/>
  <c r="V165" i="79"/>
  <c r="V166" i="79"/>
  <c r="V167" i="79"/>
  <c r="V168" i="79"/>
  <c r="V169" i="79"/>
  <c r="V170" i="79"/>
  <c r="V171" i="79"/>
  <c r="V172" i="79"/>
  <c r="V173" i="79"/>
  <c r="V174" i="79"/>
  <c r="V175" i="79"/>
  <c r="V176" i="79"/>
  <c r="V177" i="79"/>
  <c r="V178" i="79"/>
  <c r="V179" i="79"/>
  <c r="C481" i="1"/>
  <c r="C480" i="1"/>
  <c r="C479" i="1"/>
  <c r="C478" i="1"/>
  <c r="C477" i="1"/>
  <c r="C476" i="1"/>
  <c r="C475" i="1"/>
  <c r="C473" i="1"/>
  <c r="C472" i="1"/>
  <c r="C471" i="1"/>
  <c r="C470" i="1"/>
  <c r="C469" i="1"/>
  <c r="C468" i="1"/>
  <c r="C467" i="1"/>
  <c r="C466" i="1"/>
  <c r="C465" i="1"/>
  <c r="C464" i="1"/>
  <c r="C463" i="1"/>
  <c r="C461" i="1"/>
  <c r="C460" i="1"/>
  <c r="C459" i="1"/>
  <c r="C458" i="1"/>
  <c r="C457" i="1"/>
  <c r="C456" i="1"/>
  <c r="C455" i="1"/>
  <c r="C454"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2" i="1"/>
  <c r="C411" i="1"/>
  <c r="C410" i="1"/>
  <c r="C409" i="1"/>
  <c r="C408" i="1"/>
  <c r="C407" i="1"/>
  <c r="C406" i="1"/>
  <c r="C405" i="1"/>
  <c r="C404" i="1"/>
  <c r="C403" i="1"/>
  <c r="C402" i="1"/>
  <c r="C401" i="1"/>
  <c r="C400" i="1"/>
  <c r="C399" i="1"/>
  <c r="C398" i="1"/>
  <c r="Y2"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70" i="1"/>
  <c r="Y71" i="1"/>
  <c r="Y73" i="1"/>
  <c r="Y74" i="1"/>
  <c r="Y75" i="1"/>
  <c r="Y76" i="1"/>
  <c r="Y77" i="1"/>
  <c r="Y78" i="1"/>
  <c r="Y79" i="1"/>
  <c r="Y80" i="1"/>
  <c r="Y81" i="1"/>
  <c r="Y82" i="1"/>
  <c r="Y83" i="1"/>
  <c r="Y84" i="1"/>
  <c r="Y85" i="1"/>
  <c r="Y88" i="1"/>
  <c r="Y89" i="1"/>
  <c r="Y90" i="1"/>
  <c r="Y92" i="1"/>
  <c r="Y93" i="1"/>
  <c r="Y94" i="1"/>
  <c r="Y95" i="1"/>
  <c r="Y96" i="1"/>
  <c r="Y97" i="1"/>
  <c r="Y98" i="1"/>
  <c r="Y99" i="1"/>
  <c r="Y100" i="1"/>
  <c r="Y101" i="1"/>
  <c r="Y102" i="1"/>
  <c r="Y103" i="1"/>
  <c r="Y104" i="1"/>
  <c r="Y105" i="1"/>
  <c r="Y110" i="1"/>
  <c r="Y186" i="1"/>
  <c r="Y321" i="1"/>
  <c r="Y323" i="1"/>
  <c r="Y325" i="1"/>
  <c r="Y326" i="1"/>
  <c r="Y327" i="1"/>
  <c r="Y328" i="1"/>
  <c r="Y330" i="1"/>
  <c r="Y331" i="1"/>
  <c r="Y332" i="1"/>
  <c r="Y334" i="1"/>
  <c r="Y338" i="1"/>
  <c r="Y347" i="1"/>
  <c r="Y348"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C494" i="1"/>
  <c r="C493" i="1"/>
  <c r="C492" i="1"/>
  <c r="C491" i="1"/>
  <c r="C490" i="1"/>
  <c r="C489" i="1"/>
  <c r="C488" i="1"/>
  <c r="C487" i="1"/>
  <c r="C486" i="1"/>
  <c r="C485" i="1"/>
  <c r="C484" i="1"/>
  <c r="C482" i="1"/>
  <c r="C397" i="1"/>
  <c r="C396" i="1"/>
  <c r="C395" i="1"/>
  <c r="C394" i="1"/>
  <c r="C393" i="1"/>
  <c r="C392" i="1"/>
  <c r="C391" i="1"/>
  <c r="C390" i="1"/>
  <c r="C389" i="1"/>
  <c r="C388" i="1"/>
  <c r="C387" i="1"/>
  <c r="C386" i="1"/>
  <c r="C385" i="1"/>
  <c r="C384" i="1"/>
  <c r="C383" i="1"/>
  <c r="C382" i="1"/>
  <c r="C381" i="1"/>
  <c r="C380" i="1"/>
  <c r="AP3" i="1" l="1"/>
  <c r="AP4" i="1"/>
  <c r="AP5" i="1"/>
  <c r="AP6" i="1"/>
  <c r="AP7" i="1"/>
  <c r="AP8" i="1"/>
  <c r="AP9" i="1"/>
  <c r="AP10" i="1"/>
  <c r="AP11" i="1"/>
  <c r="AP12" i="1"/>
  <c r="AP13" i="1"/>
  <c r="AP14" i="1"/>
  <c r="AP15" i="1"/>
  <c r="AP16" i="1"/>
  <c r="AP17" i="1"/>
  <c r="AP18" i="1"/>
  <c r="AP19" i="1"/>
  <c r="AP20" i="1"/>
  <c r="AP21" i="1"/>
  <c r="AP22" i="1"/>
  <c r="AP23" i="1"/>
  <c r="AP24" i="1"/>
  <c r="AP25" i="1"/>
  <c r="AP26" i="1"/>
  <c r="AP27" i="1"/>
  <c r="AP28" i="1"/>
  <c r="AP29" i="1"/>
  <c r="AP30" i="1"/>
  <c r="AP31" i="1"/>
  <c r="AP32" i="1"/>
  <c r="AP33" i="1"/>
  <c r="AP34" i="1"/>
  <c r="AP35" i="1"/>
  <c r="AP36" i="1"/>
  <c r="AP37" i="1"/>
  <c r="AP38" i="1"/>
  <c r="AP39" i="1"/>
  <c r="AP40" i="1"/>
  <c r="AP41" i="1"/>
  <c r="AP42" i="1"/>
  <c r="AP43" i="1"/>
  <c r="AP44" i="1"/>
  <c r="AP45" i="1"/>
  <c r="AP46" i="1"/>
  <c r="AP47" i="1"/>
  <c r="AP48" i="1"/>
  <c r="AP49" i="1"/>
  <c r="AP50" i="1"/>
  <c r="AP51" i="1"/>
  <c r="AP52" i="1"/>
  <c r="AP53" i="1"/>
  <c r="AP54" i="1"/>
  <c r="AP55" i="1"/>
  <c r="AP56" i="1"/>
  <c r="AP57"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198" i="1"/>
  <c r="AP199" i="1"/>
  <c r="AP200" i="1"/>
  <c r="AP201" i="1"/>
  <c r="AP202" i="1"/>
  <c r="AP203" i="1"/>
  <c r="AP204" i="1"/>
  <c r="AP205" i="1"/>
  <c r="AP206" i="1"/>
  <c r="AP207" i="1"/>
  <c r="AP208" i="1"/>
  <c r="AP209" i="1"/>
  <c r="AP210" i="1"/>
  <c r="AP211" i="1"/>
  <c r="AP212" i="1"/>
  <c r="AP213" i="1"/>
  <c r="AP214" i="1"/>
  <c r="AP215" i="1"/>
  <c r="AP216" i="1"/>
  <c r="AP217" i="1"/>
  <c r="AP218" i="1"/>
  <c r="AP219" i="1"/>
  <c r="AP220" i="1"/>
  <c r="AP221" i="1"/>
  <c r="AP222" i="1"/>
  <c r="AP223" i="1"/>
  <c r="AP224" i="1"/>
  <c r="AP225" i="1"/>
  <c r="AP226" i="1"/>
  <c r="AP227" i="1"/>
  <c r="AP228" i="1"/>
  <c r="AP229" i="1"/>
  <c r="AP230" i="1"/>
  <c r="AP231" i="1"/>
  <c r="AP232" i="1"/>
  <c r="AP233" i="1"/>
  <c r="AP234" i="1"/>
  <c r="AP235" i="1"/>
  <c r="AP236" i="1"/>
  <c r="AP237" i="1"/>
  <c r="AP238" i="1"/>
  <c r="AP239" i="1"/>
  <c r="AP240" i="1"/>
  <c r="AP241" i="1"/>
  <c r="AP242" i="1"/>
  <c r="AP243" i="1"/>
  <c r="AP244" i="1"/>
  <c r="AP245" i="1"/>
  <c r="AP246" i="1"/>
  <c r="AP247" i="1"/>
  <c r="AP248" i="1"/>
  <c r="AP249" i="1"/>
  <c r="AP250" i="1"/>
  <c r="AP251" i="1"/>
  <c r="AP252" i="1"/>
  <c r="AP253" i="1"/>
  <c r="AP254" i="1"/>
  <c r="AP255" i="1"/>
  <c r="AP256" i="1"/>
  <c r="AP257" i="1"/>
  <c r="AP258" i="1"/>
  <c r="AP259" i="1"/>
  <c r="AP260" i="1"/>
  <c r="AP261" i="1"/>
  <c r="AP262" i="1"/>
  <c r="AP263" i="1"/>
  <c r="AP264" i="1"/>
  <c r="AP265" i="1"/>
  <c r="AP266" i="1"/>
  <c r="AP267" i="1"/>
  <c r="AP268" i="1"/>
  <c r="AP269" i="1"/>
  <c r="AP270" i="1"/>
  <c r="AP271" i="1"/>
  <c r="AP272" i="1"/>
  <c r="AP273" i="1"/>
  <c r="AP274" i="1"/>
  <c r="AP275" i="1"/>
  <c r="AP276" i="1"/>
  <c r="AP277" i="1"/>
  <c r="AP278" i="1"/>
  <c r="AP279" i="1"/>
  <c r="AP280" i="1"/>
  <c r="AP281" i="1"/>
  <c r="AP282" i="1"/>
  <c r="AP283" i="1"/>
  <c r="AP284" i="1"/>
  <c r="AP285" i="1"/>
  <c r="AP286" i="1"/>
  <c r="AP287" i="1"/>
  <c r="AP288" i="1"/>
  <c r="AP289" i="1"/>
  <c r="AP290" i="1"/>
  <c r="AP291" i="1"/>
  <c r="AP292" i="1"/>
  <c r="AP293" i="1"/>
  <c r="AP294" i="1"/>
  <c r="AP295" i="1"/>
  <c r="AP296" i="1"/>
  <c r="AP297" i="1"/>
  <c r="AP298" i="1"/>
  <c r="AP299" i="1"/>
  <c r="AP300" i="1"/>
  <c r="AP301" i="1"/>
  <c r="AP302" i="1"/>
  <c r="AP303" i="1"/>
  <c r="AP304" i="1"/>
  <c r="AP305" i="1"/>
  <c r="AP306" i="1"/>
  <c r="AP307" i="1"/>
  <c r="AP308" i="1"/>
  <c r="AP309" i="1"/>
  <c r="AP310" i="1"/>
  <c r="AP311" i="1"/>
  <c r="AP312" i="1"/>
  <c r="AP313" i="1"/>
  <c r="AP314" i="1"/>
  <c r="AP315" i="1"/>
  <c r="AP316" i="1"/>
  <c r="AP317" i="1"/>
  <c r="AP318" i="1"/>
  <c r="AP319" i="1"/>
  <c r="AP320" i="1"/>
  <c r="AP321" i="1"/>
  <c r="AP322" i="1"/>
  <c r="AP323" i="1"/>
  <c r="AP324" i="1"/>
  <c r="AP325" i="1"/>
  <c r="AP326" i="1"/>
  <c r="AP327" i="1"/>
  <c r="AP328" i="1"/>
  <c r="AP329" i="1"/>
  <c r="AP330" i="1"/>
  <c r="AP331" i="1"/>
  <c r="AP332" i="1"/>
  <c r="AP333" i="1"/>
  <c r="AP334" i="1"/>
  <c r="AP335" i="1"/>
  <c r="AP336" i="1"/>
  <c r="AP337" i="1"/>
  <c r="AP338" i="1"/>
  <c r="AP339" i="1"/>
  <c r="AP340" i="1"/>
  <c r="AP341" i="1"/>
  <c r="AP342" i="1"/>
  <c r="AP343" i="1"/>
  <c r="AP344" i="1"/>
  <c r="AP345" i="1"/>
  <c r="AP346" i="1"/>
  <c r="AP347" i="1"/>
  <c r="AP348" i="1"/>
  <c r="AP349" i="1"/>
  <c r="AP350" i="1"/>
  <c r="AP351" i="1"/>
  <c r="AP352" i="1"/>
  <c r="AP353" i="1"/>
  <c r="AP354" i="1"/>
  <c r="AP355" i="1"/>
  <c r="AP356" i="1"/>
  <c r="AP357" i="1"/>
  <c r="AP358" i="1"/>
  <c r="AP359" i="1"/>
  <c r="AP360" i="1"/>
  <c r="AP361" i="1"/>
  <c r="AP362" i="1"/>
  <c r="AP363" i="1"/>
  <c r="AP364" i="1"/>
  <c r="AP365" i="1"/>
  <c r="AP366" i="1"/>
  <c r="AP367" i="1"/>
  <c r="AP368" i="1"/>
  <c r="AP369" i="1"/>
  <c r="AP370" i="1"/>
  <c r="AP371" i="1"/>
  <c r="AP372" i="1"/>
  <c r="AP373" i="1"/>
  <c r="AP374" i="1"/>
  <c r="AP375" i="1"/>
  <c r="AP376" i="1"/>
  <c r="AP377" i="1"/>
  <c r="AP378" i="1"/>
  <c r="AP379" i="1"/>
  <c r="AP380" i="1"/>
  <c r="AP381" i="1"/>
  <c r="AP382" i="1"/>
  <c r="AP383" i="1"/>
  <c r="AP384" i="1"/>
  <c r="AP385" i="1"/>
  <c r="AP386" i="1"/>
  <c r="AP387" i="1"/>
  <c r="AP388" i="1"/>
  <c r="AP389" i="1"/>
  <c r="AP390" i="1"/>
  <c r="AP391" i="1"/>
  <c r="AP392" i="1"/>
  <c r="AP393" i="1"/>
  <c r="AP394" i="1"/>
  <c r="AP395" i="1"/>
  <c r="AP396" i="1"/>
  <c r="AP397" i="1"/>
  <c r="AP398" i="1"/>
  <c r="AP399" i="1"/>
  <c r="AP400" i="1"/>
  <c r="AP401" i="1"/>
  <c r="AP402" i="1"/>
  <c r="AP403" i="1"/>
  <c r="AP404" i="1"/>
  <c r="AP405" i="1"/>
  <c r="AP406" i="1"/>
  <c r="AP407" i="1"/>
  <c r="AP408" i="1"/>
  <c r="AP409" i="1"/>
  <c r="AP410" i="1"/>
  <c r="AP411" i="1"/>
  <c r="AP412" i="1"/>
  <c r="AP413" i="1"/>
  <c r="AP414" i="1"/>
  <c r="AP415" i="1"/>
  <c r="AP416" i="1"/>
  <c r="AP417" i="1"/>
  <c r="AP418" i="1"/>
  <c r="AP419" i="1"/>
  <c r="AP420" i="1"/>
  <c r="AP421" i="1"/>
  <c r="AP422" i="1"/>
  <c r="AP423" i="1"/>
  <c r="AP424" i="1"/>
  <c r="AP425" i="1"/>
  <c r="AP426" i="1"/>
  <c r="AP427" i="1"/>
  <c r="AP428" i="1"/>
  <c r="AP429" i="1"/>
  <c r="AP430" i="1"/>
  <c r="AP431" i="1"/>
  <c r="AP432" i="1"/>
  <c r="AP433" i="1"/>
  <c r="AP434" i="1"/>
  <c r="AP435" i="1"/>
  <c r="AP436" i="1"/>
  <c r="AP437" i="1"/>
  <c r="AP438" i="1"/>
  <c r="AP439" i="1"/>
  <c r="AP440" i="1"/>
  <c r="AP441" i="1"/>
  <c r="AP442" i="1"/>
  <c r="AP443" i="1"/>
  <c r="AP444" i="1"/>
  <c r="AP445" i="1"/>
  <c r="AP446" i="1"/>
  <c r="AP447" i="1"/>
  <c r="AP448" i="1"/>
  <c r="AP449" i="1"/>
  <c r="AP450" i="1"/>
  <c r="AP451" i="1"/>
  <c r="AP452" i="1"/>
  <c r="AP453" i="1"/>
  <c r="AP454" i="1"/>
  <c r="AP455" i="1"/>
  <c r="AP456" i="1"/>
  <c r="AP457" i="1"/>
  <c r="AP458" i="1"/>
  <c r="AP459" i="1"/>
  <c r="AP460" i="1"/>
  <c r="AP461" i="1"/>
  <c r="AP462" i="1"/>
  <c r="AP463" i="1"/>
  <c r="AP464" i="1"/>
  <c r="AP465" i="1"/>
  <c r="AP466" i="1"/>
  <c r="AP467" i="1"/>
  <c r="AP468" i="1"/>
  <c r="AP469" i="1"/>
  <c r="AP470" i="1"/>
  <c r="AP471" i="1"/>
  <c r="AP472" i="1"/>
  <c r="AP473" i="1"/>
  <c r="AP474" i="1"/>
  <c r="AP475" i="1"/>
  <c r="AP476" i="1"/>
  <c r="AP477" i="1"/>
  <c r="AP478" i="1"/>
  <c r="AP2" i="1"/>
  <c r="AQ3" i="1"/>
  <c r="AN3" i="1" s="1"/>
  <c r="AQ4" i="1"/>
  <c r="AN4" i="1" s="1"/>
  <c r="AQ5" i="1"/>
  <c r="AN5" i="1" s="1"/>
  <c r="AQ6" i="1"/>
  <c r="AN6" i="1" s="1"/>
  <c r="AQ7" i="1"/>
  <c r="AN7" i="1" s="1"/>
  <c r="AQ8" i="1"/>
  <c r="AN8" i="1" s="1"/>
  <c r="AQ9" i="1"/>
  <c r="AN9" i="1" s="1"/>
  <c r="AQ10" i="1"/>
  <c r="AN10" i="1" s="1"/>
  <c r="AQ11" i="1"/>
  <c r="AN11" i="1" s="1"/>
  <c r="AQ12" i="1"/>
  <c r="AN12" i="1" s="1"/>
  <c r="AQ13" i="1"/>
  <c r="AN13" i="1" s="1"/>
  <c r="AQ14" i="1"/>
  <c r="AN14" i="1" s="1"/>
  <c r="AQ15" i="1"/>
  <c r="AN15" i="1" s="1"/>
  <c r="AQ16" i="1"/>
  <c r="AN16" i="1" s="1"/>
  <c r="AQ17" i="1"/>
  <c r="AN17" i="1" s="1"/>
  <c r="AQ18" i="1"/>
  <c r="AN18" i="1" s="1"/>
  <c r="AQ19" i="1"/>
  <c r="AN19" i="1" s="1"/>
  <c r="AQ20" i="1"/>
  <c r="AN20" i="1" s="1"/>
  <c r="AQ21" i="1"/>
  <c r="AN21" i="1" s="1"/>
  <c r="AQ22" i="1"/>
  <c r="AN22" i="1" s="1"/>
  <c r="AQ23" i="1"/>
  <c r="AN23" i="1" s="1"/>
  <c r="AQ24" i="1"/>
  <c r="AN24" i="1" s="1"/>
  <c r="AQ25" i="1"/>
  <c r="AN25" i="1" s="1"/>
  <c r="AQ26" i="1"/>
  <c r="AN26" i="1" s="1"/>
  <c r="AQ27" i="1"/>
  <c r="AN27" i="1" s="1"/>
  <c r="AQ28" i="1"/>
  <c r="AN28" i="1" s="1"/>
  <c r="AQ29" i="1"/>
  <c r="AN29" i="1" s="1"/>
  <c r="AQ30" i="1"/>
  <c r="AN30" i="1" s="1"/>
  <c r="AQ31" i="1"/>
  <c r="AN31" i="1" s="1"/>
  <c r="AQ32" i="1"/>
  <c r="AN32" i="1" s="1"/>
  <c r="AQ33" i="1"/>
  <c r="AN33" i="1" s="1"/>
  <c r="AQ34" i="1"/>
  <c r="AN34" i="1" s="1"/>
  <c r="AQ35" i="1"/>
  <c r="AN35" i="1" s="1"/>
  <c r="AQ36" i="1"/>
  <c r="AN36" i="1" s="1"/>
  <c r="AQ37" i="1"/>
  <c r="AN37" i="1" s="1"/>
  <c r="AQ38" i="1"/>
  <c r="AN38" i="1" s="1"/>
  <c r="AQ39" i="1"/>
  <c r="AN39" i="1" s="1"/>
  <c r="AQ40" i="1"/>
  <c r="AN40" i="1" s="1"/>
  <c r="AQ41" i="1"/>
  <c r="AN41" i="1" s="1"/>
  <c r="AQ42" i="1"/>
  <c r="AN42" i="1" s="1"/>
  <c r="AQ43" i="1"/>
  <c r="AN43" i="1" s="1"/>
  <c r="AQ44" i="1"/>
  <c r="AN44" i="1" s="1"/>
  <c r="AQ45" i="1"/>
  <c r="AN45" i="1" s="1"/>
  <c r="AQ46" i="1"/>
  <c r="AN46" i="1" s="1"/>
  <c r="AQ47" i="1"/>
  <c r="AN47" i="1" s="1"/>
  <c r="AQ48" i="1"/>
  <c r="AN48" i="1" s="1"/>
  <c r="AQ49" i="1"/>
  <c r="AN49" i="1" s="1"/>
  <c r="AQ50" i="1"/>
  <c r="AN50" i="1" s="1"/>
  <c r="AQ51" i="1"/>
  <c r="AN51" i="1" s="1"/>
  <c r="AQ52" i="1"/>
  <c r="AN52" i="1" s="1"/>
  <c r="AQ53" i="1"/>
  <c r="AN53" i="1" s="1"/>
  <c r="AQ54" i="1"/>
  <c r="AN54" i="1" s="1"/>
  <c r="AQ55" i="1"/>
  <c r="AN55" i="1" s="1"/>
  <c r="AQ56" i="1"/>
  <c r="AN56" i="1" s="1"/>
  <c r="AQ57" i="1"/>
  <c r="AN57" i="1" s="1"/>
  <c r="AQ58" i="1"/>
  <c r="AN58" i="1" s="1"/>
  <c r="AQ59" i="1"/>
  <c r="AN59" i="1" s="1"/>
  <c r="AQ60" i="1"/>
  <c r="AN60" i="1" s="1"/>
  <c r="AQ61" i="1"/>
  <c r="AN61" i="1" s="1"/>
  <c r="AQ62" i="1"/>
  <c r="AN62" i="1" s="1"/>
  <c r="AQ63" i="1"/>
  <c r="AN63" i="1" s="1"/>
  <c r="AQ64" i="1"/>
  <c r="AN64" i="1" s="1"/>
  <c r="AQ65" i="1"/>
  <c r="AN65" i="1" s="1"/>
  <c r="AQ66" i="1"/>
  <c r="AN66" i="1" s="1"/>
  <c r="AQ67" i="1"/>
  <c r="AN67" i="1" s="1"/>
  <c r="AQ68" i="1"/>
  <c r="AN68" i="1" s="1"/>
  <c r="AQ69" i="1"/>
  <c r="AN69" i="1" s="1"/>
  <c r="AQ70" i="1"/>
  <c r="AN70" i="1" s="1"/>
  <c r="AQ71" i="1"/>
  <c r="AN71" i="1" s="1"/>
  <c r="AQ72" i="1"/>
  <c r="AN72" i="1" s="1"/>
  <c r="AQ73" i="1"/>
  <c r="AN73" i="1" s="1"/>
  <c r="AQ74" i="1"/>
  <c r="AN74" i="1" s="1"/>
  <c r="AQ75" i="1"/>
  <c r="AN75" i="1" s="1"/>
  <c r="AQ76" i="1"/>
  <c r="AN76" i="1" s="1"/>
  <c r="AQ77" i="1"/>
  <c r="AN77" i="1" s="1"/>
  <c r="AQ78" i="1"/>
  <c r="AN78" i="1" s="1"/>
  <c r="AQ79" i="1"/>
  <c r="AN79" i="1" s="1"/>
  <c r="AQ80" i="1"/>
  <c r="AN80" i="1" s="1"/>
  <c r="AQ81" i="1"/>
  <c r="AN81" i="1" s="1"/>
  <c r="AQ82" i="1"/>
  <c r="AN82" i="1" s="1"/>
  <c r="AQ83" i="1"/>
  <c r="AN83" i="1" s="1"/>
  <c r="AQ84" i="1"/>
  <c r="AN84" i="1" s="1"/>
  <c r="AQ85" i="1"/>
  <c r="AN85" i="1" s="1"/>
  <c r="AQ86" i="1"/>
  <c r="AN86" i="1" s="1"/>
  <c r="AQ87" i="1"/>
  <c r="AN87" i="1" s="1"/>
  <c r="AQ88" i="1"/>
  <c r="AN88" i="1" s="1"/>
  <c r="AQ89" i="1"/>
  <c r="AN89" i="1" s="1"/>
  <c r="AQ90" i="1"/>
  <c r="AN90" i="1" s="1"/>
  <c r="AQ91" i="1"/>
  <c r="AN91" i="1" s="1"/>
  <c r="AQ92" i="1"/>
  <c r="AN92" i="1" s="1"/>
  <c r="AQ93" i="1"/>
  <c r="AN93" i="1" s="1"/>
  <c r="AQ94" i="1"/>
  <c r="AN94" i="1" s="1"/>
  <c r="AQ95" i="1"/>
  <c r="AN95" i="1" s="1"/>
  <c r="AQ96" i="1"/>
  <c r="AN96" i="1" s="1"/>
  <c r="AQ97" i="1"/>
  <c r="AN97" i="1" s="1"/>
  <c r="AQ98" i="1"/>
  <c r="AN98" i="1" s="1"/>
  <c r="AQ99" i="1"/>
  <c r="AN99" i="1" s="1"/>
  <c r="AQ100" i="1"/>
  <c r="AN100" i="1" s="1"/>
  <c r="AQ101" i="1"/>
  <c r="AN101" i="1" s="1"/>
  <c r="AQ102" i="1"/>
  <c r="AN102" i="1" s="1"/>
  <c r="AQ103" i="1"/>
  <c r="AN103" i="1" s="1"/>
  <c r="AQ104" i="1"/>
  <c r="AN104" i="1" s="1"/>
  <c r="AQ105" i="1"/>
  <c r="AN105" i="1" s="1"/>
  <c r="AQ106" i="1"/>
  <c r="AN106" i="1" s="1"/>
  <c r="AQ107" i="1"/>
  <c r="AN107" i="1" s="1"/>
  <c r="AQ108" i="1"/>
  <c r="AN108" i="1" s="1"/>
  <c r="AQ109" i="1"/>
  <c r="AN109" i="1" s="1"/>
  <c r="AQ110" i="1"/>
  <c r="AN110" i="1" s="1"/>
  <c r="AQ111" i="1"/>
  <c r="AN111" i="1" s="1"/>
  <c r="AQ112" i="1"/>
  <c r="AN112" i="1" s="1"/>
  <c r="AQ113" i="1"/>
  <c r="AN113" i="1" s="1"/>
  <c r="AQ114" i="1"/>
  <c r="AN114" i="1" s="1"/>
  <c r="AQ115" i="1"/>
  <c r="AN115" i="1" s="1"/>
  <c r="AQ116" i="1"/>
  <c r="AN116" i="1" s="1"/>
  <c r="AQ117" i="1"/>
  <c r="AN117" i="1" s="1"/>
  <c r="AQ118" i="1"/>
  <c r="AN118" i="1" s="1"/>
  <c r="AQ119" i="1"/>
  <c r="AN119" i="1" s="1"/>
  <c r="AQ120" i="1"/>
  <c r="AN120" i="1" s="1"/>
  <c r="AQ121" i="1"/>
  <c r="AN121" i="1" s="1"/>
  <c r="AQ122" i="1"/>
  <c r="AN122" i="1" s="1"/>
  <c r="AQ123" i="1"/>
  <c r="AN123" i="1" s="1"/>
  <c r="AQ124" i="1"/>
  <c r="AN124" i="1" s="1"/>
  <c r="AQ125" i="1"/>
  <c r="AN125" i="1" s="1"/>
  <c r="AQ126" i="1"/>
  <c r="AN126" i="1" s="1"/>
  <c r="AQ127" i="1"/>
  <c r="AN127" i="1" s="1"/>
  <c r="AQ128" i="1"/>
  <c r="AN128" i="1" s="1"/>
  <c r="AQ129" i="1"/>
  <c r="AN129" i="1" s="1"/>
  <c r="AQ130" i="1"/>
  <c r="AN130" i="1" s="1"/>
  <c r="AQ131" i="1"/>
  <c r="AN131" i="1" s="1"/>
  <c r="AQ132" i="1"/>
  <c r="AN132" i="1" s="1"/>
  <c r="AQ133" i="1"/>
  <c r="AN133" i="1" s="1"/>
  <c r="AQ134" i="1"/>
  <c r="AN134" i="1" s="1"/>
  <c r="AQ135" i="1"/>
  <c r="AN135" i="1" s="1"/>
  <c r="AQ136" i="1"/>
  <c r="AN136" i="1" s="1"/>
  <c r="AQ137" i="1"/>
  <c r="AN137" i="1" s="1"/>
  <c r="AQ138" i="1"/>
  <c r="AN138" i="1" s="1"/>
  <c r="AQ139" i="1"/>
  <c r="AN139" i="1" s="1"/>
  <c r="AQ140" i="1"/>
  <c r="AN140" i="1" s="1"/>
  <c r="AQ141" i="1"/>
  <c r="AN141" i="1" s="1"/>
  <c r="AQ142" i="1"/>
  <c r="AN142" i="1" s="1"/>
  <c r="AQ143" i="1"/>
  <c r="AN143" i="1" s="1"/>
  <c r="AQ144" i="1"/>
  <c r="AN144" i="1" s="1"/>
  <c r="AQ145" i="1"/>
  <c r="AN145" i="1" s="1"/>
  <c r="AQ146" i="1"/>
  <c r="AN146" i="1" s="1"/>
  <c r="AQ147" i="1"/>
  <c r="AN147" i="1" s="1"/>
  <c r="AQ148" i="1"/>
  <c r="AN148" i="1" s="1"/>
  <c r="AQ149" i="1"/>
  <c r="AN149" i="1" s="1"/>
  <c r="AQ150" i="1"/>
  <c r="AN150" i="1" s="1"/>
  <c r="AQ151" i="1"/>
  <c r="AN151" i="1" s="1"/>
  <c r="AQ152" i="1"/>
  <c r="AN152" i="1" s="1"/>
  <c r="AQ153" i="1"/>
  <c r="AN153" i="1" s="1"/>
  <c r="AQ154" i="1"/>
  <c r="AN154" i="1" s="1"/>
  <c r="AQ155" i="1"/>
  <c r="AN155" i="1" s="1"/>
  <c r="AQ156" i="1"/>
  <c r="AN156" i="1" s="1"/>
  <c r="AQ157" i="1"/>
  <c r="AN157" i="1" s="1"/>
  <c r="AQ158" i="1"/>
  <c r="AN158" i="1" s="1"/>
  <c r="AQ159" i="1"/>
  <c r="AN159" i="1" s="1"/>
  <c r="AQ160" i="1"/>
  <c r="AN160" i="1" s="1"/>
  <c r="AQ161" i="1"/>
  <c r="AN161" i="1" s="1"/>
  <c r="AQ162" i="1"/>
  <c r="AN162" i="1" s="1"/>
  <c r="AQ163" i="1"/>
  <c r="AN163" i="1" s="1"/>
  <c r="AQ164" i="1"/>
  <c r="AN164" i="1" s="1"/>
  <c r="AQ165" i="1"/>
  <c r="AN165" i="1" s="1"/>
  <c r="AQ166" i="1"/>
  <c r="AN166" i="1" s="1"/>
  <c r="AQ167" i="1"/>
  <c r="AN167" i="1" s="1"/>
  <c r="AQ168" i="1"/>
  <c r="AN168" i="1" s="1"/>
  <c r="AQ169" i="1"/>
  <c r="AN169" i="1" s="1"/>
  <c r="AQ170" i="1"/>
  <c r="AN170" i="1" s="1"/>
  <c r="AQ171" i="1"/>
  <c r="AN171" i="1" s="1"/>
  <c r="AQ172" i="1"/>
  <c r="AN172" i="1" s="1"/>
  <c r="AQ173" i="1"/>
  <c r="AN173" i="1" s="1"/>
  <c r="AQ174" i="1"/>
  <c r="AN174" i="1" s="1"/>
  <c r="AQ175" i="1"/>
  <c r="AN175" i="1" s="1"/>
  <c r="AQ176" i="1"/>
  <c r="AN176" i="1" s="1"/>
  <c r="AQ177" i="1"/>
  <c r="AN177" i="1" s="1"/>
  <c r="AQ178" i="1"/>
  <c r="AN178" i="1" s="1"/>
  <c r="AQ179" i="1"/>
  <c r="AN179" i="1" s="1"/>
  <c r="AQ180" i="1"/>
  <c r="AN180" i="1" s="1"/>
  <c r="AQ181" i="1"/>
  <c r="AN181" i="1" s="1"/>
  <c r="AQ182" i="1"/>
  <c r="AN182" i="1" s="1"/>
  <c r="AQ183" i="1"/>
  <c r="AN183" i="1" s="1"/>
  <c r="AQ184" i="1"/>
  <c r="AN184" i="1" s="1"/>
  <c r="AQ185" i="1"/>
  <c r="AN185" i="1" s="1"/>
  <c r="AQ186" i="1"/>
  <c r="AN186" i="1" s="1"/>
  <c r="AQ187" i="1"/>
  <c r="AN187" i="1" s="1"/>
  <c r="AQ188" i="1"/>
  <c r="AN188" i="1" s="1"/>
  <c r="AQ189" i="1"/>
  <c r="AN189" i="1" s="1"/>
  <c r="AQ190" i="1"/>
  <c r="AN190" i="1" s="1"/>
  <c r="AQ191" i="1"/>
  <c r="AN191" i="1" s="1"/>
  <c r="AQ192" i="1"/>
  <c r="AN192" i="1" s="1"/>
  <c r="AQ193" i="1"/>
  <c r="AN193" i="1" s="1"/>
  <c r="AQ194" i="1"/>
  <c r="AN194" i="1" s="1"/>
  <c r="AQ195" i="1"/>
  <c r="AN195" i="1" s="1"/>
  <c r="AQ196" i="1"/>
  <c r="AN196" i="1" s="1"/>
  <c r="AQ197" i="1"/>
  <c r="AN197" i="1" s="1"/>
  <c r="AQ198" i="1"/>
  <c r="AN198" i="1" s="1"/>
  <c r="AQ199" i="1"/>
  <c r="AN199" i="1" s="1"/>
  <c r="AQ200" i="1"/>
  <c r="AN200" i="1" s="1"/>
  <c r="AQ201" i="1"/>
  <c r="AN201" i="1" s="1"/>
  <c r="AQ202" i="1"/>
  <c r="AN202" i="1" s="1"/>
  <c r="AQ203" i="1"/>
  <c r="AN203" i="1" s="1"/>
  <c r="AQ204" i="1"/>
  <c r="AN204" i="1" s="1"/>
  <c r="AQ205" i="1"/>
  <c r="AN205" i="1" s="1"/>
  <c r="AQ206" i="1"/>
  <c r="AN206" i="1" s="1"/>
  <c r="AQ207" i="1"/>
  <c r="AN207" i="1" s="1"/>
  <c r="AQ208" i="1"/>
  <c r="AN208" i="1" s="1"/>
  <c r="AQ209" i="1"/>
  <c r="AN209" i="1" s="1"/>
  <c r="AQ210" i="1"/>
  <c r="AN210" i="1" s="1"/>
  <c r="AQ211" i="1"/>
  <c r="AN211" i="1" s="1"/>
  <c r="AQ212" i="1"/>
  <c r="AN212" i="1" s="1"/>
  <c r="AQ213" i="1"/>
  <c r="AN213" i="1" s="1"/>
  <c r="AQ214" i="1"/>
  <c r="AN214" i="1" s="1"/>
  <c r="AQ215" i="1"/>
  <c r="AN215" i="1" s="1"/>
  <c r="AQ216" i="1"/>
  <c r="AN216" i="1" s="1"/>
  <c r="AQ217" i="1"/>
  <c r="AN217" i="1" s="1"/>
  <c r="AQ218" i="1"/>
  <c r="AN218" i="1" s="1"/>
  <c r="AQ219" i="1"/>
  <c r="AN219" i="1" s="1"/>
  <c r="AQ220" i="1"/>
  <c r="AN220" i="1" s="1"/>
  <c r="AQ221" i="1"/>
  <c r="AN221" i="1" s="1"/>
  <c r="AQ222" i="1"/>
  <c r="AN222" i="1" s="1"/>
  <c r="AQ223" i="1"/>
  <c r="AN223" i="1" s="1"/>
  <c r="AQ224" i="1"/>
  <c r="AN224" i="1" s="1"/>
  <c r="AQ225" i="1"/>
  <c r="AN225" i="1" s="1"/>
  <c r="AQ226" i="1"/>
  <c r="AN226" i="1" s="1"/>
  <c r="AQ227" i="1"/>
  <c r="AN227" i="1" s="1"/>
  <c r="AQ228" i="1"/>
  <c r="AN228" i="1" s="1"/>
  <c r="AQ229" i="1"/>
  <c r="AN229" i="1" s="1"/>
  <c r="AQ230" i="1"/>
  <c r="AN230" i="1" s="1"/>
  <c r="AQ231" i="1"/>
  <c r="AN231" i="1" s="1"/>
  <c r="AQ232" i="1"/>
  <c r="AN232" i="1" s="1"/>
  <c r="AQ233" i="1"/>
  <c r="AN233" i="1" s="1"/>
  <c r="AQ234" i="1"/>
  <c r="AN234" i="1" s="1"/>
  <c r="AQ235" i="1"/>
  <c r="AN235" i="1" s="1"/>
  <c r="AQ236" i="1"/>
  <c r="AN236" i="1" s="1"/>
  <c r="AQ237" i="1"/>
  <c r="AN237" i="1" s="1"/>
  <c r="AQ238" i="1"/>
  <c r="AN238" i="1" s="1"/>
  <c r="AQ239" i="1"/>
  <c r="AN239" i="1" s="1"/>
  <c r="AQ240" i="1"/>
  <c r="AN240" i="1" s="1"/>
  <c r="AQ241" i="1"/>
  <c r="AN241" i="1" s="1"/>
  <c r="AQ242" i="1"/>
  <c r="AN242" i="1" s="1"/>
  <c r="AQ243" i="1"/>
  <c r="AN243" i="1" s="1"/>
  <c r="AQ244" i="1"/>
  <c r="AN244" i="1" s="1"/>
  <c r="AQ245" i="1"/>
  <c r="AN245" i="1" s="1"/>
  <c r="AQ246" i="1"/>
  <c r="AN246" i="1" s="1"/>
  <c r="AQ247" i="1"/>
  <c r="AN247" i="1" s="1"/>
  <c r="AQ248" i="1"/>
  <c r="AN248" i="1" s="1"/>
  <c r="AQ249" i="1"/>
  <c r="AN249" i="1" s="1"/>
  <c r="AQ250" i="1"/>
  <c r="AN250" i="1" s="1"/>
  <c r="AQ251" i="1"/>
  <c r="AN251" i="1" s="1"/>
  <c r="AQ252" i="1"/>
  <c r="AN252" i="1" s="1"/>
  <c r="AQ253" i="1"/>
  <c r="AN253" i="1" s="1"/>
  <c r="AQ254" i="1"/>
  <c r="AN254" i="1" s="1"/>
  <c r="AQ255" i="1"/>
  <c r="AN255" i="1" s="1"/>
  <c r="AQ256" i="1"/>
  <c r="AN256" i="1" s="1"/>
  <c r="AQ257" i="1"/>
  <c r="AN257" i="1" s="1"/>
  <c r="AQ258" i="1"/>
  <c r="AN258" i="1" s="1"/>
  <c r="AQ259" i="1"/>
  <c r="AN259" i="1" s="1"/>
  <c r="AQ260" i="1"/>
  <c r="AN260" i="1" s="1"/>
  <c r="AQ261" i="1"/>
  <c r="AN261" i="1" s="1"/>
  <c r="AQ262" i="1"/>
  <c r="AN262" i="1" s="1"/>
  <c r="AQ263" i="1"/>
  <c r="AN263" i="1" s="1"/>
  <c r="AQ264" i="1"/>
  <c r="AN264" i="1" s="1"/>
  <c r="AQ265" i="1"/>
  <c r="AN265" i="1" s="1"/>
  <c r="AQ266" i="1"/>
  <c r="AN266" i="1" s="1"/>
  <c r="AQ267" i="1"/>
  <c r="AN267" i="1" s="1"/>
  <c r="AQ268" i="1"/>
  <c r="AN268" i="1" s="1"/>
  <c r="AQ269" i="1"/>
  <c r="AN269" i="1" s="1"/>
  <c r="AQ270" i="1"/>
  <c r="AN270" i="1" s="1"/>
  <c r="AQ271" i="1"/>
  <c r="AN271" i="1" s="1"/>
  <c r="AQ272" i="1"/>
  <c r="AN272" i="1" s="1"/>
  <c r="AQ273" i="1"/>
  <c r="AN273" i="1" s="1"/>
  <c r="AQ274" i="1"/>
  <c r="AN274" i="1" s="1"/>
  <c r="AQ275" i="1"/>
  <c r="AN275" i="1" s="1"/>
  <c r="AQ276" i="1"/>
  <c r="AN276" i="1" s="1"/>
  <c r="AQ277" i="1"/>
  <c r="AN277" i="1" s="1"/>
  <c r="AQ278" i="1"/>
  <c r="AN278" i="1" s="1"/>
  <c r="AQ279" i="1"/>
  <c r="AN279" i="1" s="1"/>
  <c r="AQ280" i="1"/>
  <c r="AN280" i="1" s="1"/>
  <c r="AQ281" i="1"/>
  <c r="AN281" i="1" s="1"/>
  <c r="AQ282" i="1"/>
  <c r="AN282" i="1" s="1"/>
  <c r="AQ283" i="1"/>
  <c r="AN283" i="1" s="1"/>
  <c r="AQ284" i="1"/>
  <c r="AN284" i="1" s="1"/>
  <c r="AQ285" i="1"/>
  <c r="AN285" i="1" s="1"/>
  <c r="AQ286" i="1"/>
  <c r="AN286" i="1" s="1"/>
  <c r="AQ287" i="1"/>
  <c r="AN287" i="1" s="1"/>
  <c r="AQ288" i="1"/>
  <c r="AN288" i="1" s="1"/>
  <c r="AQ289" i="1"/>
  <c r="AN289" i="1" s="1"/>
  <c r="AQ290" i="1"/>
  <c r="AN290" i="1" s="1"/>
  <c r="AQ291" i="1"/>
  <c r="AN291" i="1" s="1"/>
  <c r="AQ292" i="1"/>
  <c r="AN292" i="1" s="1"/>
  <c r="AQ293" i="1"/>
  <c r="AN293" i="1" s="1"/>
  <c r="AQ294" i="1"/>
  <c r="AN294" i="1" s="1"/>
  <c r="AQ295" i="1"/>
  <c r="AN295" i="1" s="1"/>
  <c r="AQ296" i="1"/>
  <c r="AN296" i="1" s="1"/>
  <c r="AQ297" i="1"/>
  <c r="AN297" i="1" s="1"/>
  <c r="AQ298" i="1"/>
  <c r="AN298" i="1" s="1"/>
  <c r="AQ299" i="1"/>
  <c r="AN299" i="1" s="1"/>
  <c r="AQ300" i="1"/>
  <c r="AN300" i="1" s="1"/>
  <c r="AQ301" i="1"/>
  <c r="AN301" i="1" s="1"/>
  <c r="AQ302" i="1"/>
  <c r="AN302" i="1" s="1"/>
  <c r="AQ303" i="1"/>
  <c r="AN303" i="1" s="1"/>
  <c r="AQ304" i="1"/>
  <c r="AN304" i="1" s="1"/>
  <c r="AQ305" i="1"/>
  <c r="AN305" i="1" s="1"/>
  <c r="AQ306" i="1"/>
  <c r="AN306" i="1" s="1"/>
  <c r="AQ307" i="1"/>
  <c r="AN307" i="1" s="1"/>
  <c r="AQ308" i="1"/>
  <c r="AN308" i="1" s="1"/>
  <c r="AQ309" i="1"/>
  <c r="AN309" i="1" s="1"/>
  <c r="AQ310" i="1"/>
  <c r="AN310" i="1" s="1"/>
  <c r="AQ311" i="1"/>
  <c r="AN311" i="1" s="1"/>
  <c r="AQ312" i="1"/>
  <c r="AN312" i="1" s="1"/>
  <c r="AQ313" i="1"/>
  <c r="AN313" i="1" s="1"/>
  <c r="AQ314" i="1"/>
  <c r="AN314" i="1" s="1"/>
  <c r="AQ315" i="1"/>
  <c r="AN315" i="1" s="1"/>
  <c r="AQ316" i="1"/>
  <c r="AN316" i="1" s="1"/>
  <c r="AQ317" i="1"/>
  <c r="AN317" i="1" s="1"/>
  <c r="AQ318" i="1"/>
  <c r="AN318" i="1" s="1"/>
  <c r="AQ319" i="1"/>
  <c r="AN319" i="1" s="1"/>
  <c r="AQ320" i="1"/>
  <c r="AN320" i="1" s="1"/>
  <c r="AQ321" i="1"/>
  <c r="AN321" i="1" s="1"/>
  <c r="AQ322" i="1"/>
  <c r="AN322" i="1" s="1"/>
  <c r="AQ323" i="1"/>
  <c r="AN323" i="1" s="1"/>
  <c r="AQ324" i="1"/>
  <c r="AN324" i="1" s="1"/>
  <c r="AQ325" i="1"/>
  <c r="AN325" i="1" s="1"/>
  <c r="AQ326" i="1"/>
  <c r="AN326" i="1" s="1"/>
  <c r="AQ327" i="1"/>
  <c r="AN327" i="1" s="1"/>
  <c r="AQ328" i="1"/>
  <c r="AN328" i="1" s="1"/>
  <c r="AQ329" i="1"/>
  <c r="AN329" i="1" s="1"/>
  <c r="AQ330" i="1"/>
  <c r="AN330" i="1" s="1"/>
  <c r="AQ331" i="1"/>
  <c r="AN331" i="1" s="1"/>
  <c r="AQ332" i="1"/>
  <c r="AN332" i="1" s="1"/>
  <c r="AQ333" i="1"/>
  <c r="AN333" i="1" s="1"/>
  <c r="AQ334" i="1"/>
  <c r="AN334" i="1" s="1"/>
  <c r="AQ335" i="1"/>
  <c r="AN335" i="1" s="1"/>
  <c r="AQ336" i="1"/>
  <c r="AN336" i="1" s="1"/>
  <c r="AQ337" i="1"/>
  <c r="AN337" i="1" s="1"/>
  <c r="AQ338" i="1"/>
  <c r="AN338" i="1" s="1"/>
  <c r="AQ339" i="1"/>
  <c r="AN339" i="1" s="1"/>
  <c r="AQ340" i="1"/>
  <c r="AN340" i="1" s="1"/>
  <c r="AQ341" i="1"/>
  <c r="AN341" i="1" s="1"/>
  <c r="AQ342" i="1"/>
  <c r="AN342" i="1" s="1"/>
  <c r="AQ343" i="1"/>
  <c r="AN343" i="1" s="1"/>
  <c r="AQ344" i="1"/>
  <c r="AN344" i="1" s="1"/>
  <c r="AQ345" i="1"/>
  <c r="AN345" i="1" s="1"/>
  <c r="AQ346" i="1"/>
  <c r="AN346" i="1" s="1"/>
  <c r="AQ347" i="1"/>
  <c r="AN347" i="1" s="1"/>
  <c r="AQ348" i="1"/>
  <c r="AN348" i="1" s="1"/>
  <c r="AQ349" i="1"/>
  <c r="AN349" i="1" s="1"/>
  <c r="AQ350" i="1"/>
  <c r="AN350" i="1" s="1"/>
  <c r="AQ351" i="1"/>
  <c r="AN351" i="1" s="1"/>
  <c r="AQ352" i="1"/>
  <c r="AN352" i="1" s="1"/>
  <c r="AQ353" i="1"/>
  <c r="AN353" i="1" s="1"/>
  <c r="AQ354" i="1"/>
  <c r="AN354" i="1" s="1"/>
  <c r="AQ355" i="1"/>
  <c r="AN355" i="1" s="1"/>
  <c r="AQ356" i="1"/>
  <c r="AN356" i="1" s="1"/>
  <c r="AQ357" i="1"/>
  <c r="AN357" i="1" s="1"/>
  <c r="AQ358" i="1"/>
  <c r="AN358" i="1" s="1"/>
  <c r="AQ359" i="1"/>
  <c r="AN359" i="1" s="1"/>
  <c r="AQ360" i="1"/>
  <c r="AN360" i="1" s="1"/>
  <c r="AQ361" i="1"/>
  <c r="AN361" i="1" s="1"/>
  <c r="AQ362" i="1"/>
  <c r="AN362" i="1" s="1"/>
  <c r="AQ363" i="1"/>
  <c r="AN363" i="1" s="1"/>
  <c r="AQ364" i="1"/>
  <c r="AN364" i="1" s="1"/>
  <c r="AQ365" i="1"/>
  <c r="AN365" i="1" s="1"/>
  <c r="AQ366" i="1"/>
  <c r="AN366" i="1" s="1"/>
  <c r="AQ367" i="1"/>
  <c r="AN367" i="1" s="1"/>
  <c r="AQ368" i="1"/>
  <c r="AN368" i="1" s="1"/>
  <c r="AQ369" i="1"/>
  <c r="AN369" i="1" s="1"/>
  <c r="AQ370" i="1"/>
  <c r="AN370" i="1" s="1"/>
  <c r="AQ371" i="1"/>
  <c r="AN371" i="1" s="1"/>
  <c r="AQ372" i="1"/>
  <c r="AN372" i="1" s="1"/>
  <c r="AQ373" i="1"/>
  <c r="AN373" i="1" s="1"/>
  <c r="AQ374" i="1"/>
  <c r="AN374" i="1" s="1"/>
  <c r="AQ375" i="1"/>
  <c r="AN375" i="1" s="1"/>
  <c r="AQ376" i="1"/>
  <c r="AN376" i="1" s="1"/>
  <c r="AQ377" i="1"/>
  <c r="AN377" i="1" s="1"/>
  <c r="AQ378" i="1"/>
  <c r="AN378" i="1" s="1"/>
  <c r="AQ379" i="1"/>
  <c r="AN379" i="1" s="1"/>
  <c r="AQ380" i="1"/>
  <c r="AN380" i="1" s="1"/>
  <c r="AQ381" i="1"/>
  <c r="AN381" i="1" s="1"/>
  <c r="AQ382" i="1"/>
  <c r="AN382" i="1" s="1"/>
  <c r="AQ383" i="1"/>
  <c r="AN383" i="1" s="1"/>
  <c r="AQ384" i="1"/>
  <c r="AN384" i="1" s="1"/>
  <c r="AQ385" i="1"/>
  <c r="AN385" i="1" s="1"/>
  <c r="AQ386" i="1"/>
  <c r="AN386" i="1" s="1"/>
  <c r="AQ387" i="1"/>
  <c r="AN387" i="1" s="1"/>
  <c r="AQ388" i="1"/>
  <c r="AN388" i="1" s="1"/>
  <c r="AQ389" i="1"/>
  <c r="AN389" i="1" s="1"/>
  <c r="AQ390" i="1"/>
  <c r="AN390" i="1" s="1"/>
  <c r="AQ391" i="1"/>
  <c r="AN391" i="1" s="1"/>
  <c r="AQ392" i="1"/>
  <c r="AN392" i="1" s="1"/>
  <c r="AQ393" i="1"/>
  <c r="AN393" i="1" s="1"/>
  <c r="AQ394" i="1"/>
  <c r="AN394" i="1" s="1"/>
  <c r="AQ395" i="1"/>
  <c r="AN395" i="1" s="1"/>
  <c r="AQ396" i="1"/>
  <c r="AN396" i="1" s="1"/>
  <c r="AQ397" i="1"/>
  <c r="AN397" i="1" s="1"/>
  <c r="AQ398" i="1"/>
  <c r="AN398" i="1" s="1"/>
  <c r="AQ399" i="1"/>
  <c r="AN399" i="1" s="1"/>
  <c r="AQ400" i="1"/>
  <c r="AN400" i="1" s="1"/>
  <c r="AQ401" i="1"/>
  <c r="AN401" i="1" s="1"/>
  <c r="AQ402" i="1"/>
  <c r="AN402" i="1" s="1"/>
  <c r="AQ403" i="1"/>
  <c r="AN403" i="1" s="1"/>
  <c r="AQ404" i="1"/>
  <c r="AN404" i="1" s="1"/>
  <c r="AQ405" i="1"/>
  <c r="AN405" i="1" s="1"/>
  <c r="AQ406" i="1"/>
  <c r="AN406" i="1" s="1"/>
  <c r="AQ407" i="1"/>
  <c r="AN407" i="1" s="1"/>
  <c r="AQ408" i="1"/>
  <c r="AN408" i="1" s="1"/>
  <c r="AQ409" i="1"/>
  <c r="AN409" i="1" s="1"/>
  <c r="AQ410" i="1"/>
  <c r="AN410" i="1" s="1"/>
  <c r="AQ411" i="1"/>
  <c r="AN411" i="1" s="1"/>
  <c r="AQ412" i="1"/>
  <c r="AN412" i="1" s="1"/>
  <c r="AQ413" i="1"/>
  <c r="AN413" i="1" s="1"/>
  <c r="AQ414" i="1"/>
  <c r="AN414" i="1" s="1"/>
  <c r="AQ415" i="1"/>
  <c r="AN415" i="1" s="1"/>
  <c r="AQ416" i="1"/>
  <c r="AN416" i="1" s="1"/>
  <c r="AQ417" i="1"/>
  <c r="AN417" i="1" s="1"/>
  <c r="AQ418" i="1"/>
  <c r="AN418" i="1" s="1"/>
  <c r="AQ419" i="1"/>
  <c r="AN419" i="1" s="1"/>
  <c r="AQ420" i="1"/>
  <c r="AN420" i="1" s="1"/>
  <c r="AQ421" i="1"/>
  <c r="AN421" i="1" s="1"/>
  <c r="AQ422" i="1"/>
  <c r="AN422" i="1" s="1"/>
  <c r="AQ423" i="1"/>
  <c r="AN423" i="1" s="1"/>
  <c r="AQ424" i="1"/>
  <c r="AN424" i="1" s="1"/>
  <c r="AQ425" i="1"/>
  <c r="AN425" i="1" s="1"/>
  <c r="AQ426" i="1"/>
  <c r="AN426" i="1" s="1"/>
  <c r="AQ427" i="1"/>
  <c r="AN427" i="1" s="1"/>
  <c r="AQ428" i="1"/>
  <c r="AN428" i="1" s="1"/>
  <c r="AQ429" i="1"/>
  <c r="AN429" i="1" s="1"/>
  <c r="AQ430" i="1"/>
  <c r="AN430" i="1" s="1"/>
  <c r="AQ431" i="1"/>
  <c r="AN431" i="1" s="1"/>
  <c r="AQ432" i="1"/>
  <c r="AN432" i="1" s="1"/>
  <c r="AQ433" i="1"/>
  <c r="AN433" i="1" s="1"/>
  <c r="AQ434" i="1"/>
  <c r="AN434" i="1" s="1"/>
  <c r="AQ435" i="1"/>
  <c r="AN435" i="1" s="1"/>
  <c r="AQ436" i="1"/>
  <c r="AN436" i="1" s="1"/>
  <c r="AQ437" i="1"/>
  <c r="AN437" i="1" s="1"/>
  <c r="AQ438" i="1"/>
  <c r="AN438" i="1" s="1"/>
  <c r="AQ439" i="1"/>
  <c r="AN439" i="1" s="1"/>
  <c r="AQ440" i="1"/>
  <c r="AN440" i="1" s="1"/>
  <c r="AQ441" i="1"/>
  <c r="AN441" i="1" s="1"/>
  <c r="AQ442" i="1"/>
  <c r="AN442" i="1" s="1"/>
  <c r="AQ443" i="1"/>
  <c r="AN443" i="1" s="1"/>
  <c r="AQ444" i="1"/>
  <c r="AN444" i="1" s="1"/>
  <c r="AQ445" i="1"/>
  <c r="AN445" i="1" s="1"/>
  <c r="AQ446" i="1"/>
  <c r="AN446" i="1" s="1"/>
  <c r="AQ447" i="1"/>
  <c r="AN447" i="1" s="1"/>
  <c r="AQ448" i="1"/>
  <c r="AN448" i="1" s="1"/>
  <c r="AQ449" i="1"/>
  <c r="AN449" i="1" s="1"/>
  <c r="AQ450" i="1"/>
  <c r="AN450" i="1" s="1"/>
  <c r="AQ451" i="1"/>
  <c r="AN451" i="1" s="1"/>
  <c r="AQ452" i="1"/>
  <c r="AN452" i="1" s="1"/>
  <c r="AQ453" i="1"/>
  <c r="AN453" i="1" s="1"/>
  <c r="AQ454" i="1"/>
  <c r="AN454" i="1" s="1"/>
  <c r="AQ455" i="1"/>
  <c r="AN455" i="1" s="1"/>
  <c r="AQ456" i="1"/>
  <c r="AN456" i="1" s="1"/>
  <c r="AQ457" i="1"/>
  <c r="AN457" i="1" s="1"/>
  <c r="AQ458" i="1"/>
  <c r="AN458" i="1" s="1"/>
  <c r="AQ459" i="1"/>
  <c r="AN459" i="1" s="1"/>
  <c r="AQ460" i="1"/>
  <c r="AN460" i="1" s="1"/>
  <c r="AQ461" i="1"/>
  <c r="AN461" i="1" s="1"/>
  <c r="AQ462" i="1"/>
  <c r="AN462" i="1" s="1"/>
  <c r="AQ463" i="1"/>
  <c r="AN463" i="1" s="1"/>
  <c r="AQ464" i="1"/>
  <c r="AN464" i="1" s="1"/>
  <c r="AQ465" i="1"/>
  <c r="AN465" i="1" s="1"/>
  <c r="AQ466" i="1"/>
  <c r="AN466" i="1" s="1"/>
  <c r="AQ467" i="1"/>
  <c r="AN467" i="1" s="1"/>
  <c r="AQ468" i="1"/>
  <c r="AN468" i="1" s="1"/>
  <c r="AQ469" i="1"/>
  <c r="AN469" i="1" s="1"/>
  <c r="AQ470" i="1"/>
  <c r="AN470" i="1" s="1"/>
  <c r="AQ471" i="1"/>
  <c r="AN471" i="1" s="1"/>
  <c r="AQ472" i="1"/>
  <c r="AN472" i="1" s="1"/>
  <c r="AQ473" i="1"/>
  <c r="AN473" i="1" s="1"/>
  <c r="AQ474" i="1"/>
  <c r="AN474" i="1" s="1"/>
  <c r="AQ475" i="1"/>
  <c r="AN475" i="1" s="1"/>
  <c r="AQ476" i="1"/>
  <c r="AN476" i="1" s="1"/>
  <c r="AQ477" i="1"/>
  <c r="AN477" i="1" s="1"/>
  <c r="AQ478" i="1"/>
  <c r="AN478" i="1" s="1"/>
  <c r="AQ2" i="1"/>
  <c r="AN2" i="1" s="1"/>
  <c r="AO3" i="1" l="1"/>
  <c r="AO4" i="1"/>
  <c r="AO5" i="1"/>
  <c r="AO6" i="1"/>
  <c r="AO7" i="1"/>
  <c r="AO8" i="1"/>
  <c r="AO9" i="1"/>
  <c r="AO10" i="1"/>
  <c r="AO11" i="1"/>
  <c r="AO12" i="1"/>
  <c r="AO13" i="1"/>
  <c r="AO14" i="1"/>
  <c r="AO15" i="1"/>
  <c r="AO16" i="1"/>
  <c r="AO17" i="1"/>
  <c r="AO18" i="1"/>
  <c r="AO19" i="1"/>
  <c r="AO20" i="1"/>
  <c r="AO21" i="1"/>
  <c r="AO22" i="1"/>
  <c r="AO23" i="1"/>
  <c r="AO24" i="1"/>
  <c r="AO25" i="1"/>
  <c r="AO26" i="1"/>
  <c r="AO27" i="1"/>
  <c r="AO28" i="1"/>
  <c r="AO29" i="1"/>
  <c r="AO30" i="1"/>
  <c r="AO31" i="1"/>
  <c r="AO32" i="1"/>
  <c r="AO33" i="1"/>
  <c r="AO34" i="1"/>
  <c r="AO35" i="1"/>
  <c r="AO36" i="1"/>
  <c r="AO37" i="1"/>
  <c r="AO38" i="1"/>
  <c r="AO39" i="1"/>
  <c r="AO40" i="1"/>
  <c r="AO41" i="1"/>
  <c r="AO42" i="1"/>
  <c r="AO43" i="1"/>
  <c r="AO44" i="1"/>
  <c r="AO45" i="1"/>
  <c r="AO46" i="1"/>
  <c r="AO47" i="1"/>
  <c r="AO48" i="1"/>
  <c r="AO49" i="1"/>
  <c r="AO50" i="1"/>
  <c r="AO51" i="1"/>
  <c r="AO52" i="1"/>
  <c r="AO53" i="1"/>
  <c r="AO54" i="1"/>
  <c r="AO55" i="1"/>
  <c r="AO56" i="1"/>
  <c r="AO57"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AO136" i="1"/>
  <c r="AO137" i="1"/>
  <c r="AO138" i="1"/>
  <c r="AO139"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198" i="1"/>
  <c r="AO199" i="1"/>
  <c r="AO200" i="1"/>
  <c r="AO201" i="1"/>
  <c r="AO202" i="1"/>
  <c r="AO203" i="1"/>
  <c r="AO204" i="1"/>
  <c r="AO205" i="1"/>
  <c r="AO206" i="1"/>
  <c r="AO207" i="1"/>
  <c r="AO208" i="1"/>
  <c r="AO209" i="1"/>
  <c r="AO210" i="1"/>
  <c r="AO211" i="1"/>
  <c r="AO212" i="1"/>
  <c r="AO213" i="1"/>
  <c r="AO214" i="1"/>
  <c r="AO215" i="1"/>
  <c r="AO216" i="1"/>
  <c r="AO217" i="1"/>
  <c r="AO218" i="1"/>
  <c r="AO219" i="1"/>
  <c r="AO220" i="1"/>
  <c r="AO221" i="1"/>
  <c r="AO222" i="1"/>
  <c r="AO223" i="1"/>
  <c r="AO224" i="1"/>
  <c r="AO225" i="1"/>
  <c r="AO226" i="1"/>
  <c r="AO227" i="1"/>
  <c r="AO228" i="1"/>
  <c r="AO229" i="1"/>
  <c r="AO230" i="1"/>
  <c r="AO231" i="1"/>
  <c r="AO232" i="1"/>
  <c r="AO233" i="1"/>
  <c r="AO234" i="1"/>
  <c r="AO235" i="1"/>
  <c r="AO236" i="1"/>
  <c r="AO237" i="1"/>
  <c r="AO238" i="1"/>
  <c r="AO239" i="1"/>
  <c r="AO240" i="1"/>
  <c r="AO241" i="1"/>
  <c r="AO242" i="1"/>
  <c r="AO243" i="1"/>
  <c r="AO244" i="1"/>
  <c r="AO245" i="1"/>
  <c r="AO246" i="1"/>
  <c r="AO247" i="1"/>
  <c r="AO248" i="1"/>
  <c r="AO249" i="1"/>
  <c r="AO250" i="1"/>
  <c r="AO251" i="1"/>
  <c r="AO252" i="1"/>
  <c r="AO253" i="1"/>
  <c r="AO254" i="1"/>
  <c r="AO255" i="1"/>
  <c r="AO256" i="1"/>
  <c r="AO257" i="1"/>
  <c r="AO258" i="1"/>
  <c r="AO259" i="1"/>
  <c r="AO260" i="1"/>
  <c r="AO261" i="1"/>
  <c r="AO262" i="1"/>
  <c r="AO263" i="1"/>
  <c r="AO264" i="1"/>
  <c r="AO265" i="1"/>
  <c r="AO266" i="1"/>
  <c r="AO267" i="1"/>
  <c r="AO268" i="1"/>
  <c r="AO269" i="1"/>
  <c r="AO270" i="1"/>
  <c r="AO271" i="1"/>
  <c r="AO272" i="1"/>
  <c r="AO273" i="1"/>
  <c r="AO274" i="1"/>
  <c r="AO275" i="1"/>
  <c r="AO276" i="1"/>
  <c r="AO277" i="1"/>
  <c r="AO278" i="1"/>
  <c r="AO279" i="1"/>
  <c r="AO280" i="1"/>
  <c r="AO281" i="1"/>
  <c r="AO282" i="1"/>
  <c r="AO283" i="1"/>
  <c r="AO284" i="1"/>
  <c r="AO285" i="1"/>
  <c r="AO286" i="1"/>
  <c r="AO287" i="1"/>
  <c r="AO288" i="1"/>
  <c r="AO289" i="1"/>
  <c r="AO290" i="1"/>
  <c r="AO291" i="1"/>
  <c r="AO292" i="1"/>
  <c r="AO293" i="1"/>
  <c r="AO294" i="1"/>
  <c r="AO295" i="1"/>
  <c r="AO296" i="1"/>
  <c r="AO297" i="1"/>
  <c r="AO298" i="1"/>
  <c r="AO299" i="1"/>
  <c r="AO300" i="1"/>
  <c r="AO301" i="1"/>
  <c r="AO302" i="1"/>
  <c r="AO303" i="1"/>
  <c r="AO304" i="1"/>
  <c r="AO305" i="1"/>
  <c r="AO306" i="1"/>
  <c r="AO307" i="1"/>
  <c r="AO308" i="1"/>
  <c r="AO309" i="1"/>
  <c r="AO310" i="1"/>
  <c r="AO311" i="1"/>
  <c r="AO312" i="1"/>
  <c r="AO313" i="1"/>
  <c r="AO314" i="1"/>
  <c r="AO315" i="1"/>
  <c r="AO316" i="1"/>
  <c r="AO317" i="1"/>
  <c r="AO318" i="1"/>
  <c r="AO319" i="1"/>
  <c r="AO320" i="1"/>
  <c r="AO321" i="1"/>
  <c r="AO322" i="1"/>
  <c r="AO323" i="1"/>
  <c r="AO324" i="1"/>
  <c r="AO325" i="1"/>
  <c r="AO326" i="1"/>
  <c r="AO327" i="1"/>
  <c r="AO328" i="1"/>
  <c r="AO329" i="1"/>
  <c r="AO330" i="1"/>
  <c r="AO331" i="1"/>
  <c r="AO332" i="1"/>
  <c r="AO333" i="1"/>
  <c r="AO334" i="1"/>
  <c r="AO335" i="1"/>
  <c r="AO336" i="1"/>
  <c r="AO337" i="1"/>
  <c r="AO338" i="1"/>
  <c r="AO339" i="1"/>
  <c r="AO340" i="1"/>
  <c r="AO341" i="1"/>
  <c r="AO342" i="1"/>
  <c r="AO343" i="1"/>
  <c r="AO344" i="1"/>
  <c r="AO345" i="1"/>
  <c r="AO346" i="1"/>
  <c r="AO347" i="1"/>
  <c r="AO348" i="1"/>
  <c r="AO349" i="1"/>
  <c r="AO350" i="1"/>
  <c r="AO351" i="1"/>
  <c r="AO352" i="1"/>
  <c r="AO353" i="1"/>
  <c r="AO354" i="1"/>
  <c r="AO355" i="1"/>
  <c r="AO356" i="1"/>
  <c r="AO357" i="1"/>
  <c r="AO358" i="1"/>
  <c r="AO359" i="1"/>
  <c r="AO360" i="1"/>
  <c r="AO361" i="1"/>
  <c r="AO362" i="1"/>
  <c r="AO363" i="1"/>
  <c r="AO364" i="1"/>
  <c r="AO365" i="1"/>
  <c r="AO366" i="1"/>
  <c r="AO367" i="1"/>
  <c r="AO368" i="1"/>
  <c r="AO369" i="1"/>
  <c r="AO370" i="1"/>
  <c r="AO371" i="1"/>
  <c r="AO372" i="1"/>
  <c r="AO373" i="1"/>
  <c r="AO374" i="1"/>
  <c r="AO375" i="1"/>
  <c r="AO376" i="1"/>
  <c r="AO377" i="1"/>
  <c r="AO378" i="1"/>
  <c r="AO379" i="1"/>
  <c r="AO380" i="1"/>
  <c r="AO381" i="1"/>
  <c r="AO382" i="1"/>
  <c r="AO383" i="1"/>
  <c r="AO384" i="1"/>
  <c r="AO385" i="1"/>
  <c r="AO386" i="1"/>
  <c r="AO387" i="1"/>
  <c r="AO388" i="1"/>
  <c r="AO389" i="1"/>
  <c r="AO390" i="1"/>
  <c r="AO391" i="1"/>
  <c r="AO392" i="1"/>
  <c r="AO393" i="1"/>
  <c r="AO394" i="1"/>
  <c r="AO395" i="1"/>
  <c r="AO396" i="1"/>
  <c r="AO397" i="1"/>
  <c r="AO398" i="1"/>
  <c r="AO399" i="1"/>
  <c r="AO400" i="1"/>
  <c r="AO401" i="1"/>
  <c r="AO402" i="1"/>
  <c r="AO403" i="1"/>
  <c r="AO404" i="1"/>
  <c r="AO405" i="1"/>
  <c r="AO406" i="1"/>
  <c r="AO407" i="1"/>
  <c r="AO408" i="1"/>
  <c r="AO409" i="1"/>
  <c r="AO410" i="1"/>
  <c r="AO411" i="1"/>
  <c r="AO412" i="1"/>
  <c r="AO413" i="1"/>
  <c r="AO414" i="1"/>
  <c r="AO415" i="1"/>
  <c r="AO416" i="1"/>
  <c r="AO417" i="1"/>
  <c r="AO418" i="1"/>
  <c r="AO419" i="1"/>
  <c r="AO420" i="1"/>
  <c r="AO421" i="1"/>
  <c r="AO422" i="1"/>
  <c r="AO423" i="1"/>
  <c r="AO424" i="1"/>
  <c r="AO425" i="1"/>
  <c r="AO426" i="1"/>
  <c r="AO427" i="1"/>
  <c r="AO428" i="1"/>
  <c r="AO429" i="1"/>
  <c r="AO430" i="1"/>
  <c r="AO431" i="1"/>
  <c r="AO432" i="1"/>
  <c r="AO433" i="1"/>
  <c r="AO434" i="1"/>
  <c r="AO435" i="1"/>
  <c r="AO436" i="1"/>
  <c r="AO437" i="1"/>
  <c r="AO438" i="1"/>
  <c r="AO439" i="1"/>
  <c r="AO440" i="1"/>
  <c r="AO441" i="1"/>
  <c r="AO442" i="1"/>
  <c r="AO443" i="1"/>
  <c r="AO444" i="1"/>
  <c r="AO445" i="1"/>
  <c r="AO446" i="1"/>
  <c r="AO447" i="1"/>
  <c r="AO448" i="1"/>
  <c r="AO449" i="1"/>
  <c r="AO450" i="1"/>
  <c r="AO451" i="1"/>
  <c r="AO452" i="1"/>
  <c r="AO453" i="1"/>
  <c r="AO454" i="1"/>
  <c r="AO455" i="1"/>
  <c r="AO456" i="1"/>
  <c r="AO457" i="1"/>
  <c r="AO458" i="1"/>
  <c r="AO459" i="1"/>
  <c r="AO460" i="1"/>
  <c r="AO461" i="1"/>
  <c r="AO462" i="1"/>
  <c r="AO463" i="1"/>
  <c r="AO464" i="1"/>
  <c r="AO465" i="1"/>
  <c r="AO466" i="1"/>
  <c r="AO467" i="1"/>
  <c r="AO468" i="1"/>
  <c r="AO469" i="1"/>
  <c r="AO470" i="1"/>
  <c r="AO471" i="1"/>
  <c r="AO472" i="1"/>
  <c r="AO473" i="1"/>
  <c r="AO474" i="1"/>
  <c r="AO475" i="1"/>
  <c r="AO476" i="1"/>
  <c r="AO477" i="1"/>
  <c r="AO478" i="1"/>
  <c r="AO2" i="1"/>
  <c r="E211" i="83"/>
  <c r="E226" i="83"/>
  <c r="B212" i="83"/>
  <c r="I13" i="83"/>
  <c r="H13" i="83"/>
  <c r="G13" i="83"/>
  <c r="F13" i="83"/>
  <c r="E13" i="83"/>
  <c r="D13" i="83"/>
  <c r="C13" i="83"/>
  <c r="B13" i="83"/>
  <c r="B226" i="83"/>
  <c r="C226" i="83"/>
  <c r="D226" i="83"/>
  <c r="B227" i="83"/>
  <c r="C227" i="83"/>
  <c r="D227" i="83"/>
  <c r="E227" i="83"/>
  <c r="B228" i="83"/>
  <c r="C228" i="83"/>
  <c r="D228" i="83"/>
  <c r="E228" i="83"/>
  <c r="B229" i="83"/>
  <c r="C229" i="83"/>
  <c r="D229" i="83"/>
  <c r="E229" i="83"/>
  <c r="A226" i="83"/>
  <c r="A227" i="83"/>
  <c r="A228" i="83"/>
  <c r="A229" i="83"/>
  <c r="A225" i="83"/>
  <c r="B225" i="83"/>
  <c r="C225" i="83"/>
  <c r="D225" i="83"/>
  <c r="E225" i="83"/>
  <c r="A224" i="83"/>
  <c r="E224" i="83"/>
  <c r="B224" i="83"/>
  <c r="C224" i="83"/>
  <c r="D224" i="83"/>
  <c r="B210" i="83"/>
  <c r="C210" i="83"/>
  <c r="A211" i="83"/>
  <c r="B211" i="83"/>
  <c r="C211" i="83"/>
  <c r="A212" i="83"/>
  <c r="C212" i="83"/>
  <c r="A213" i="83"/>
  <c r="B213" i="83"/>
  <c r="C213" i="83"/>
  <c r="A214" i="83"/>
  <c r="B214" i="83"/>
  <c r="C214" i="83"/>
  <c r="A215" i="83"/>
  <c r="B215" i="83"/>
  <c r="C215" i="83"/>
  <c r="A216" i="83"/>
  <c r="B216" i="83"/>
  <c r="C216" i="83"/>
  <c r="A217" i="83"/>
  <c r="B217" i="83"/>
  <c r="C217" i="83"/>
  <c r="A218" i="83"/>
  <c r="B218" i="83"/>
  <c r="C218" i="83"/>
  <c r="A219" i="83"/>
  <c r="B219" i="83"/>
  <c r="C219" i="83"/>
  <c r="D211" i="83"/>
  <c r="D212" i="83"/>
  <c r="E212" i="83"/>
  <c r="D213" i="83"/>
  <c r="E213" i="83"/>
  <c r="D214" i="83"/>
  <c r="E214" i="83"/>
  <c r="D215" i="83"/>
  <c r="E215" i="83"/>
  <c r="D216" i="83"/>
  <c r="E216" i="83"/>
  <c r="D217" i="83"/>
  <c r="E217" i="83"/>
  <c r="D218" i="83"/>
  <c r="E218" i="83"/>
  <c r="D219" i="83"/>
  <c r="E219" i="83"/>
  <c r="C220" i="83"/>
  <c r="D220" i="83"/>
  <c r="E220" i="83"/>
  <c r="C221" i="83"/>
  <c r="D221" i="83"/>
  <c r="E221" i="83"/>
  <c r="C222" i="83"/>
  <c r="D222" i="83"/>
  <c r="E222" i="83"/>
  <c r="C223" i="83"/>
  <c r="D223" i="83"/>
  <c r="E223" i="83"/>
  <c r="B220" i="83"/>
  <c r="B221" i="83"/>
  <c r="B222" i="83"/>
  <c r="B223" i="83"/>
  <c r="D210" i="83"/>
  <c r="A220" i="83"/>
  <c r="A221" i="83"/>
  <c r="A222" i="83"/>
  <c r="A223" i="83"/>
  <c r="D15" i="82"/>
  <c r="D51" i="83"/>
  <c r="D147" i="83"/>
  <c r="Z20" i="81" l="1"/>
  <c r="Z18" i="81"/>
  <c r="Z15" i="81"/>
  <c r="Y13" i="81"/>
  <c r="AB11" i="81"/>
  <c r="X11" i="81"/>
  <c r="J20" i="81"/>
  <c r="E24" i="81"/>
  <c r="C22" i="81"/>
  <c r="C20" i="81"/>
  <c r="C18" i="81"/>
  <c r="C15" i="81"/>
  <c r="D15" i="81" s="1"/>
  <c r="B13" i="81"/>
  <c r="Q26" i="81"/>
  <c r="P24" i="81"/>
  <c r="N22" i="81"/>
  <c r="P20" i="81"/>
  <c r="J26" i="81"/>
  <c r="J24" i="81"/>
  <c r="J22" i="81"/>
  <c r="H11" i="81"/>
  <c r="H10" i="81"/>
  <c r="D52" i="83"/>
  <c r="D148" i="83"/>
  <c r="V4" i="79" l="1"/>
  <c r="V5" i="79"/>
  <c r="V6" i="79"/>
  <c r="V7" i="79"/>
  <c r="V8" i="79"/>
  <c r="V9" i="79"/>
  <c r="V10" i="79"/>
  <c r="V11" i="79"/>
  <c r="V12" i="79"/>
  <c r="V13" i="79"/>
  <c r="V14" i="79"/>
  <c r="V15" i="79"/>
  <c r="V16" i="79"/>
  <c r="V17" i="79"/>
  <c r="V18" i="79"/>
  <c r="V19" i="79"/>
  <c r="V20" i="79"/>
  <c r="V21" i="79"/>
  <c r="V22" i="79"/>
  <c r="V23" i="79"/>
  <c r="V24" i="79"/>
  <c r="V25" i="79"/>
  <c r="V26" i="79"/>
  <c r="V27" i="79"/>
  <c r="V28" i="79"/>
  <c r="V29" i="79"/>
  <c r="V30" i="79"/>
  <c r="V31" i="79"/>
  <c r="V32" i="79"/>
  <c r="V33" i="79"/>
  <c r="V34" i="79"/>
  <c r="V35" i="79"/>
  <c r="V36" i="79"/>
  <c r="V37" i="79"/>
  <c r="V38" i="79"/>
  <c r="V39" i="79"/>
  <c r="V40" i="79"/>
  <c r="V41" i="79"/>
  <c r="V42" i="79"/>
  <c r="V43" i="79"/>
  <c r="V44" i="79"/>
  <c r="V45" i="79"/>
  <c r="V46" i="79"/>
  <c r="V47" i="79"/>
  <c r="V48" i="79"/>
  <c r="V49" i="79"/>
  <c r="V50" i="79"/>
  <c r="V51" i="79"/>
  <c r="V52" i="79"/>
  <c r="V53" i="79"/>
  <c r="V54" i="79"/>
  <c r="V55" i="79"/>
  <c r="V56" i="79"/>
  <c r="V57" i="79"/>
  <c r="V58" i="79"/>
  <c r="V59" i="79"/>
  <c r="V60" i="79"/>
  <c r="V61" i="79"/>
  <c r="V62" i="79"/>
  <c r="V63" i="79"/>
  <c r="V64" i="79"/>
  <c r="V65" i="79"/>
  <c r="V66" i="79"/>
  <c r="V67" i="79"/>
  <c r="V68" i="79"/>
  <c r="V69" i="79"/>
  <c r="V70" i="79"/>
  <c r="V71" i="79"/>
  <c r="V72" i="79"/>
  <c r="V73" i="79"/>
  <c r="V74" i="79"/>
  <c r="V75" i="79"/>
  <c r="V76" i="79"/>
  <c r="V77" i="79"/>
  <c r="V78" i="79"/>
  <c r="V79" i="79"/>
  <c r="V80" i="79"/>
  <c r="V81" i="79"/>
  <c r="V82" i="79"/>
  <c r="V83" i="79"/>
  <c r="V84" i="79"/>
  <c r="V85" i="79"/>
  <c r="V86" i="79"/>
  <c r="V87" i="79"/>
  <c r="V88" i="79"/>
  <c r="V89" i="79"/>
  <c r="V90" i="79"/>
  <c r="V91" i="79"/>
  <c r="V92" i="79"/>
  <c r="V93" i="79"/>
  <c r="V94" i="79"/>
  <c r="V95" i="79"/>
  <c r="V3" i="79"/>
  <c r="G19" i="79"/>
  <c r="D53" i="83"/>
  <c r="D149" i="83"/>
  <c r="W22" i="81" l="1"/>
  <c r="D150" i="83"/>
  <c r="D54" i="83"/>
  <c r="C378" i="1" l="1"/>
  <c r="C379" i="1"/>
  <c r="D151" i="83"/>
  <c r="D55" i="83"/>
  <c r="C377" i="1" l="1"/>
  <c r="C375" i="1"/>
  <c r="C374" i="1"/>
  <c r="C373" i="1"/>
  <c r="C372" i="1"/>
  <c r="C376" i="1"/>
  <c r="C371" i="1"/>
  <c r="C368" i="1"/>
  <c r="C369" i="1"/>
  <c r="I4" i="76"/>
  <c r="I5" i="76" s="1"/>
  <c r="AG4" i="76"/>
  <c r="D152" i="83"/>
  <c r="D56" i="83"/>
  <c r="AG5" i="76" l="1"/>
  <c r="AG6" i="76" s="1"/>
  <c r="AG7" i="76" s="1"/>
  <c r="AG8" i="76" s="1"/>
  <c r="AG9" i="76" s="1"/>
  <c r="AG10" i="76" s="1"/>
  <c r="AG11" i="76" s="1"/>
  <c r="AG12" i="76" s="1"/>
  <c r="AG13" i="76" s="1"/>
  <c r="AG14" i="76" s="1"/>
  <c r="AG15" i="76" s="1"/>
  <c r="AG16" i="76" s="1"/>
  <c r="AG17" i="76" s="1"/>
  <c r="AG18" i="76" s="1"/>
  <c r="AG19" i="76" s="1"/>
  <c r="AG20" i="76" s="1"/>
  <c r="AG21" i="76" s="1"/>
  <c r="AG22" i="76" s="1"/>
  <c r="AG23" i="76" s="1"/>
  <c r="AG24" i="76" s="1"/>
  <c r="AG25" i="76" s="1"/>
  <c r="I6" i="76"/>
  <c r="D153" i="83"/>
  <c r="D57" i="83"/>
  <c r="I7" i="76" l="1"/>
  <c r="D58" i="83"/>
  <c r="D154" i="83"/>
  <c r="I8" i="76" l="1"/>
  <c r="D59" i="83"/>
  <c r="D155" i="83"/>
  <c r="I9" i="76" l="1"/>
  <c r="D156" i="83"/>
  <c r="D60" i="83"/>
  <c r="I10" i="76" l="1"/>
  <c r="D61" i="83"/>
  <c r="D157" i="83"/>
  <c r="I11" i="76" l="1"/>
  <c r="D62" i="83"/>
  <c r="D158" i="83"/>
  <c r="I12" i="76" l="1"/>
  <c r="D63" i="83"/>
  <c r="D159" i="83"/>
  <c r="I13" i="76" l="1"/>
  <c r="D64" i="83"/>
  <c r="D160" i="83"/>
  <c r="I14" i="76" l="1"/>
  <c r="D161" i="83"/>
  <c r="D65" i="83"/>
  <c r="I15" i="76" l="1"/>
  <c r="D66" i="83"/>
  <c r="D162" i="83"/>
  <c r="I16" i="76" l="1"/>
  <c r="D67" i="83"/>
  <c r="D163" i="83"/>
  <c r="I17" i="76" l="1"/>
  <c r="D68" i="83"/>
  <c r="I18" i="76" l="1"/>
  <c r="C367" i="1"/>
  <c r="C366" i="1"/>
  <c r="C370" i="1"/>
  <c r="D69" i="83"/>
  <c r="I19" i="76" l="1"/>
  <c r="C365" i="1"/>
  <c r="C364" i="1"/>
  <c r="C362" i="1"/>
  <c r="C361" i="1"/>
  <c r="C363" i="1"/>
  <c r="C360" i="1"/>
  <c r="C359" i="1"/>
  <c r="D70" i="83"/>
  <c r="I20" i="76" l="1"/>
  <c r="D71" i="83"/>
  <c r="I21" i="76" l="1"/>
  <c r="C355" i="1"/>
  <c r="C357" i="1"/>
  <c r="C354" i="1"/>
  <c r="C356" i="1"/>
  <c r="D72" i="83"/>
  <c r="I22" i="76" l="1"/>
  <c r="C358" i="1"/>
  <c r="D73" i="83"/>
  <c r="I23" i="76" l="1"/>
  <c r="I24" i="76" l="1"/>
  <c r="I25" i="76" l="1"/>
  <c r="C352" i="1"/>
  <c r="C353" i="1"/>
  <c r="C351" i="1" l="1"/>
  <c r="C350" i="1" l="1"/>
  <c r="C349" i="1"/>
  <c r="C348" i="1" l="1"/>
  <c r="C346" i="1"/>
  <c r="C344" i="1"/>
  <c r="C345" i="1"/>
  <c r="C347" i="1"/>
  <c r="C308" i="1"/>
  <c r="C305" i="1"/>
  <c r="C307" i="1"/>
  <c r="C312" i="1"/>
  <c r="C311" i="1"/>
  <c r="C309" i="1"/>
  <c r="C310" i="1"/>
  <c r="C318" i="1"/>
  <c r="C316" i="1"/>
  <c r="C313" i="1"/>
  <c r="C314" i="1"/>
  <c r="C315" i="1"/>
  <c r="C322" i="1"/>
  <c r="C321" i="1"/>
  <c r="C319" i="1"/>
  <c r="C323" i="1"/>
  <c r="C320" i="1"/>
  <c r="C324" i="1"/>
  <c r="C325" i="1"/>
  <c r="C327" i="1"/>
  <c r="C326" i="1"/>
  <c r="C328" i="1"/>
  <c r="C330" i="1"/>
  <c r="C329" i="1"/>
  <c r="C332" i="1"/>
  <c r="C331" i="1"/>
  <c r="C334" i="1"/>
  <c r="C333" i="1"/>
  <c r="C338" i="1"/>
  <c r="C335" i="1"/>
  <c r="C337" i="1"/>
  <c r="C336" i="1"/>
  <c r="C339" i="1"/>
  <c r="C342" i="1"/>
  <c r="C340" i="1"/>
  <c r="C341" i="1"/>
  <c r="C306" i="1"/>
  <c r="C299" i="1" l="1"/>
  <c r="H321" i="1" l="1"/>
  <c r="C304" i="1"/>
  <c r="C301" i="1"/>
  <c r="C302" i="1"/>
  <c r="C303" i="1"/>
  <c r="C298" i="1"/>
  <c r="C297" i="1"/>
  <c r="AD296" i="1" l="1"/>
  <c r="C296" i="1"/>
  <c r="C295" i="1"/>
  <c r="C293" i="1"/>
  <c r="C294" i="1"/>
  <c r="C292" i="1"/>
  <c r="C287" i="1" l="1"/>
  <c r="C291" i="1" l="1"/>
  <c r="C284" i="1"/>
  <c r="C290" i="1"/>
  <c r="C285" i="1"/>
  <c r="C289" i="1" l="1"/>
  <c r="C288" i="1"/>
  <c r="C286" i="1"/>
  <c r="C280" i="1" l="1"/>
  <c r="C282" i="1"/>
  <c r="C283" i="1"/>
  <c r="C263" i="1"/>
  <c r="C231" i="1"/>
  <c r="C278" i="1"/>
  <c r="C279" i="1"/>
  <c r="C281" i="1"/>
  <c r="C277" i="1"/>
  <c r="C276" i="1" l="1"/>
  <c r="C275" i="1" l="1"/>
  <c r="C274" i="1"/>
  <c r="C271" i="1"/>
  <c r="C272" i="1"/>
  <c r="C273" i="1"/>
  <c r="C270" i="1"/>
  <c r="C265" i="1"/>
  <c r="C268" i="1"/>
  <c r="C269" i="1"/>
  <c r="C267" i="1"/>
  <c r="C266" i="1"/>
  <c r="C262" i="1" l="1"/>
  <c r="C261" i="1"/>
  <c r="C264" i="1"/>
  <c r="C259" i="1" l="1"/>
  <c r="C260" i="1"/>
  <c r="C255" i="1"/>
  <c r="C256" i="1"/>
  <c r="C257" i="1"/>
  <c r="C252" i="1"/>
  <c r="C253" i="1" l="1"/>
  <c r="C254" i="1"/>
  <c r="C247" i="1"/>
  <c r="C248" i="1"/>
  <c r="C250" i="1"/>
  <c r="C245" i="1"/>
  <c r="C251" i="1"/>
  <c r="C242" i="1" l="1"/>
  <c r="C243" i="1"/>
  <c r="C244" i="1"/>
  <c r="C246" i="1"/>
  <c r="C232" i="1"/>
  <c r="C234" i="1"/>
  <c r="C235" i="1"/>
  <c r="C238" i="1"/>
  <c r="C236" i="1"/>
  <c r="C237" i="1"/>
  <c r="C233" i="1"/>
  <c r="C239" i="1"/>
  <c r="C241" i="1"/>
  <c r="C229" i="1"/>
  <c r="C230" i="1"/>
  <c r="K215" i="1" l="1"/>
  <c r="K191" i="1"/>
  <c r="C226" i="1" l="1"/>
  <c r="C225" i="1"/>
  <c r="C223" i="1"/>
  <c r="C227" i="1"/>
  <c r="C228" i="1"/>
  <c r="C219" i="1"/>
  <c r="C222" i="1" l="1"/>
  <c r="C214" i="1"/>
  <c r="C216" i="1"/>
  <c r="C217" i="1"/>
  <c r="C218" i="1"/>
  <c r="C220" i="1"/>
  <c r="C221" i="1"/>
  <c r="C176" i="1" l="1"/>
  <c r="C180" i="1"/>
  <c r="C204" i="1"/>
  <c r="C208" i="1"/>
  <c r="C209" i="1"/>
  <c r="C213" i="1"/>
  <c r="H213" i="1"/>
  <c r="C212" i="1" l="1"/>
  <c r="C206" i="1" l="1"/>
  <c r="C201" i="1"/>
  <c r="C199" i="1"/>
  <c r="C210" i="1"/>
  <c r="C203" i="1"/>
  <c r="C198" i="1"/>
  <c r="C207" i="1" l="1"/>
  <c r="H204" i="1"/>
  <c r="C196" i="1"/>
  <c r="C205" i="1"/>
  <c r="C202" i="1"/>
  <c r="C197" i="1" l="1"/>
  <c r="H197" i="1"/>
  <c r="C195" i="1"/>
  <c r="C193" i="1"/>
  <c r="C194" i="1"/>
  <c r="C153" i="1"/>
  <c r="C170" i="1"/>
  <c r="C181" i="1"/>
  <c r="C188" i="1"/>
  <c r="C189" i="1"/>
  <c r="C190" i="1"/>
  <c r="C192" i="1"/>
  <c r="C124" i="1"/>
  <c r="C121" i="1"/>
  <c r="C120" i="1"/>
  <c r="C119" i="1"/>
  <c r="C118" i="1"/>
  <c r="C122" i="1"/>
  <c r="C123" i="1"/>
  <c r="C117" i="1"/>
  <c r="C116" i="1"/>
  <c r="C115" i="1"/>
  <c r="C114" i="1"/>
  <c r="C113" i="1"/>
  <c r="C112" i="1"/>
  <c r="C111" i="1"/>
  <c r="C110" i="1"/>
  <c r="C109" i="1"/>
  <c r="C108" i="1"/>
  <c r="C107" i="1"/>
  <c r="C106" i="1"/>
  <c r="C105" i="1"/>
  <c r="C103" i="1"/>
  <c r="C102" i="1"/>
  <c r="C104" i="1"/>
  <c r="C101" i="1"/>
  <c r="C100" i="1"/>
  <c r="C99" i="1"/>
  <c r="C98" i="1"/>
  <c r="C97" i="1"/>
  <c r="C96" i="1"/>
  <c r="C95" i="1"/>
  <c r="C92" i="1"/>
  <c r="C91" i="1"/>
  <c r="C94" i="1"/>
  <c r="C93" i="1"/>
  <c r="C88" i="1"/>
  <c r="C87" i="1"/>
  <c r="C86" i="1"/>
  <c r="C85" i="1"/>
  <c r="C84" i="1"/>
  <c r="C83" i="1"/>
  <c r="C82" i="1"/>
  <c r="C81" i="1"/>
  <c r="C80" i="1"/>
  <c r="C78" i="1"/>
  <c r="C77" i="1"/>
  <c r="C76" i="1"/>
  <c r="C79" i="1"/>
  <c r="C75" i="1"/>
  <c r="C74" i="1"/>
  <c r="C72" i="1"/>
  <c r="C71" i="1"/>
  <c r="C73" i="1"/>
  <c r="C70" i="1"/>
  <c r="C69" i="1"/>
  <c r="C68" i="1"/>
  <c r="C67" i="1"/>
  <c r="C66" i="1"/>
  <c r="C65" i="1"/>
  <c r="C64" i="1"/>
  <c r="C63" i="1"/>
  <c r="C62" i="1"/>
  <c r="C61" i="1"/>
  <c r="C60" i="1"/>
  <c r="C59" i="1"/>
  <c r="C58" i="1"/>
  <c r="C57" i="1"/>
  <c r="C56" i="1"/>
  <c r="C140" i="1" l="1"/>
  <c r="C185" i="1"/>
  <c r="C186" i="1"/>
  <c r="C187" i="1"/>
  <c r="C184" i="1"/>
  <c r="H185" i="1"/>
  <c r="C7" i="1" l="1"/>
  <c r="C13" i="1"/>
  <c r="C49" i="1" l="1"/>
  <c r="C50" i="1"/>
  <c r="C52" i="1"/>
  <c r="C53" i="1"/>
  <c r="C54" i="1"/>
  <c r="C55" i="1"/>
  <c r="C44" i="1" l="1"/>
  <c r="C48" i="1" l="1"/>
  <c r="C42" i="1" l="1"/>
  <c r="C45" i="1"/>
  <c r="C46" i="1"/>
  <c r="C47" i="1"/>
  <c r="C43" i="1" l="1"/>
  <c r="C41" i="1"/>
  <c r="C40" i="1" l="1"/>
  <c r="C39" i="1"/>
  <c r="C36" i="1"/>
  <c r="C37" i="1"/>
  <c r="C38" i="1"/>
  <c r="C35" i="1" l="1"/>
  <c r="C17" i="1"/>
  <c r="C33" i="1"/>
  <c r="C34" i="1"/>
  <c r="C32" i="1" l="1"/>
  <c r="C30" i="1"/>
  <c r="C31" i="1"/>
  <c r="C25" i="1" l="1"/>
  <c r="C26" i="1"/>
  <c r="C27" i="1"/>
  <c r="C29" i="1"/>
  <c r="C28" i="1"/>
  <c r="C14" i="1" l="1"/>
  <c r="C15" i="1"/>
  <c r="C16" i="1"/>
  <c r="C18" i="1"/>
  <c r="C19" i="1"/>
  <c r="C20" i="1"/>
  <c r="C21" i="1"/>
  <c r="C22" i="1"/>
  <c r="C24" i="1"/>
  <c r="C23" i="1"/>
  <c r="C6" i="1"/>
  <c r="C3" i="1" l="1"/>
  <c r="C4" i="1"/>
  <c r="C5" i="1"/>
  <c r="C8" i="1"/>
  <c r="C9" i="1"/>
  <c r="C10" i="1"/>
  <c r="C11" i="1"/>
  <c r="C12" i="1"/>
  <c r="C2" i="1"/>
  <c r="J9" i="76"/>
  <c r="J11" i="76"/>
  <c r="J12" i="76"/>
  <c r="J13" i="76"/>
  <c r="J14" i="76"/>
  <c r="J15" i="76"/>
  <c r="J16" i="76"/>
  <c r="J17" i="76"/>
  <c r="J18" i="76"/>
  <c r="J19" i="76"/>
  <c r="J20" i="76"/>
  <c r="J21" i="76"/>
  <c r="J22" i="76"/>
  <c r="J23" i="76"/>
  <c r="J24" i="76"/>
  <c r="J25" i="76"/>
  <c r="J10" i="76"/>
  <c r="J5" i="76"/>
  <c r="J6" i="76"/>
  <c r="J7" i="76"/>
  <c r="J8" i="76"/>
  <c r="J4" i="76"/>
  <c r="J3" i="76"/>
  <c r="K25" i="76"/>
  <c r="V25" i="76"/>
  <c r="AA25" i="76"/>
  <c r="U25" i="76"/>
  <c r="O25" i="76"/>
  <c r="T25" i="76"/>
  <c r="Z25" i="76"/>
  <c r="S25" i="76"/>
  <c r="N25" i="76"/>
  <c r="AD25" i="76"/>
  <c r="Y25" i="76"/>
  <c r="R25" i="76"/>
  <c r="M25" i="76"/>
  <c r="AC25" i="76"/>
  <c r="Q25" i="76"/>
  <c r="L25" i="76"/>
  <c r="AB25" i="76"/>
  <c r="X25" i="76"/>
  <c r="W25" i="76"/>
  <c r="P25" i="76"/>
  <c r="K24" i="76"/>
  <c r="AB24" i="76"/>
  <c r="V24" i="76"/>
  <c r="AA24" i="76"/>
  <c r="O24" i="76"/>
  <c r="U24" i="76"/>
  <c r="T24" i="76"/>
  <c r="N24" i="76"/>
  <c r="S24" i="76"/>
  <c r="Y24" i="76"/>
  <c r="AD24" i="76"/>
  <c r="Z24" i="76"/>
  <c r="R24" i="76"/>
  <c r="X24" i="76"/>
  <c r="AC24" i="76"/>
  <c r="M24" i="76"/>
  <c r="Q24" i="76"/>
  <c r="P24" i="76"/>
  <c r="L24" i="76"/>
  <c r="W24" i="76"/>
  <c r="X23" i="76"/>
  <c r="L23" i="76"/>
  <c r="Y23" i="76"/>
  <c r="W23" i="76"/>
  <c r="K23" i="76"/>
  <c r="AC23" i="76"/>
  <c r="Q23" i="76"/>
  <c r="AB23" i="76"/>
  <c r="P23" i="76"/>
  <c r="V23" i="76"/>
  <c r="AA23" i="76"/>
  <c r="O23" i="76"/>
  <c r="U23" i="76"/>
  <c r="T23" i="76"/>
  <c r="N23" i="76"/>
  <c r="S23" i="76"/>
  <c r="AD23" i="76"/>
  <c r="Z23" i="76"/>
  <c r="M23" i="76"/>
  <c r="R23" i="76"/>
  <c r="Y22" i="76"/>
  <c r="U22" i="76"/>
  <c r="X22" i="76"/>
  <c r="AD22" i="76"/>
  <c r="R22" i="76"/>
  <c r="L22" i="76"/>
  <c r="M22" i="76"/>
  <c r="W22" i="76"/>
  <c r="AC22" i="76"/>
  <c r="K22" i="76"/>
  <c r="Q22" i="76"/>
  <c r="AB22" i="76"/>
  <c r="P22" i="76"/>
  <c r="V22" i="76"/>
  <c r="AA22" i="76"/>
  <c r="O22" i="76"/>
  <c r="Z22" i="76"/>
  <c r="T22" i="76"/>
  <c r="N22" i="76"/>
  <c r="S22" i="76"/>
  <c r="L21" i="76"/>
  <c r="Z21" i="76"/>
  <c r="N21" i="76"/>
  <c r="R21" i="76"/>
  <c r="Y21" i="76"/>
  <c r="W21" i="76"/>
  <c r="S21" i="76"/>
  <c r="M21" i="76"/>
  <c r="AD21" i="76"/>
  <c r="X21" i="76"/>
  <c r="K21" i="76"/>
  <c r="AB21" i="76"/>
  <c r="P21" i="76"/>
  <c r="V21" i="76"/>
  <c r="AC21" i="76"/>
  <c r="AA21" i="76"/>
  <c r="O21" i="76"/>
  <c r="Q21" i="76"/>
  <c r="U21" i="76"/>
  <c r="T21" i="76"/>
  <c r="Z20" i="76"/>
  <c r="N20" i="76"/>
  <c r="T20" i="76"/>
  <c r="Y20" i="76"/>
  <c r="P20" i="76"/>
  <c r="M20" i="76"/>
  <c r="S20" i="76"/>
  <c r="AD20" i="76"/>
  <c r="X20" i="76"/>
  <c r="L20" i="76"/>
  <c r="W20" i="76"/>
  <c r="AC20" i="76"/>
  <c r="K20" i="76"/>
  <c r="R20" i="76"/>
  <c r="Q20" i="76"/>
  <c r="AB20" i="76"/>
  <c r="V20" i="76"/>
  <c r="AA20" i="76"/>
  <c r="O20" i="76"/>
  <c r="U20" i="76"/>
  <c r="AD19" i="76"/>
  <c r="AA19" i="76"/>
  <c r="Z19" i="76"/>
  <c r="U19" i="76"/>
  <c r="N19" i="76"/>
  <c r="Y19" i="76"/>
  <c r="T19" i="76"/>
  <c r="S19" i="76"/>
  <c r="M19" i="76"/>
  <c r="X19" i="76"/>
  <c r="R19" i="76"/>
  <c r="L19" i="76"/>
  <c r="AC19" i="76"/>
  <c r="W19" i="76"/>
  <c r="K19" i="76"/>
  <c r="AB19" i="76"/>
  <c r="V19" i="76"/>
  <c r="Q19" i="76"/>
  <c r="P19" i="76"/>
  <c r="O19" i="76"/>
  <c r="R18" i="76"/>
  <c r="P18" i="76"/>
  <c r="AA18" i="76"/>
  <c r="O18" i="76"/>
  <c r="V18" i="76"/>
  <c r="Z18" i="76"/>
  <c r="U18" i="76"/>
  <c r="N18" i="76"/>
  <c r="T18" i="76"/>
  <c r="Y18" i="76"/>
  <c r="M18" i="76"/>
  <c r="AD18" i="76"/>
  <c r="X18" i="76"/>
  <c r="S18" i="76"/>
  <c r="L18" i="76"/>
  <c r="W18" i="76"/>
  <c r="AC18" i="76"/>
  <c r="K18" i="76"/>
  <c r="Q18" i="76"/>
  <c r="AB18" i="76"/>
  <c r="T17" i="76"/>
  <c r="R17" i="76"/>
  <c r="AC17" i="76"/>
  <c r="Q17" i="76"/>
  <c r="AB17" i="76"/>
  <c r="W17" i="76"/>
  <c r="P17" i="76"/>
  <c r="K17" i="76"/>
  <c r="AA17" i="76"/>
  <c r="O17" i="76"/>
  <c r="Z17" i="76"/>
  <c r="V17" i="76"/>
  <c r="N17" i="76"/>
  <c r="Y17" i="76"/>
  <c r="M17" i="76"/>
  <c r="S17" i="76"/>
  <c r="X17" i="76"/>
  <c r="U17" i="76"/>
  <c r="AD17" i="76"/>
  <c r="L17" i="76"/>
  <c r="AD16" i="76"/>
  <c r="R16" i="76"/>
  <c r="T16" i="76"/>
  <c r="X16" i="76"/>
  <c r="AC16" i="76"/>
  <c r="L16" i="76"/>
  <c r="Q16" i="76"/>
  <c r="V16" i="76"/>
  <c r="W16" i="76"/>
  <c r="AB16" i="76"/>
  <c r="P16" i="76"/>
  <c r="AA16" i="76"/>
  <c r="K16" i="76"/>
  <c r="O16" i="76"/>
  <c r="Z16" i="76"/>
  <c r="U16" i="76"/>
  <c r="N16" i="76"/>
  <c r="Y16" i="76"/>
  <c r="S16" i="76"/>
  <c r="M16" i="76"/>
  <c r="U15" i="76"/>
  <c r="T15" i="76"/>
  <c r="K15" i="76"/>
  <c r="S15" i="76"/>
  <c r="L15" i="76"/>
  <c r="Y15" i="76"/>
  <c r="AD15" i="76"/>
  <c r="M15" i="76"/>
  <c r="R15" i="76"/>
  <c r="X15" i="76"/>
  <c r="AC15" i="76"/>
  <c r="Q15" i="76"/>
  <c r="AB15" i="76"/>
  <c r="P15" i="76"/>
  <c r="AA15" i="76"/>
  <c r="O15" i="76"/>
  <c r="W15" i="76"/>
  <c r="Z15" i="76"/>
  <c r="V15" i="76"/>
  <c r="N15" i="76"/>
  <c r="X14" i="76"/>
  <c r="W14" i="76"/>
  <c r="V14" i="76"/>
  <c r="U14" i="76"/>
  <c r="Z14" i="76"/>
  <c r="T14" i="76"/>
  <c r="S14" i="76"/>
  <c r="Y14" i="76"/>
  <c r="AD14" i="76"/>
  <c r="N14" i="76"/>
  <c r="M14" i="76"/>
  <c r="R14" i="76"/>
  <c r="AC14" i="76"/>
  <c r="Q14" i="76"/>
  <c r="AB14" i="76"/>
  <c r="P14" i="76"/>
  <c r="AA14" i="76"/>
  <c r="L14" i="76"/>
  <c r="O14" i="76"/>
  <c r="K14" i="76"/>
  <c r="W13" i="76"/>
  <c r="V13" i="76"/>
  <c r="U13" i="76"/>
  <c r="Z13" i="76"/>
  <c r="T13" i="76"/>
  <c r="O13" i="76"/>
  <c r="N13" i="76"/>
  <c r="S13" i="76"/>
  <c r="AD13" i="76"/>
  <c r="R13" i="76"/>
  <c r="AC13" i="76"/>
  <c r="AA13" i="76"/>
  <c r="Q13" i="76"/>
  <c r="X13" i="76"/>
  <c r="AB13" i="76"/>
  <c r="M13" i="76"/>
  <c r="K13" i="76"/>
  <c r="Y13" i="76"/>
  <c r="L13" i="76"/>
  <c r="P13" i="76"/>
  <c r="Y12" i="76"/>
  <c r="L12" i="76"/>
  <c r="K12" i="76"/>
  <c r="M12" i="76"/>
  <c r="AB12" i="76"/>
  <c r="V12" i="76"/>
  <c r="AA12" i="76"/>
  <c r="P12" i="76"/>
  <c r="O12" i="76"/>
  <c r="U12" i="76"/>
  <c r="Z12" i="76"/>
  <c r="T12" i="76"/>
  <c r="S12" i="76"/>
  <c r="AD12" i="76"/>
  <c r="R12" i="76"/>
  <c r="AC12" i="76"/>
  <c r="Q12" i="76"/>
  <c r="N12" i="76"/>
  <c r="X12" i="76"/>
  <c r="W12" i="76"/>
  <c r="Y11" i="76"/>
  <c r="X11" i="76"/>
  <c r="AA11" i="76"/>
  <c r="AC11" i="76"/>
  <c r="W11" i="76"/>
  <c r="L11" i="76"/>
  <c r="K11" i="76"/>
  <c r="AD11" i="76"/>
  <c r="Q11" i="76"/>
  <c r="AB11" i="76"/>
  <c r="V11" i="76"/>
  <c r="O11" i="76"/>
  <c r="U11" i="76"/>
  <c r="Z11" i="76"/>
  <c r="T11" i="76"/>
  <c r="S11" i="76"/>
  <c r="N11" i="76"/>
  <c r="P11" i="76"/>
  <c r="M11" i="76"/>
  <c r="R11" i="76"/>
  <c r="AA10" i="76"/>
  <c r="Z10" i="76"/>
  <c r="Y10" i="76"/>
  <c r="P10" i="76"/>
  <c r="U10" i="76"/>
  <c r="M10" i="76"/>
  <c r="AD10" i="76"/>
  <c r="X10" i="76"/>
  <c r="R10" i="76"/>
  <c r="L10" i="76"/>
  <c r="AC10" i="76"/>
  <c r="W10" i="76"/>
  <c r="K10" i="76"/>
  <c r="AB10" i="76"/>
  <c r="V10" i="76"/>
  <c r="O10" i="76"/>
  <c r="T10" i="76"/>
  <c r="Q10" i="76"/>
  <c r="N10" i="76"/>
  <c r="S10" i="76"/>
  <c r="AA9" i="76"/>
  <c r="N9" i="76"/>
  <c r="O9" i="76"/>
  <c r="Y9" i="76"/>
  <c r="M9" i="76"/>
  <c r="AD9" i="76"/>
  <c r="X9" i="76"/>
  <c r="R9" i="76"/>
  <c r="L9" i="76"/>
  <c r="S9" i="76"/>
  <c r="W9" i="76"/>
  <c r="Q9" i="76"/>
  <c r="K9" i="76"/>
  <c r="AC9" i="76"/>
  <c r="AB9" i="76"/>
  <c r="V9" i="76"/>
  <c r="P9" i="76"/>
  <c r="U9" i="76"/>
  <c r="Z9" i="76"/>
  <c r="T9" i="76"/>
  <c r="P8" i="76"/>
  <c r="Z8" i="76"/>
  <c r="Q8" i="76"/>
  <c r="O8" i="76"/>
  <c r="N8" i="76"/>
  <c r="AC8" i="76"/>
  <c r="T8" i="76"/>
  <c r="Y8" i="76"/>
  <c r="S8" i="76"/>
  <c r="M8" i="76"/>
  <c r="R8" i="76"/>
  <c r="AD8" i="76"/>
  <c r="X8" i="76"/>
  <c r="L8" i="76"/>
  <c r="W8" i="76"/>
  <c r="K8" i="76"/>
  <c r="AB8" i="76"/>
  <c r="V8" i="76"/>
  <c r="AA8" i="76"/>
  <c r="U8" i="76"/>
  <c r="P7" i="76"/>
  <c r="O7" i="76"/>
  <c r="Q7" i="76"/>
  <c r="Z7" i="76"/>
  <c r="U7" i="76"/>
  <c r="N7" i="76"/>
  <c r="T7" i="76"/>
  <c r="Y7" i="76"/>
  <c r="S7" i="76"/>
  <c r="M7" i="76"/>
  <c r="X7" i="76"/>
  <c r="R7" i="76"/>
  <c r="L7" i="76"/>
  <c r="AD7" i="76"/>
  <c r="W7" i="76"/>
  <c r="K7" i="76"/>
  <c r="AC7" i="76"/>
  <c r="AB7" i="76"/>
  <c r="V7" i="76"/>
  <c r="AA7" i="76"/>
  <c r="Q6" i="76"/>
  <c r="AA6" i="76"/>
  <c r="V6" i="76"/>
  <c r="O6" i="76"/>
  <c r="R6" i="76"/>
  <c r="Z6" i="76"/>
  <c r="U6" i="76"/>
  <c r="N6" i="76"/>
  <c r="T6" i="76"/>
  <c r="Y6" i="76"/>
  <c r="S6" i="76"/>
  <c r="M6" i="76"/>
  <c r="AD6" i="76"/>
  <c r="X6" i="76"/>
  <c r="L6" i="76"/>
  <c r="W6" i="76"/>
  <c r="K6" i="76"/>
  <c r="AB6" i="76"/>
  <c r="AC6" i="76"/>
  <c r="P6" i="76"/>
  <c r="K4" i="76"/>
  <c r="V5" i="76"/>
  <c r="L5" i="76"/>
  <c r="R5" i="76"/>
  <c r="O4" i="76"/>
  <c r="T5" i="76"/>
  <c r="K5" i="76"/>
  <c r="X4" i="76"/>
  <c r="P5" i="76"/>
  <c r="U5" i="76"/>
  <c r="Q4" i="76"/>
  <c r="N5" i="76"/>
  <c r="AD5" i="76"/>
  <c r="O5" i="76"/>
  <c r="AA5" i="76"/>
  <c r="Y4" i="76"/>
  <c r="AC5" i="76"/>
  <c r="X5" i="76"/>
  <c r="Y5" i="76"/>
  <c r="Z5" i="76"/>
  <c r="T4" i="76"/>
  <c r="W4" i="76"/>
  <c r="AB5" i="76"/>
  <c r="Q5" i="76"/>
  <c r="S5" i="76"/>
  <c r="R4" i="76"/>
  <c r="W5" i="76"/>
  <c r="W3" i="76"/>
  <c r="AD4" i="76"/>
  <c r="AC4" i="76"/>
  <c r="AB4" i="76"/>
  <c r="AD3" i="76"/>
  <c r="Z4" i="76"/>
  <c r="AB3" i="76"/>
  <c r="P3" i="76"/>
  <c r="L4" i="76"/>
  <c r="V4" i="76"/>
  <c r="AA3" i="76"/>
  <c r="O3" i="76"/>
  <c r="N3" i="76"/>
  <c r="M3" i="76"/>
  <c r="N4" i="76"/>
  <c r="V3" i="76"/>
  <c r="U4" i="76"/>
  <c r="Z3" i="76"/>
  <c r="S4" i="76"/>
  <c r="Y3" i="76"/>
  <c r="P4" i="76"/>
  <c r="X3" i="76"/>
  <c r="L3" i="76"/>
  <c r="K3" i="76"/>
  <c r="U3" i="76"/>
  <c r="T3" i="76"/>
  <c r="S3" i="76"/>
  <c r="R3" i="76"/>
  <c r="M5" i="76"/>
  <c r="M4" i="76"/>
  <c r="AA4" i="76"/>
  <c r="AC3" i="76"/>
  <c r="Q3" i="76"/>
  <c r="X2" i="76"/>
  <c r="L2" i="76"/>
  <c r="W2" i="76"/>
  <c r="K2" i="76"/>
  <c r="V2" i="76"/>
  <c r="J2" i="76"/>
  <c r="U2" i="76"/>
  <c r="T2" i="76"/>
  <c r="S2" i="76"/>
  <c r="R2" i="76"/>
  <c r="AD2" i="76"/>
  <c r="Q2" i="76"/>
  <c r="AC2" i="76"/>
  <c r="P2" i="76"/>
  <c r="AB2" i="76"/>
  <c r="O2" i="76"/>
  <c r="Z2" i="76"/>
  <c r="N2" i="76"/>
  <c r="Y2" i="76"/>
  <c r="M2" i="76"/>
  <c r="AA2" i="76"/>
  <c r="AH24" i="76" l="1"/>
  <c r="AH22" i="76"/>
  <c r="AH3" i="76"/>
  <c r="AH4" i="76"/>
  <c r="AH19" i="76"/>
  <c r="AH12" i="76"/>
  <c r="AH23" i="76"/>
  <c r="AH8" i="76"/>
  <c r="AH6" i="76"/>
  <c r="AH11" i="76"/>
  <c r="AH20" i="76"/>
  <c r="AH7" i="76"/>
  <c r="AH17" i="76"/>
  <c r="AH5" i="76"/>
  <c r="AH15" i="76"/>
  <c r="AH10" i="76"/>
  <c r="AH14" i="76"/>
  <c r="AH25" i="76"/>
  <c r="AH13" i="76"/>
  <c r="AH9" i="76"/>
  <c r="AH21" i="76"/>
  <c r="AH18" i="76"/>
  <c r="AH16" i="76"/>
  <c r="AI3" i="76" l="1"/>
  <c r="AI4" i="76" s="1"/>
  <c r="AI5" i="76" s="1"/>
  <c r="AI6" i="76" s="1"/>
  <c r="AI7" i="76" s="1"/>
  <c r="AI8" i="76" s="1"/>
  <c r="AI9" i="76" s="1"/>
  <c r="AM7" i="76" s="1"/>
  <c r="AM15" i="76" s="1"/>
  <c r="AQ8" i="76" l="1"/>
  <c r="AP8" i="76" s="1"/>
  <c r="AI10" i="76"/>
  <c r="AI11" i="76" l="1"/>
  <c r="AI12" i="76" s="1"/>
  <c r="AP9" i="76"/>
  <c r="AN15" i="76" s="1"/>
  <c r="AI13" i="76" l="1"/>
  <c r="AI14" i="76" s="1"/>
  <c r="AI15" i="76" s="1"/>
  <c r="AI16" i="76" s="1"/>
  <c r="AI17" i="76" s="1"/>
  <c r="AI18" i="76" s="1"/>
  <c r="AI19" i="76" s="1"/>
  <c r="AI20" i="76" s="1"/>
  <c r="AI21" i="76" s="1"/>
  <c r="AI22" i="76" s="1"/>
  <c r="AI23" i="76" s="1"/>
  <c r="AI24" i="76" s="1"/>
  <c r="AI25" i="7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tc={6B55159B-6184-4FB7-9426-7454A1ADE2CE}</author>
    <author>tc={B360D4C2-7E85-439F-90AD-E47792DC49DC}</author>
    <author>tc={67D2BC05-3CCB-4773-B700-959B7635171B}</author>
    <author>tc={1DFA9A1F-FC18-46BA-AB24-F9D70EDCAE7E}</author>
    <author>tc={F83A94C9-780A-41CE-9E94-D893046F2D0B}</author>
    <author>tc={673F4E3A-23E4-4819-9532-1BB28DBB7651}</author>
    <author>tc={11A25A79-F4BA-4745-AA5F-2725F0C07DAB}</author>
    <author>tc={C3E315EA-E881-424A-BA78-6AE8618907A1}</author>
    <author>tc={A91ED127-3B9A-4B92-AC8E-0109DA709DB7}</author>
    <author>tc={815C2419-CBD3-4C62-9220-B499F417A1FB}</author>
    <author>tc={AA3C3457-3D41-4EDB-B6DC-2A0B49084B0C}</author>
  </authors>
  <commentList>
    <comment ref="AE2" authorId="0" shapeId="0" xr:uid="{6B55159B-6184-4FB7-9426-7454A1ADE2CE}">
      <text>
        <t>[Comentário encadeado]
Sua versão do Excel permite que você leia este comentário encadeado, no entanto, as edições serão removidas se o arquivo for aberto em uma versão mais recente do Excel. Saiba mais: https://go.microsoft.com/fwlink/?linkid=870924
Comentário:
    Número de erros de processos</t>
      </text>
    </comment>
    <comment ref="AF2" authorId="1" shapeId="0" xr:uid="{B360D4C2-7E85-439F-90AD-E47792DC49DC}">
      <text>
        <t>[Comentário encadeado]
Sua versão do Excel permite que você leia este comentário encadeado, no entanto, as edições serão removidas se o arquivo for aberto em uma versão mais recente do Excel. Saiba mais: https://go.microsoft.com/fwlink/?linkid=870924
Comentário:
    Quais erros ocorreram no processo?</t>
      </text>
    </comment>
    <comment ref="AG2" authorId="2" shapeId="0" xr:uid="{67D2BC05-3CCB-4773-B700-959B7635171B}">
      <text>
        <t>[Comentário encadeado]
Sua versão do Excel permite que você leia este comentário encadeado, no entanto, as edições serão removidas se o arquivo for aberto em uma versão mais recente do Excel. Saiba mais: https://go.microsoft.com/fwlink/?linkid=870924
Comentário:
    Número de pessoas que tiveram erro Operacional</t>
      </text>
    </comment>
    <comment ref="AH2" authorId="3" shapeId="0" xr:uid="{1DFA9A1F-FC18-46BA-AB24-F9D70EDCAE7E}">
      <text>
        <t>[Comentário encadeado]
Sua versão do Excel permite que você leia este comentário encadeado, no entanto, as edições serão removidas se o arquivo for aberto em uma versão mais recente do Excel. Saiba mais: https://go.microsoft.com/fwlink/?linkid=870924
Comentário:
    Área que errou</t>
      </text>
    </comment>
    <comment ref="AI2" authorId="4" shapeId="0" xr:uid="{F83A94C9-780A-41CE-9E94-D893046F2D0B}">
      <text>
        <t>[Comentário encadeado]
Sua versão do Excel permite que você leia este comentário encadeado, no entanto, as edições serão removidas se o arquivo for aberto em uma versão mais recente do Excel. Saiba mais: https://go.microsoft.com/fwlink/?linkid=870924
Comentário:
    Número de interferências externas (OPME e Prestador)</t>
      </text>
    </comment>
    <comment ref="AJ2" authorId="5" shapeId="0" xr:uid="{673F4E3A-23E4-4819-9532-1BB28DBB7651}">
      <text>
        <t>[Comentário encadeado]
Sua versão do Excel permite que você leia este comentário encadeado, no entanto, as edições serão removidas se o arquivo for aberto em uma versão mais recente do Excel. Saiba mais: https://go.microsoft.com/fwlink/?linkid=870924
Comentário:
    Qual foi a interferência externa? (OPME / Prestador)</t>
      </text>
    </comment>
    <comment ref="AK2" authorId="6" shapeId="0" xr:uid="{11A25A79-F4BA-4745-AA5F-2725F0C07DAB}">
      <text>
        <t>[Comentário encadeado]
Sua versão do Excel permite que você leia este comentário encadeado, no entanto, as edições serão removidas se o arquivo for aberto em uma versão mais recente do Excel. Saiba mais: https://go.microsoft.com/fwlink/?linkid=870924
Comentário:
    Quantidade de indicadores (SLA, Prazo ANS...)</t>
      </text>
    </comment>
    <comment ref="AL2" authorId="7" shapeId="0" xr:uid="{C3E315EA-E881-424A-BA78-6AE8618907A1}">
      <text>
        <t>[Comentário encadeado]
Sua versão do Excel permite que você leia este comentário encadeado, no entanto, as edições serão removidas se o arquivo for aberto em uma versão mais recente do Excel. Saiba mais: https://go.microsoft.com/fwlink/?linkid=870924
Comentário:
    Qual indicador foi perdido?</t>
      </text>
    </comment>
    <comment ref="AM2" authorId="8" shapeId="0" xr:uid="{A91ED127-3B9A-4B92-AC8E-0109DA709DB7}">
      <text>
        <t>[Comentário encadeado]
Sua versão do Excel permite que você leia este comentário encadeado, no entanto, as edições serão removidas se o arquivo for aberto em uma versão mais recente do Excel. Saiba mais: https://go.microsoft.com/fwlink/?linkid=870924
Comentário:
    Espaço e área comum</t>
      </text>
    </comment>
    <comment ref="AN2" authorId="9" shapeId="0" xr:uid="{815C2419-CBD3-4C62-9220-B499F417A1FB}">
      <text>
        <t>[Comentário encadeado]
Sua versão do Excel permite que você leia este comentário encadeado, no entanto, as edições serão removidas se o arquivo for aberto em uma versão mais recente do Excel. Saiba mais: https://go.microsoft.com/fwlink/?linkid=870924
Comentário:
    Quando houver erro sistêmico?</t>
      </text>
    </comment>
    <comment ref="AO2" authorId="10" shapeId="0" xr:uid="{AA3C3457-3D41-4EDB-B6DC-2A0B49084B0C}">
      <text>
        <t>[Comentário encadeado]
Sua versão do Excel permite que você leia este comentário encadeado, no entanto, as edições serão removidas se o arquivo for aberto em uma versão mais recente do Excel. Saiba mais: https://go.microsoft.com/fwlink/?linkid=870924
Comentário:
    Qual foi o erro sistêmico?</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<sst xmlns="http://schemas.openxmlformats.org/spreadsheetml/2006/main" count="20647" uniqueCount="2941">
  <si>
    <t>Data</t>
  </si>
  <si>
    <t>Mês e Ano</t>
  </si>
  <si>
    <t>Risco / Erro / Sem Erro</t>
  </si>
  <si>
    <t>Dia Corrido</t>
  </si>
  <si>
    <t>Mês</t>
  </si>
  <si>
    <t>Ano</t>
  </si>
  <si>
    <t>Dia útil</t>
  </si>
  <si>
    <t>Evitável</t>
  </si>
  <si>
    <t>TOTAL</t>
  </si>
  <si>
    <t>Dia Útil</t>
  </si>
  <si>
    <t>Soma Histórica</t>
  </si>
  <si>
    <t>Taxa</t>
  </si>
  <si>
    <t>Inevitável</t>
  </si>
  <si>
    <t>Nº de NIPs ATÉ O DIA ANTERIOR</t>
  </si>
  <si>
    <t>Risco do Negócio</t>
  </si>
  <si>
    <t>Projeção</t>
  </si>
  <si>
    <t>EVITÁVEL</t>
  </si>
  <si>
    <t>Risco do negócio</t>
  </si>
  <si>
    <t>Data Da NIP</t>
  </si>
  <si>
    <t>Área Ofensora</t>
  </si>
  <si>
    <t xml:space="preserve">Erro Operacional </t>
  </si>
  <si>
    <t>Rótulos de Linha</t>
  </si>
  <si>
    <t>Contagem de Assunto</t>
  </si>
  <si>
    <t>Contagem de Área Ofensora</t>
  </si>
  <si>
    <t>Demora na Liberação de Benefício</t>
  </si>
  <si>
    <t>EMQ</t>
  </si>
  <si>
    <t>Demora na Contratação AC</t>
  </si>
  <si>
    <t>Alto Custo PF/MEI</t>
  </si>
  <si>
    <t>Gestão de Rede</t>
  </si>
  <si>
    <t>Dificuldade no Agendamento</t>
  </si>
  <si>
    <t>Falta de prestador na região</t>
  </si>
  <si>
    <t>Comercial</t>
  </si>
  <si>
    <t>Prestador sem agenda</t>
  </si>
  <si>
    <t>Cadastro</t>
  </si>
  <si>
    <t>Rescisão contratual</t>
  </si>
  <si>
    <t>Cancelamento de consulta</t>
  </si>
  <si>
    <t>Regulação - GPI</t>
  </si>
  <si>
    <t>Devolução de mensalidade</t>
  </si>
  <si>
    <t>Erro Fale Leve</t>
  </si>
  <si>
    <t>Fale Leve</t>
  </si>
  <si>
    <t>Negativa por carência</t>
  </si>
  <si>
    <t>Infraestrutura</t>
  </si>
  <si>
    <t>Procedimento fora Rol</t>
  </si>
  <si>
    <t>Regulação - Eletiva</t>
  </si>
  <si>
    <t>Solicitação de autorização dentro do prazo</t>
  </si>
  <si>
    <t>Cobrança pós cancelamento</t>
  </si>
  <si>
    <t>Leve Clínica</t>
  </si>
  <si>
    <t>Demora para transferência durante internação</t>
  </si>
  <si>
    <t>Não conseguiu o contato com a Ouvidoria</t>
  </si>
  <si>
    <t>Upgrade</t>
  </si>
  <si>
    <t>Discordância de carências</t>
  </si>
  <si>
    <t>Núcleo de cuidados integrados</t>
  </si>
  <si>
    <t>Cancelamento por inadimplência</t>
  </si>
  <si>
    <t>Negativa de Benefício</t>
  </si>
  <si>
    <t>Erro na comercialização do plano</t>
  </si>
  <si>
    <t>Financeiro</t>
  </si>
  <si>
    <t>Aviso prévio</t>
  </si>
  <si>
    <t>Reajuste</t>
  </si>
  <si>
    <t>Negativa de contratação PJ</t>
  </si>
  <si>
    <t>Venda Interna</t>
  </si>
  <si>
    <t>Dificuldade para realizar movimentação cadastral</t>
  </si>
  <si>
    <t>Carência para consulta</t>
  </si>
  <si>
    <t>Demora para devolução de mensalidade por TED devolvida</t>
  </si>
  <si>
    <t>Cobrança</t>
  </si>
  <si>
    <t>Reajuste por faixa etária</t>
  </si>
  <si>
    <t>Total Geral</t>
  </si>
  <si>
    <t>Exclusao dependente</t>
  </si>
  <si>
    <t>Envio de boleto</t>
  </si>
  <si>
    <t>Dificuldade de contato com o prestador</t>
  </si>
  <si>
    <t>Descredenciamento</t>
  </si>
  <si>
    <t>Reajuste anual</t>
  </si>
  <si>
    <t>Dificuldade para realizar cancelamento</t>
  </si>
  <si>
    <t>Demora para envio do resultado de exame</t>
  </si>
  <si>
    <t>Erro no cadastro de carências</t>
  </si>
  <si>
    <t>Recusa para transferência</t>
  </si>
  <si>
    <t>Erro de informação do prestador</t>
  </si>
  <si>
    <t>Alto Custo PJ</t>
  </si>
  <si>
    <t>Envio de Kit de implantação</t>
  </si>
  <si>
    <t>Demora para liberação de procedimento</t>
  </si>
  <si>
    <t>Não concorda com o fluxo do plano Leve On</t>
  </si>
  <si>
    <t>Demora para solicitação de cirurgia</t>
  </si>
  <si>
    <t>Home Care</t>
  </si>
  <si>
    <t xml:space="preserve">Demora para agendamento de cirurgia </t>
  </si>
  <si>
    <t>Demora para liberação de OPME</t>
  </si>
  <si>
    <t xml:space="preserve">Reativação de plano </t>
  </si>
  <si>
    <t>Demora para pagamento de reembolso</t>
  </si>
  <si>
    <t>Demora para reprocessamento de boleto</t>
  </si>
  <si>
    <t>Problemas para atendimento por telemedicina</t>
  </si>
  <si>
    <t xml:space="preserve">Reembolso - Erro no protocolo do pagamento </t>
  </si>
  <si>
    <t>Discordância de prazo</t>
  </si>
  <si>
    <t>Erro Sistêmico</t>
  </si>
  <si>
    <t>Demora para resposta da operadora para portabilidade</t>
  </si>
  <si>
    <t xml:space="preserve">Demora para autorização de exame </t>
  </si>
  <si>
    <t xml:space="preserve">Demora para visita de especialista durante internação </t>
  </si>
  <si>
    <t>Discordância de Carências</t>
  </si>
  <si>
    <t>Demora para o agendamento de cirurgia</t>
  </si>
  <si>
    <t>Demora para autorização de cirurgia</t>
  </si>
  <si>
    <t>Demora para liberação de internação</t>
  </si>
  <si>
    <t xml:space="preserve">Cancelamento de consulta </t>
  </si>
  <si>
    <t>?</t>
  </si>
  <si>
    <t>Dental</t>
  </si>
  <si>
    <t>Regulação - OPME</t>
  </si>
  <si>
    <t>Demora na liberação do beneficio</t>
  </si>
  <si>
    <t>Negativa de benefício</t>
  </si>
  <si>
    <t>Cobrança e aviso prévio</t>
  </si>
  <si>
    <t>Redução de carencias</t>
  </si>
  <si>
    <t>Aviso Prévio</t>
  </si>
  <si>
    <t>Envio de kit de implantação</t>
  </si>
  <si>
    <t>Demora na Contratação</t>
  </si>
  <si>
    <t>Contrato Suspenso</t>
  </si>
  <si>
    <t>Livro rede credenciada</t>
  </si>
  <si>
    <t>Demanda sem cobertura no Rol</t>
  </si>
  <si>
    <t>Jurídico</t>
  </si>
  <si>
    <t>Retenção</t>
  </si>
  <si>
    <t>TI</t>
  </si>
  <si>
    <t>Negativa por inadimplência</t>
  </si>
  <si>
    <t>Advindos III</t>
  </si>
  <si>
    <t>Novos associados</t>
  </si>
  <si>
    <t>Advindos II</t>
  </si>
  <si>
    <t>Dificuldade para realizar o cancelamento</t>
  </si>
  <si>
    <t>Causa Raiz</t>
  </si>
  <si>
    <t>Novos Associados</t>
  </si>
  <si>
    <t>Regulação</t>
  </si>
  <si>
    <t>Produção médica</t>
  </si>
  <si>
    <t>Oncologia</t>
  </si>
  <si>
    <t>Discordância do fluxo do plano Leve On</t>
  </si>
  <si>
    <t>Demora para autorização de internação</t>
  </si>
  <si>
    <t xml:space="preserve">Inevitável </t>
  </si>
  <si>
    <t>Erro no atendimento do prestador - Grupo Opty</t>
  </si>
  <si>
    <t>Causa Raíz</t>
  </si>
  <si>
    <t>USG transvaginal obstétrica</t>
  </si>
  <si>
    <t>Niterói</t>
  </si>
  <si>
    <t>Nova Iguaçu</t>
  </si>
  <si>
    <t>Fonoaudiologia Pediátrica</t>
  </si>
  <si>
    <t>ZONA OESTE II</t>
  </si>
  <si>
    <t>Cirurgião Plástico</t>
  </si>
  <si>
    <t>São Gonçalo</t>
  </si>
  <si>
    <t>ZONA NORTE III</t>
  </si>
  <si>
    <t>Ginecologia</t>
  </si>
  <si>
    <t>ZONA NORTE I</t>
  </si>
  <si>
    <t xml:space="preserve">Zona Sul </t>
  </si>
  <si>
    <t>Reumatologia pediátrica</t>
  </si>
  <si>
    <t xml:space="preserve">Alergologista e Imunologia </t>
  </si>
  <si>
    <t>Cardiologia</t>
  </si>
  <si>
    <t>Avaliação neuropsicológica</t>
  </si>
  <si>
    <t>Fisioterapia</t>
  </si>
  <si>
    <t>Urologia</t>
  </si>
  <si>
    <t>Fonoaudiologia</t>
  </si>
  <si>
    <t>Neurocirurgião</t>
  </si>
  <si>
    <t>ZONA OESTE I</t>
  </si>
  <si>
    <t xml:space="preserve">Ecocardiograma </t>
  </si>
  <si>
    <t>Duque de Caxias</t>
  </si>
  <si>
    <t>Dermatologista</t>
  </si>
  <si>
    <t>ZONA NORTE II</t>
  </si>
  <si>
    <t>Pronto atendimento pediátrico</t>
  </si>
  <si>
    <t>FORA DAS REGIOES COMERCIALIZADAS</t>
  </si>
  <si>
    <t xml:space="preserve">Emergência </t>
  </si>
  <si>
    <t>Terapia infantil</t>
  </si>
  <si>
    <t>Emergência Obstétrica</t>
  </si>
  <si>
    <t>Ortopedia</t>
  </si>
  <si>
    <t>Cirurgião Bariátrico</t>
  </si>
  <si>
    <t>Psicologia</t>
  </si>
  <si>
    <t>Neurologista</t>
  </si>
  <si>
    <t>Rm de Coluna</t>
  </si>
  <si>
    <t>Petrópolis</t>
  </si>
  <si>
    <t>Nutrólogo</t>
  </si>
  <si>
    <t>Urodinâmica</t>
  </si>
  <si>
    <t>Oftalmologia</t>
  </si>
  <si>
    <t>Capilaroscopia Periungueal</t>
  </si>
  <si>
    <t>Endócrinologista</t>
  </si>
  <si>
    <t>Nefrologia</t>
  </si>
  <si>
    <t>(vazio)</t>
  </si>
  <si>
    <t>Passou pela Ouvidoria?</t>
  </si>
  <si>
    <t>Sim</t>
  </si>
  <si>
    <t>Não</t>
  </si>
  <si>
    <t>Passou pelo Fale Leve?</t>
  </si>
  <si>
    <t>TUP</t>
  </si>
  <si>
    <t>Passou pelo time de ameaças?</t>
  </si>
  <si>
    <t>Advindos I</t>
  </si>
  <si>
    <t>Meses</t>
  </si>
  <si>
    <t>IGR</t>
  </si>
  <si>
    <t>Assunto</t>
  </si>
  <si>
    <t>Cancelamento indevido do plano</t>
  </si>
  <si>
    <t>Demora para atendimento na Leve clínica</t>
  </si>
  <si>
    <t>Demora para registro bancário de boleto</t>
  </si>
  <si>
    <t>Discordância de prazo para devolução de mensalidade</t>
  </si>
  <si>
    <t>Discordância de regras de comercialização</t>
  </si>
  <si>
    <t>Erro na análise do reembolso</t>
  </si>
  <si>
    <t>Erro no atendimento da Ouvidoria</t>
  </si>
  <si>
    <t>Não concorda com as carências</t>
  </si>
  <si>
    <t>Não conseguiu o contato com o Fale Leve</t>
  </si>
  <si>
    <t>Negativa procedente de reembolso</t>
  </si>
  <si>
    <t>ASSUNTO</t>
  </si>
  <si>
    <t>Recusa para realizar EMQ</t>
  </si>
  <si>
    <t>Atraso médico para consulta de telemedicina</t>
  </si>
  <si>
    <t xml:space="preserve">Demora no atendimento do prestador </t>
  </si>
  <si>
    <t>Dificuldade no agendamento</t>
  </si>
  <si>
    <t>Negativa de beneficios</t>
  </si>
  <si>
    <t>Cancelamento</t>
  </si>
  <si>
    <t>Aviso Previo</t>
  </si>
  <si>
    <t>Demora na contratacao Portabilidade</t>
  </si>
  <si>
    <t>Exclusão dependente</t>
  </si>
  <si>
    <t>Envio de Boleto</t>
  </si>
  <si>
    <t>Troca de titularidade</t>
  </si>
  <si>
    <t>Negativa de contratação</t>
  </si>
  <si>
    <t>Cobrança de aviso prévio</t>
  </si>
  <si>
    <t>Cancelamento aviso previo</t>
  </si>
  <si>
    <t>Devolucao de mensalidade</t>
  </si>
  <si>
    <t>Não envio do boleto</t>
  </si>
  <si>
    <t>Recusa da contratação alto custo PJ</t>
  </si>
  <si>
    <t>Insatisfação de atendimento durante a internação</t>
  </si>
  <si>
    <t>Não concorda com conduta médica</t>
  </si>
  <si>
    <t>Beneficiário</t>
  </si>
  <si>
    <t>Modalidade</t>
  </si>
  <si>
    <t>MIGUEL DE ANDRADE CAETANO CRUZ CASADO</t>
  </si>
  <si>
    <t>MARIA CRISTINA DUARTE BRANDAO</t>
  </si>
  <si>
    <t>ANA CAROLINA BRAGA DE AZEVEDO MARINS</t>
  </si>
  <si>
    <t>CARLOS MAGNO VERLIM FUNDAO</t>
  </si>
  <si>
    <t>ULYSSES MARTINS CASSIMIRA</t>
  </si>
  <si>
    <t>JULYANA ALEXANDRA SOUSA DA SILVA</t>
  </si>
  <si>
    <t>SEILLY MAFRA BENIGNO SANTOS</t>
  </si>
  <si>
    <t>Especialidade</t>
  </si>
  <si>
    <t>Fonoaudiologia pediátrica</t>
  </si>
  <si>
    <t>Zona Oeste II</t>
  </si>
  <si>
    <t>Zona Norte I</t>
  </si>
  <si>
    <t>Leve clínica</t>
  </si>
  <si>
    <t>Zona Norte III</t>
  </si>
  <si>
    <t>-</t>
  </si>
  <si>
    <t>AC</t>
  </si>
  <si>
    <t xml:space="preserve">Número de reclamações </t>
  </si>
  <si>
    <t>Número de vidas</t>
  </si>
  <si>
    <t>Data da solicitação</t>
  </si>
  <si>
    <t>Dias de espera</t>
  </si>
  <si>
    <t>Qnt de Contatos</t>
  </si>
  <si>
    <t>Demanda</t>
  </si>
  <si>
    <t>CPF</t>
  </si>
  <si>
    <t>Idade</t>
  </si>
  <si>
    <t>Nip Anterior</t>
  </si>
  <si>
    <t>Plano</t>
  </si>
  <si>
    <t xml:space="preserve">Região de residência </t>
  </si>
  <si>
    <t>Tema</t>
  </si>
  <si>
    <t>Subtema</t>
  </si>
  <si>
    <t xml:space="preserve">Especialidade 2 </t>
  </si>
  <si>
    <t>Natureza</t>
  </si>
  <si>
    <t>Área ofensora 2</t>
  </si>
  <si>
    <t>Classificação Jurídico</t>
  </si>
  <si>
    <t xml:space="preserve">Descrição da reclamação </t>
  </si>
  <si>
    <t>Considerações Causa Raiz</t>
  </si>
  <si>
    <t>Teve protocolo de ameaça?</t>
  </si>
  <si>
    <t>Jornada Mapeada?</t>
  </si>
  <si>
    <t>Registrado no Miro?</t>
  </si>
  <si>
    <t>Plano de ação ?</t>
  </si>
  <si>
    <t>Teve envio do caso para outra área?</t>
  </si>
  <si>
    <t>Teve desvio no salesforce?</t>
  </si>
  <si>
    <t>Passou por algum canal especial?</t>
  </si>
  <si>
    <t>PAULA RIBEIRO LIMA</t>
  </si>
  <si>
    <t>458.359.942-49</t>
  </si>
  <si>
    <t>Reincidente</t>
  </si>
  <si>
    <t>Personal</t>
  </si>
  <si>
    <t>Cobertura</t>
  </si>
  <si>
    <t>Regras para Acesso aos Atendimentos</t>
  </si>
  <si>
    <t>Cirurgião Geral</t>
  </si>
  <si>
    <t>Empresarial</t>
  </si>
  <si>
    <t>Assistencial</t>
  </si>
  <si>
    <t>Interlocutor(a), que se identifica como Paula, beneficiária, questiona a falta de atendimento para 31009166 - Hérnia Umbilical. A solicitação foi feita à Operadora no dia 05/03/2024, para realização no município Rio de Janeiro/RJ. A operadora alega que o pedido está em análise desde o dia 14/04/2024 com equipe técnica. Protocolo 42233920240327362622 - data 27/03/2024.</t>
  </si>
  <si>
    <t>Demora para realização da cirurgia</t>
  </si>
  <si>
    <t>LILIA SANTOS MENDES</t>
  </si>
  <si>
    <t>760.633487-00</t>
  </si>
  <si>
    <t>Não Reincidente</t>
  </si>
  <si>
    <t>Leve On</t>
  </si>
  <si>
    <t>Mensalidades e Reajuste</t>
  </si>
  <si>
    <t>Mensalidades ou Outras Cobranças</t>
  </si>
  <si>
    <t>Emissão de boleto</t>
  </si>
  <si>
    <t>Beneficiária não quis aguardar prazo de liberação</t>
  </si>
  <si>
    <t>Individual</t>
  </si>
  <si>
    <t>Não Assistencial</t>
  </si>
  <si>
    <t>Fui efetuar o pagamento do boleto e o banco informou que não é possível efetuar o pagamento, pois o boleto não está registrado. Procure o banco emissor. Entrei em contato com a Leve Saúde, Protocolos: 42233920240430484870 (30/04) / 42233920240501489013 (01/05) / 42233920240502489934 (02/05) / 422339220240502492770 (02/05). Após esses diversos contatos não foi resolvido, entrei em contato com a Ouvidoria e não consegui atendimento. Perguntei sobre o juros, o boleto já venceu no dia 01/05/2024 o atendente encerrou a ligação sem me informar se iriam retirar os juros. Eu preciso do boleto para efetuar o pagamento, a Leve Saúde se nega a enviar um novo boleto registrado sem os juros.</t>
  </si>
  <si>
    <t>ROSENITA FERREIRA</t>
  </si>
  <si>
    <t>637.112.227-49</t>
  </si>
  <si>
    <t>Cirurgião Ortopedista</t>
  </si>
  <si>
    <t>No dia 17/04 foi aberto protocolo junto a ANS numero 9444388 e ate o momento a operadora Leve não se posicionou junto a reclamacao . Na data de hoje solicitei posição da data de cirurgia junto a operadora de plano de saúde Leve a mesma informou não ter posição porem ia retornar direto para a ANS . Me forneceu protocolo desse atendimento. Protocolo 42233920240503495122. Solicito retorno de minhas reclamações.</t>
  </si>
  <si>
    <t>MARIA ANGELICA LEAL PINTO DE SOUZA MOURA</t>
  </si>
  <si>
    <t>663.090.007-30</t>
  </si>
  <si>
    <t>Premium</t>
  </si>
  <si>
    <t>Demanda de saúde não resolvida</t>
  </si>
  <si>
    <t xml:space="preserve">Leve Clínica </t>
  </si>
  <si>
    <t>Beneficiária, questiona o não atendimento para Consulta com Ortopedista. Relata que tentou entrar em contato com a Operadora por meio dos telefones (21) 39523365 (WhatsApp) // (21) 39523365 - na data 03/05/2024, em torno das 8hs~, sem sucesso.</t>
  </si>
  <si>
    <t>Fez consultas nos dias 25/03 e 15/04 com ortopedista</t>
  </si>
  <si>
    <t>GISELLE BRASIL LUZ DA ROSA</t>
  </si>
  <si>
    <t>107.521.127-16</t>
  </si>
  <si>
    <t>Reembolso</t>
  </si>
  <si>
    <t>Beneficiária, questiona o não pagamento de reembolso por livre escolha de prestador para Cesariana, Anestesista e Instrumentador realizado em 11/03/2024. A solicitação de reembolso foi feita à operadora no dia 02/04/2024 e o prazo previsto no contrato para realização do reembolso já expirou. Protocolo 42233920240429479564 – data 29/04/2024</t>
  </si>
  <si>
    <t>MARCOS ANDRE DE SOUZA RIBEIRO</t>
  </si>
  <si>
    <t>626.287.127-68</t>
  </si>
  <si>
    <t>Contratos e Regulamentos</t>
  </si>
  <si>
    <t>Contratação/Adesão e Vigência Contratual</t>
  </si>
  <si>
    <t>Estou desde 21/03/2024, tentando ingressar no plano de saúde da LEVE. Já entreguei todos os documentos, preenchi a proposta, responde a entrevista médica, mas até a data de hj não obtive resposta. Já fiz vários contatos, tentei falar com a ouvidoria, meu corretor já fez de tudo para conseguir uma resposta, mas até hj. NADA!!!! Tenho 63 anos e minha esposa 60 e desde o dia 22/04/ 2024 estou sem plano de saúde. A princípio, a resposta seria em 10 dias, depois passou para 15, e depois para 25, e até hj (42 dias depois) estou sem resposta.</t>
  </si>
  <si>
    <t xml:space="preserve">Alto Custo </t>
  </si>
  <si>
    <t>THAIS ALCANTARA POSSIDENTE</t>
  </si>
  <si>
    <t>122.238.477.-90</t>
  </si>
  <si>
    <t>Guia passou do prazo - Sem credenciado</t>
  </si>
  <si>
    <t>Solicitei o reembolso de um procedimento cirurgico no dia 07/04/2024. no dia 11/04/2024 percebi que faltou um documento e o enviei no mesmo dia. O plano dá um prazo de 5 dias úteis para retorno, que deveria ter sido no dia 18/04/2024. tive retorno apenas no dia 25/04/2024, dizendo que faltava justamente a documentaçao que enviei no dia 11/04/2024. no dia 04/05/2024 entrei em contato pedindo esclarecimentos e prazos e só recebi uma informação de que receberam meu email dia 30/04/2024, totalmente fora dos prazos iniciais indicados. hoje, dia 06/05/2024, fui atendida por ligação após uma longa espera e durante quase 20 minutos a atendente tentou respostas que nenhum setor forneceu. em seguida, liguei para a ouvidoria que também não resolveu nada e me deu um prazo de resposta daquela solicitação em 7 dias úteis. Necessito de esclarecimentos e respostas com urgência pois todos os prazos já venceram e eu não tenho nenhuma informação.</t>
  </si>
  <si>
    <t>CAMILA NASCIMENTO GONÇALVES</t>
  </si>
  <si>
    <t>118.796.077-27</t>
  </si>
  <si>
    <t>São João de Meriti</t>
  </si>
  <si>
    <t>Rede de Atendimento (rede conveniada)</t>
  </si>
  <si>
    <t>AMEP</t>
  </si>
  <si>
    <t>Beneficiário(a) , questiona a falta de atendimento para Cardiologia / Endocrinologia/ Neurologia / Gastrologia / Ginecologia / Psiquiatria / Ortopedia / Nutricionista/ . O prestador solicitado como de preferência do beneficiário Clinica AMEP e Cia dos Médicos (Realengo e Bangu) foi descredenciado e não foi disponibilizada outra alternativa de atendimento no mesmo município Rio de Janeiro/RJ. A demanda 12844657 foi aberta para apuração do descredenciamento pela DIPRO. Protocolo: 4223920240503496424 data: 03/05/24</t>
  </si>
  <si>
    <t>Amep de Bangu e Cia do Médico</t>
  </si>
  <si>
    <t>FERNANDO DIEGO MIGUEL DA SILVA</t>
  </si>
  <si>
    <t>116.952.797-35</t>
  </si>
  <si>
    <t>Prazos Máximos para Atendimento</t>
  </si>
  <si>
    <t>Cirurgião Ginecologista</t>
  </si>
  <si>
    <t> Boa tarde! Estou abrindo essa reclamação para a esposa de um colega de trabalho a qual tenho a mesma como mãe, eu que tenho tentado resolver o problema para ela, oque se procede é que a mesma Joseane Bezerra da Silva, está com um encaminhamento para um médico cirurgião ginecologico para a realização de uma cirurgia em caratér de urgencia. Com isso fiz diversos contatos com a central do plano Leve Saúde e eles passaram o protocolo de n° 422339-20240425-468302, no dia 25/04/2024, dando um prazo de 5 dias uteis, e o prazo não foi cumprido. Ápos isso novamente foi feito o contato com a central a qual nos passaram dessa vez o telefone de um consultorio a qual não tem médicos credenciados para essa expecialidade.</t>
  </si>
  <si>
    <t>Reclamação para JOSEANE BEZERRA DA SILVA</t>
  </si>
  <si>
    <t>VALENTINA TOSTES RODRIGUES</t>
  </si>
  <si>
    <t>206.314.317-24</t>
  </si>
  <si>
    <t>Neuropediatria</t>
  </si>
  <si>
    <t>Interlocutora, que se identifica como mãe da beneficiária, questiona a não cobertura para neuropediatra, médica solicitante Dra. Aline Niquelout CRM25962880. O procedimento foi solicitado à operadora em janeiro/2024 para realização no município Rio de Janeiro e a operadora indicou prestadores que não realizam o procedimento. Protocolo não fornecido pela operadora, não foi enviado por sms como informado</t>
  </si>
  <si>
    <t xml:space="preserve">Neuropediatria </t>
  </si>
  <si>
    <t>BERTHA REGINA DA SILVA RODRIGUES</t>
  </si>
  <si>
    <t>699.026.077-72</t>
  </si>
  <si>
    <t>Rede de atendimento</t>
  </si>
  <si>
    <t>Paciente com necessidades especiais recebeu sem nenhum documento sem justificativas por escrito do home care domiciliar de fisioterapia . Marque nova consulta com especialista ortopedia no dia 15 de abril e o medico fez novo pedido para dar continuidade ao tratamento . A LEVE SAUDE recebeu o pedido e pediu para aguardar prazo de 5 dias uteis. Liguei foi fornecido novo protocolo 42233920240425465934 para retornar prazo de 10 dias uteis. Retornei após esse prazo no dia 01 de maio novo protocolo 4223392024050148 sem posição . Nova em 03 de maio ligação para leve saúde novo protocolo42233920240503499259 aguardar prazo de 72 horas .Nova ligação em 07 de maio pela manhã protocolo 42233920240507508974 as 8;00 aguardar um telefonema com uma resposta. Não teve telefonema retornei a ligação novo protocolo 42233920240507513817 duração de 1;15 na linha para obter a informação negativa. Acho uma falta respeito para com paciente que voltou a cair e esta com perna machucada. Nem documento escrit</t>
  </si>
  <si>
    <t>Reclamação aberta para BRUNO DA SILVA RODRIGUES</t>
  </si>
  <si>
    <t>FRANCISCO FONTENELE CHAVES</t>
  </si>
  <si>
    <t>709.634.287-72</t>
  </si>
  <si>
    <t xml:space="preserve"> Contratação/Adesão</t>
  </si>
  <si>
    <t>Script incompleto</t>
  </si>
  <si>
    <t>Interlocutora, que se identifica como filha do beneficiário, questiona a não inclusão do beneficiário em contrato coletivo empresarial [Tigrão] com a Operadora [Leve Saúde]. A operadora não apresenta resposta. A solicitação foi feita à Operadora no dia 18/04/2024. Protocolo 42233920240509524979 - data 09/05/2024.</t>
  </si>
  <si>
    <t>ALICE MARIA DE ARAUJO COUTINHO FERREIRA</t>
  </si>
  <si>
    <t>227.387.457-09</t>
  </si>
  <si>
    <t>Interlocutora, que se identifica como mãe da beneficiária, questiona a não cobertura para psicólogo aba - fonoaudiologia prompt e pikler - terapia ocupacional integração ayres - psicopedagogia - psicomotricidade, médico solicitante Sergio Eduardo. O procedimento foi solicitado à operadora no dia 02/05/2024, para realização no município RIO DE JANEIRO/RJ e a operadora indicou prestadores (CLINICA CAXIAS PRIME) que não realizam o procedimento e não tem prestador para realizar a solicitação feita. Beneficiaria informa que indicou a operadora prestadores que realizam o atendimento solicitado sobre o protocolo 42233920240506502431 - data: 06/05/2024, onde ate a presente data não houve resposta. Protocolo 42233920240502489914 – data 02/05/2024.</t>
  </si>
  <si>
    <t>Terapias multidisciplinares</t>
  </si>
  <si>
    <t>LINDO MARCO DA SILVA DA COSTA</t>
  </si>
  <si>
    <t>795.660.067-72</t>
  </si>
  <si>
    <t>Mais Metropolitano</t>
  </si>
  <si>
    <t>NITEROI</t>
  </si>
  <si>
    <t>Carência</t>
  </si>
  <si>
    <t>Interlocutora, que se identifica como esposa do beneficiário, questiona a não cobertura para 30307120 - VITRECTOMIA VIAS PARS PLANA - 30312086 - RETINOPEXIA COM INTROFLEXÃO ESCLERAL - 30307031 - ENDOLASER/ENDODIATERMIA - 30307040 - IMPLANTE DE SILICONE INTRAVÍTREO, (Em caráter de Urgência conforme a guia médica) médico solicitante Dr Thiago Siqueira Rocha CRM 52822744. O procedimento foi solicitado no dia 10/05/2024, para realização no município Niterói, entretanto, a operadora negou com a justificativa de que o beneficiário está em carência para o procedimento. Protocolo - 42233920240510528160 - Data: 10/05/2024</t>
  </si>
  <si>
    <t>Cirurgia de emergência</t>
  </si>
  <si>
    <t>MICHELE CUSTODIO MANSKE</t>
  </si>
  <si>
    <t>055.456.007-01</t>
  </si>
  <si>
    <t>Noripurum</t>
  </si>
  <si>
    <t>Beneficiária, questiona o prazo de atendimento para Noripurum- em nome de Dra Julia Parabolini D-ippolito CRM 5201175882.Indicação : Paciente bariátrica com piora de Hemograma com baixa tolerância a reposição de V. O . aguarda exames de investigação- HB 8,2 Gcm 57 HTM 17,4 plaquetas 309 Ferritina 3,5 ente outros. A operadora até o momento NÃO autorizou o serviço solicita máximo urgência .Protocolo 42233920240510528271 10/05/2024</t>
  </si>
  <si>
    <t>MARIANA SODRE GOMES</t>
  </si>
  <si>
    <t>231.996.387-16</t>
  </si>
  <si>
    <t>Demora na Transferência</t>
  </si>
  <si>
    <t>Pediatria</t>
  </si>
  <si>
    <t>Interlocutor(a), que se identifica como mãe da beneficiária, questiona a falta de atendimento para pediatra . A solicitação foi feita à Operadora no dia 08/05/2024 , para realização no município Rio de janeiro . A operadora cancela a consulta e foi que tem que reagendar . Interlocutora informa que entrou em contato pelo WhatsApp no numero 21 39523300 - na data 24/04/2024 e não foi fornecido o Protocolo.</t>
  </si>
  <si>
    <t>HEITOR RAFAEL SODRE GOMES</t>
  </si>
  <si>
    <t>210.897.567-55</t>
  </si>
  <si>
    <t>Interlocutor(a), que se identifica como mãe do beneficiário, questiona a falta de atendimento para pediatra . A solicitação foi feita à Operadora no dia 08/05/2024 , para realização no município Rio de janeiro . A operadora cancela a consulta e foi que tem que reagendar . Interlocutora informa que entrou em contato pelo WhatsApp no numero 21 39523300 - na data 24/04/2024 e não foi fornecido o Protocolo.</t>
  </si>
  <si>
    <t>FABIOLA DUARTE MACHADO DOS SANTOS</t>
  </si>
  <si>
    <t>132.655.377-14</t>
  </si>
  <si>
    <t>Centro/ Zona Sul</t>
  </si>
  <si>
    <t>Rol de Procedimentos e Cobertura Contratual</t>
  </si>
  <si>
    <t>Interlocutora, que se identifica como a beneficiária, questiona a não cobertura para ressonância magnética e cirurgia para o joelho. O procedimento foi solicitado no dia 23/04/2024, para realização no município Rio de Janeiro, entretanto, a operadora negou com a justificativa de que o procedimento ou serviço, não tem cobertura na segmentação contratada. Protocolo: 42233920240502491167 Data: 2/05/2024</t>
  </si>
  <si>
    <t>TEREZINHA DE SOUSA GARCIA</t>
  </si>
  <si>
    <t>070.012.627-90</t>
  </si>
  <si>
    <t>DUQUE DE CAXIAS</t>
  </si>
  <si>
    <t>Interlocutora, que se identifica como filha da beneficiária, informa que o procedimento retirada de vesícula foi solicitado à operadora e não foi garantido profissional anestesista. O procedimento foi posteriormente realizado em caráter particular em 25/03/2024, no prestador Hospital Procor, em função da ausência de cobertura pela operadora. A solicitação de reembolso foi feita em 26/03/2024, não sendo pago o reembolso integral R$ 1.750. Protocolo: 42233920240507511577 - Data: 07/05/2024.</t>
  </si>
  <si>
    <t>DEREK CUERCI CALDAS</t>
  </si>
  <si>
    <t>227.065.307-66</t>
  </si>
  <si>
    <t>Interlocutora, que se identifica como Mãe do beneficiário, questiona a não cobertura para Acompanhamento com Fonoaudióloga, Psicóloga, Neurologista. A operadora indicou os prestadores e nenhum deles tem agenda disponível dentro dos prazos da RN 566/2022 ou nenhum profissional tem agenda disponível para atendimento. O procedimento foi solicitado à operadora no dia 10/05/2024, para realização no município Rio de Janeiro. Protocolo 42233920240510528600 – data 10/05/2024</t>
  </si>
  <si>
    <t>MARIA APARECIDA SAMPAIO LEMGRUBER</t>
  </si>
  <si>
    <t>105.490.007-80</t>
  </si>
  <si>
    <t>Falha na Comercialização do Plano</t>
  </si>
  <si>
    <t>Boa Tarde, recebi a resposta da minha reclamação, sendo que nem a corretora e nem a vendedora respondem mais minhas mensagens!! A vendedora Regina Célia rosa da Silva Schmitt - CPF nº 106.774.127-54 me enganou completamente. Dizendo que eu não ia ter carência nenhuma. mandei inúmeros prints pra ela sobre a proposta que ela me enviou e ela disse que a proposta era padrão.. Com isso hoje em dia eu perdi toda a carência que eu tinha pela UNIMED, não estou satisfeita com o plano de saúde. A vendedora não atende mais minhas ligações.. Gostaria de ter uma solução pois essa corretora e nem a vendedora podem sair ilesas disso. Quero marcar consultas não consigo, quero mudar de plano não posso pq perdi toda a carência que eu tinha.</t>
  </si>
  <si>
    <t>Não concorda com Carências</t>
  </si>
  <si>
    <t>BARBARA CHRISTINA PEREIRA DA SILVA</t>
  </si>
  <si>
    <t>057.140.567-36</t>
  </si>
  <si>
    <t>Leve on</t>
  </si>
  <si>
    <t>Interlocutor, que se identifica o próprio beneficiária, questiona a não cobertura para realização do procedimento Cirúrgico Urgente, Médico solicita DRa. Tainara Rodrigues Miranda, solicitado em 09/04/2024. houve contato com operadora e foi informado a RECUSA por Carência e No entanto até o momento não teve mais resposta/por não obedecer às disposições previstas no artigo 17 da Lei n° 9.656/98 CONSU 13 /artigo 14 RN566/2022 e RN465/2021; protocolo – 42233920240509523987 data 13/05/2024.</t>
  </si>
  <si>
    <t>Negativa de Mastopexia por carência</t>
  </si>
  <si>
    <t>ZULMIRA VICTORINO PINHEIRO</t>
  </si>
  <si>
    <t>832.009.087-34</t>
  </si>
  <si>
    <t>NOVA IGUACU</t>
  </si>
  <si>
    <t>RPG</t>
  </si>
  <si>
    <t>Beneficiária possui condição grave degenerativa na coluna por Ciatalgia e costocondrite em esterno, retificação cervical e várias compressões discais com irradiações na coluna lombar, com dor intensa em escala de dor 9. Métodos convencionais de fisioterapia e medicamentos não funcionam ou trazem conforto álgico à beneficiária, sendo necessária a realização de sessões de RPG para diminuir os sintomas, conforme laudos médicos anexos. Ocorre que ao tentar autorizar os tratamentos, a operadora negou autorização, alegando não estar no Rol da ANS, e ainda se negou a fornecer uma negativa formal por escrito. Foi feita tentativa de autorização em 18/01/2024, depois novamente em 09/05/2024 e agora novamente em 14/05/2024 neste protocolo, onde se recusaram a entregar a negativa formal. O Rol da ANS é exemplificativo e comprovada a eficácia do tratamento e a prescrição médica, deve ser autorizado pela operadora, sendo abusiva a negativa injustificada e indevida.</t>
  </si>
  <si>
    <t>Terapia fora Rol</t>
  </si>
  <si>
    <t>DIEGO DOS SANTOS MATOS</t>
  </si>
  <si>
    <t>142.413.197-93</t>
  </si>
  <si>
    <t>Beneficiário, questiona a falta de atendimento para 30909031 - HEMODIÁLISE CRÔNICA. A solicitação foi feita à Operadora no dia 13/05/2024, para realização no município Rio de Janeiro, com máxima urgência conforme guia médica. A operadora alega que o pedido está em análise e não apresenta resposta ao pedido. Protocolo: 42233920240515545464 de 15/05/2024</t>
  </si>
  <si>
    <t xml:space="preserve">Negativa por carência </t>
  </si>
  <si>
    <t>JOAO GERALDO TEIXEIRA RECHICHO</t>
  </si>
  <si>
    <t>366.619.297-15</t>
  </si>
  <si>
    <t>SAO GONCALO</t>
  </si>
  <si>
    <t>A clínica onde meu pai estava fazendo tratamento e acompanhamento médico oncológico fora descredenciada, porém não nos deram outra opção a não ser nos dirigimos à Barra da tijuca, só que somos residentes de São Gonçalo. Meu pai foi recentemente diagnosticado com Demência Vascular Cerebral e Alzheimer, após o diagnóstico, ele depende de mim para tudo (terapias/médicos/tratamentos...) Só que eu possuo outras duas crianças de 4 anos e 7 meses que demandam tempo igual, fica impossível levá-lo regularmente à Barra (+ou- 5 horas de vigem de ida e volta) e cumprir com minhas obrigações maternas. Busquei solucionar junto ao plano porém além de serem intransigentes, fui tratada com rispidez e desdém ao meu caso, como se estivesse pedindo favor gratuito. não dando outra solução a acionar o Procon e a Ans. E se preciso as vias judicias, pois é meu pai que está com seu acompanhamento interrompido.</t>
  </si>
  <si>
    <t>Descredenciamento (CON)</t>
  </si>
  <si>
    <t>FATIMA LIMA DE SOUZA AZEVEDO</t>
  </si>
  <si>
    <t>781.496.657-49</t>
  </si>
  <si>
    <t>Orientação médica para atendimento urgente por ter sido diagnosticado câncer de estômago após exame de endoscopia alta. Demora no prazo para consultas e exames com especialistas, realizei procedimentos através de consultas e exames de forma particular pela efetiva demora no agendamento pelo plano de saúde. Consulta marcada apenas para o dia 28 de maio de 2024 e o diagnóstico foi feito no dia 06 de maio de 2024.</t>
  </si>
  <si>
    <t>ANGELA NASCIMENTO DA PAIXÃO</t>
  </si>
  <si>
    <t>786.223.607-68</t>
  </si>
  <si>
    <t>Zona Oeste I</t>
  </si>
  <si>
    <t>Beneficiário, questiona a falta de atendimento para Endocrinologista, cardiologista, gastroenterologia , ortopedista, neurologista e nutricionista. A solicitação vem sendo feita à operadora no desde de fevereiro de 2024 , para realização no município do rio de janeiro. A operadora não apresenta resposta ao pedido. Protocolo: 422333920240503494888</t>
  </si>
  <si>
    <t>Descredenciamento (AMEP)</t>
  </si>
  <si>
    <t>FRANCISCO EMIDIO DE FARIAS</t>
  </si>
  <si>
    <t>430.166.507-20</t>
  </si>
  <si>
    <t>Interlocutora, que se identifica Wanessa, nora do beneficiário, questiona o prazo de atendimento para Herniorrafia inguinal - unilateral, e o médico foi o Dr° Ricardo Brasil. Interlocutora, informa que fez a solicitação no dia 20/04/2024. A operadora autorizou o serviço e agendou para o dia 17/05/2024, após o prazo máximo previsto na RN nº 566/2022. Entretanto, hoje a operadora encaminhou uma mensagem informando quê a consulta será cancelada, sem justificativa, apenas informaram, que vai ser necessário o re-agendamento. Interlocutora chegou a perguntar se tem redes credenciadas, e a operadora nega dizendo que não tem nenhuma, e nem médicos disponíveis no momento. Interlocutora precisa de uma data mais próxima, se possível. PROTOCOLO: 42233920240516550142 DATA: 16/05/2024.</t>
  </si>
  <si>
    <t>ENILSON DA CONCEIÇÃO</t>
  </si>
  <si>
    <t>564.265.267-20</t>
  </si>
  <si>
    <t>Interlocutor, que se identifica como do beneficiário, questiona o não atendimento para Ecocardiograma Convencional de Até duas Derivações. Relata que tentou entrar em contato com a Operadora por meio de telefone (21)39523300 na data 16/05/2024, em torno das 8h-], sem sucesso.</t>
  </si>
  <si>
    <t>MARCIA CRISTIANE PORTELA DA SILVA</t>
  </si>
  <si>
    <t>009.062.627-39</t>
  </si>
  <si>
    <t>Psiquiatria</t>
  </si>
  <si>
    <t xml:space="preserve"> Interlocutor(a), que se identifica como beneficiária, questiona o prazo de atendimento para Consulta com Psicólogo e Psiquiatra. A operadora autorizou o serviço e agendou para o dia 03/06/2024, após o prazo máximo previsto na RN nº 566/2022. Protocolo 42233920240508518567 de contato com a OPS – data 08/05/2024 do protocolo de contato com a OPS.</t>
  </si>
  <si>
    <t>JANDIRA SILVA</t>
  </si>
  <si>
    <t>797.104.097-00</t>
  </si>
  <si>
    <t>Cirurgião Vascular</t>
  </si>
  <si>
    <t>Boa tarde! Desde 10 de abril de 2024 até a presente data não foi resolvido o problema de saúde da minha tia, que está com o dedo necrosado internada na emergência do hospital Israelita, os médicos dizem que o plano que precisa autorizar e o plano fica jogando a culpa para os médicos, dizendo que não tem pedido nenhum, com isso o que era somente um dedo do pé necrosado, está necrosando outros dedos e minha tia começou a ter febre, está há 37 dias esperando a boa vontade da operadora do plano de saúde, pelo que vi também só tem um único médico que atende esse plano. Tenho vários protocolos e nada resolvido. Pelo jeito vou ter que levar ela pro SUS que certamente será atendida prontamente, pois até as enfermeiras estão dando essa opção como melhor. Paga quase 1000 reais para não ter atendimento.</t>
  </si>
  <si>
    <t xml:space="preserve">Questões com a conduta médica </t>
  </si>
  <si>
    <t>ARTHUR CHELLES RABELLO</t>
  </si>
  <si>
    <t>200.318.937-83</t>
  </si>
  <si>
    <t>Atendimento médico não conforme</t>
  </si>
  <si>
    <t>Não assistencial</t>
  </si>
  <si>
    <t>Interlocutora, que se identifica como mãe do beneficiário, relata que a operadora de destino recusou a portabilidade de carências, solicitada após o prazo mínimo de permanência, sob alegação de sem justificativa para a recusa. Informa que cumpriu todos os requisitos estabelecidos pela resolução normativa vigente (vínculo ativo no plano de origem/adimplência/prazo de permanência/compatibilidade com o plano de destino e demais requisitos), sendo os documentos entregues na operadora em 03/05/2024 . A portabilidade para o plano nome ou número do produto 486607200 nome do plano Leve Saúde foi recusada em 17/05/2024. o valor da mensalidade do plano de origem 263,80 reais . Protocolo : 42233920240514541886data: 14/05/2024.</t>
  </si>
  <si>
    <t>Demora no envio das documentações</t>
  </si>
  <si>
    <t>ELVIRA MARTINS DA COSTA CARNEIRO</t>
  </si>
  <si>
    <t>023.688.257-03</t>
  </si>
  <si>
    <t>Alto Custo (Portabilidade)</t>
  </si>
  <si>
    <t>Em 26/04/2024 demonstramos através da proposta comercial 17140771696401 a intenção de contratar o plano leve on para minha mãe, advinda de outra operadora. No entanto até a presente data a operadora não finalizou a análise para a contratação, estando a minha mãe na iminência de ficar sem plano e sem o aproveitamento de carência para uma nova contratação, em razão do tempo que a operadora apresenta para finalizar a proposta. Esperamos que seja concluído o processo e que seja uma percepção equivocada de nossa parte, que a operadora esteja fazendo seleção de clientes para produto PESSOA FÍSICA, o que é vedado pelos códigos em deseja dos consumidores. Beneficiário: Elvira Martins da Costa Carneiro cpf: 023688257-03</t>
  </si>
  <si>
    <t>JORGE SANTANA PEREIRA</t>
  </si>
  <si>
    <t>746.093.357-00</t>
  </si>
  <si>
    <t>Beneficiário relata que a operadora Leve Saúde não comunicou o aceite da portabilidade no plano de destino. Informa que cumpriu todos os requisitos estabelecidos pela resolução normativa vigente (vínculo ativo no plano de origem/adimplência/prazo de permanência/compatibilidade com o plano de destino e demais requisitos), sendo os documentos entregues na [operadora/administradora] em 11/04/2024. [42233920240514537612, por telefone meio de contato e 14/05/2024].</t>
  </si>
  <si>
    <t>LIA GOMES SIQUEIRA</t>
  </si>
  <si>
    <t>400.159.127-87</t>
  </si>
  <si>
    <t>Viscocuplementação</t>
  </si>
  <si>
    <t>Beneficiário, questiona a não cobertura para viscos suplementação , e nome do médico solicitante Doutor Guilherme Alvim (CRM52907464RJ) O procedimento foi solicitado à operadora no dia13/05/2024 para realização no município RIO DE JANEIRO e a operadora indicou prestadores que não realizam o procedimento. Protocolo; 42233920240516549384 DATA 09 /05/2024. a operadora informou que a ANS não obriga mas que seja feiro esse tipo de procedimento . por isso a negativa ..</t>
  </si>
  <si>
    <t xml:space="preserve">Agendamento do Backoffice incorreto </t>
  </si>
  <si>
    <t>RINA JOSSELEN CABRAL PELIZZON</t>
  </si>
  <si>
    <t>078.897.038-05</t>
  </si>
  <si>
    <t>Cirurgião oftalmologista</t>
  </si>
  <si>
    <t>Interlocutor relata que a operadora não liberou a guia para cirurgia que a beneficiaria precisa fazer, foi dado o prazo de 5 dias uteis. Interlocutor, que se identifica como filho da beneficiária, questiona a falta de atendimento para cirurgia de catarata - guia: 1086863. A solicitação foi feita à Operadora no dia "a 5 dias uteis", para realização no município Rio de Janeiro - RJ. A operadora alega que o pedido está em análise [ou não apresenta resposta ao pedido]. Protocolo: 42233920240522569169 Data: 22/05/2024</t>
  </si>
  <si>
    <t xml:space="preserve">Guia liberada dentro do prazo </t>
  </si>
  <si>
    <t>ALINE VARGEM DE ARAUJO</t>
  </si>
  <si>
    <t>104.529.307-58</t>
  </si>
  <si>
    <t xml:space="preserve">Fale Leve </t>
  </si>
  <si>
    <t>Beneficiária questiona a falta de atendimento para nome técnico do procedimento cirurgia colecistectomia, e nome do médico solicitante Dr Pedro Barbalho . A solicitação foi feita à Operadora no dia 22/04/2024 , para realização no município Rio de Janeiro. A operadora alega que o pedido está em análise ou não apresenta resposta ao pedido. Protocolo : 42233920240521564412– data :21/05/2024.Relata que pedido esta aprovado pela operadora de saúde , porem não houve a garantido do prestador medico para realização do procedimento</t>
  </si>
  <si>
    <t>SEBASTIANA DE FATIMA BENTO</t>
  </si>
  <si>
    <t>028.657.398-99</t>
  </si>
  <si>
    <t>Contratos e regulamentos</t>
  </si>
  <si>
    <t>Coparticipacao e Franquia</t>
  </si>
  <si>
    <t>Bom dia! Peço pelo amor de Deus. Estou a um ano pedindo a Leve que solucione os meus sintomas, tenho queimação no corpo, fisgadas, choques, dormência e dor nas pernas, são desagradáveis, não consigo dormir e permanece o dia todo. A leve já me enviou para o cardiologista ele cancelou a consulta agendada, enviou para o neurologista, reumatologista e ambos disseram que este sintomas não e causado pela especialidades deles. Fui no fisiatra indicado pela Leve e descobri que a vitamina b12 estava tão baixa que eu estou com anemia, estou tomando cintouneurin 6 injeções, mas os sintomas continuam. A leve não me encaminha para um medico fazer uma bateria de exames e descobrir se estou com falta de algo no corpo que pode causar os sintomas. A 6 meses já troquei por 4 vezes o syntroide que tomo, fiz exame e continua agora com tsh baixo e o medico só vai atender em 25/06. Então! estou tomando o remédio errado a dosagem, os sintomas estão me matando aos poucos e a leve recebe a mensalidade. SOS.</t>
  </si>
  <si>
    <t>Estava em tratativa de consumidor.gov</t>
  </si>
  <si>
    <t>ADRIANA DA SILVA SANTOS</t>
  </si>
  <si>
    <t>034.434.677-33</t>
  </si>
  <si>
    <t>Beneficiária questiona a recusa (não resposta) para contratação de plano individual ou familiar, sob alegação de que está em analise. A solicitação foi feita à Operadora no dia 30/04/2024. Protocolo: 42233920240522 - 22/05/2024</t>
  </si>
  <si>
    <t>MARIA ANGELICA FREITAS GUERRA</t>
  </si>
  <si>
    <t>797.147.817-87</t>
  </si>
  <si>
    <t>Cirurgião de Cabeça e pescoço</t>
  </si>
  <si>
    <t>Beneficiária, questiona a falta de atendimento para 30801028 COLOCAÇÃO DE ÓRTESE OU PRÓTESE TRAQUEAL, TRAQUEOBRÔNQUICA OU BRÔNQUICA, INCLUSIVE POR VIA ENDOSCÓPICA, médica solicitante Dra. Thassiany Carpanez CRM 1038435. A solicitação foi feita à Operadora no dia 12/04/2024, para realização no município Rio de Janeiro. A operadora alega que o pedido está em análise e não apresenta resposta ao pedido. Protocolo 42233920240507511074 – data: 07/05/2024.</t>
  </si>
  <si>
    <t xml:space="preserve">	DALVA MARIA DE ALMEIDA RIBEIRO</t>
  </si>
  <si>
    <t>944.006.447-15</t>
  </si>
  <si>
    <t>Mamotomia</t>
  </si>
  <si>
    <t>Beneficiaria questiona a falta de atendimento para 40808289 Mamotomia por estereotaxia (não inclui o exame de imagem) médico solicitante Dr. Marco Aurelio Alves. A solicitação foi feita à Operadora no dia 26/04/24 , para realização no município São Gonçalo/RJ. A operadora não apresenta resposta ao pedido. Protocolo: 42233920240509521048 data: 09/05/24</t>
  </si>
  <si>
    <t xml:space="preserve">Prestador sem local </t>
  </si>
  <si>
    <t>Mensalidade e Reajustes</t>
  </si>
  <si>
    <t>Reajuste por mudança de faixa etária</t>
  </si>
  <si>
    <t>Beneficiária, questiona o reajuste ocorrido em 05/2024, que alterou o valor da contraprestação pecuniária de R$ 758,80 para R$ 1.024,38. A Operadora apresentou informação de que trata-se de reajuste por variação de faixa etária da titular, que completou 59 anos no dia 29/04/2024. Protocolo 42233920240523574981 – data: 23/05/2024.</t>
  </si>
  <si>
    <t xml:space="preserve">Reajuste por faixa etária </t>
  </si>
  <si>
    <t>PEDRO ROBERTO DA SILVA NETO</t>
  </si>
  <si>
    <t>127.698.108-20</t>
  </si>
  <si>
    <t>Mensalidade ou outras cobranças</t>
  </si>
  <si>
    <t>Beneficiário, questiona a cobrança de valor após cancelamento do contrato, alega que tal valor não é referente a mensalidades nem coparticipação anteriores ao cancelamento. Beneficiário informa que não concorda coma cobrança. Protocolo 42233920240322344006 – data 22/03/2024 e Protocolo de área logada 79100 - data 18/03/2024 (da solicitação do cancelamento).</t>
  </si>
  <si>
    <t>Se nega a pagar aviso prévio</t>
  </si>
  <si>
    <t>JOSE TAVARES MOREIRA</t>
  </si>
  <si>
    <t>239.351.037-00</t>
  </si>
  <si>
    <t>Biópsia</t>
  </si>
  <si>
    <t>Interlocutor(a), que se identifica como filha da beneficiária, questiona a não cobertura para 30101077 BIÓPSIA DE PELE, TUMORES SUPERFICIAIS, TECIDO CELULAR SUBCUTÂNEO, LINFONODO SUPERFICIAL, UNHA, ETC. O procedimento foi solicitado à operadora no dia 30/04/2024, para realização no município Niterói/RJ e a operadora indicou prestadores que não realizam o procedimento. Protocolo 42233920240430486036 data 30/04/2024.</t>
  </si>
  <si>
    <t xml:space="preserve">	SABRINA ALVES THOME</t>
  </si>
  <si>
    <t>105.716.767-31</t>
  </si>
  <si>
    <t>Fiz por meio do meu corretor pedido de contratação do plano Leve Premium, junto à operadora Leve Saude no dia 15.05.24, tendo enviado os documentos pertinentes. Me foi enviado link pra preencher o contrato. O fiz no mesmo dia 15. Vigência de 16.05. Dia 16.05 fiz a entrevista medica do meu filho, autista, de 5 anos. Por video chamada, com a presença dele, como foi exigido. Desde então, estou esperando o contrato ser implantado e o boleto gerado, sem sucesso. A Leve Saude não responde meu corretor. Tentei pessoalmente contato. Nao negaram a implantação formalmente, mas não respondem mais desde a entrevista medica, e não dão prazo algum pra implantação (segue anexo). Existe matéria deliberada pela ANS proibindo as operadoras de negativa de inclusão por tratar-se de PCD. Mas nao dar prazo algum de deliberação, e não responder a tentativas de contato, também constitui forma indireta de nao nos admitir no plano. Contrato 17157997819804</t>
  </si>
  <si>
    <t>ISABEL CRISTINA GOMES DE LIMA</t>
  </si>
  <si>
    <t>842.161.747-87</t>
  </si>
  <si>
    <t xml:space="preserve">Financeiro </t>
  </si>
  <si>
    <t>Interlocutor(a), que se identifica como Carla, enteada da beneficiária, questiona o não pagamento de reembolso por livre escolha de prestador para Fechamento da Forame Oval Patente (Anestesista no valor de R$ 2.700,00), realizado em 16/04/2024. A solicitação de reembolso foi feita à operadora no dia 17/04/2024 e o prazo previsto no contrato para realização do reembolso já expirou. A operadora solicitou documentos complementares que foram enviados por e-mail mas operadora alega não ter recebido. Protocolo 42233920240527586458 – data 27/05/2024.</t>
  </si>
  <si>
    <t>LEDY DE CASTRO</t>
  </si>
  <si>
    <t>376.297.277-04</t>
  </si>
  <si>
    <t>Cirurgião Torácico</t>
  </si>
  <si>
    <t xml:space="preserve">Interlocutor(a), que se identifica como filha da beneficiária, questiona a falta de atendimento para Consulta com Cirurgião Toxico. A solicitação foi feita à Operadora no dia 20/05/2024, para realização no município Duque de Caxias - RJ. A operadora informou numero de telefone de prestador que não atende a solicitação da beneficiaria [ou não apresenta resposta ao pedido]. Protocolo 42233920240528590936 de contato com a OPS – data 28/05/2024 do protocolo de contato com a OPS.
 </t>
  </si>
  <si>
    <t>VANESSA XAVIER DE ALMEIDA</t>
  </si>
  <si>
    <t>102.048.967 -70</t>
  </si>
  <si>
    <t>Suspensão e Rescisão</t>
  </si>
  <si>
    <t xml:space="preserve"> Interlocutora, que se identifica como beneficiária e representante da pessoa jurídica contratante, informa que solicitou à operadora, em 18/05/2024, a exclusão em plano coletivo empresarial. Até a presente data não houve a exclusão. A operadora alega que é necessário o cumprimento de notificação prévia de 60 dias. Contato com a operadora por e-mail em 18/05/2024 .</t>
  </si>
  <si>
    <t xml:space="preserve">Aviso prévio </t>
  </si>
  <si>
    <t>Ultrassonografia de pescoço</t>
  </si>
  <si>
    <t>Boa tarde! Fiz dois contatos com a operadora a qual foi me passado 5 contatos de clinicas para a realização da marcação da consulta para a realização do exame para o meu filho. Sendo que 4 dessas clinicas não atendem esse tipo de serviço e uma delas não tem vaga para os proximos meses.</t>
  </si>
  <si>
    <t>Reclamação para GAEL DE PONTES MIGUEL</t>
  </si>
  <si>
    <t>FRANCISCA DAS CHAGAS FARIAS</t>
  </si>
  <si>
    <t>013.049.357-01</t>
  </si>
  <si>
    <t>Interlocutora, que se identifica como nora da beneficiária, informa que precisa realizar troca valvar cineangiocoronariografia, médico solicitante:Vagner Marcheto Alhadas, CRM:5287170-2. A solicitação foi feita à operadora no dia [21/05/2024], para realização no município [Rio De Janeiro], no prestador [Hospital São Francisco na Providência de Deus] e a operadora direcionou o atendimento, autorizado para o prestador [Hospital Semiu], impedindo a realização do procedimento de urgência ou emergência, com o prestador credenciado de preferência da beneficiária. Interlocutora, alega que a operadora já teria garantido o atendimento para o prestador que a beneficiaria deseja, no dia 28/05/2024 as 12:21, mas a operadora agora esta direcionando o atendimento para outro prestador. Interlocutor alega não saber se há previsão contratual para este direcionamento. É um caso de urgência ou emergência. Protocolo 42233920240529597829 - data 29/05/2024.</t>
  </si>
  <si>
    <t xml:space="preserve">Demora na Transferência </t>
  </si>
  <si>
    <t>LUANA LOBO DE BARROS</t>
  </si>
  <si>
    <t>059.281.887-06</t>
  </si>
  <si>
    <t>Estou há mais de um mês tentando contratar o plano Leve que possui o melhor custo/benefício para prosseguir com a utilização com meu filho que foi diagnosticado com autismo e o plano não avança no processo de contratação, nem me dá um retorno efetivo por conta da demora. Preciso levá-lo a um pediatra e estou há semanas tentando no SUS também. Gostaria de um retorno final sobre a contratação do plano. Todos os prazos que me deram de 72h e uma semana já venceram e não consigo retorno. Obrigado,</t>
  </si>
  <si>
    <t>BEATRIZ COSTA FERREIRA DE ANDRADE</t>
  </si>
  <si>
    <t>156.806.417-98</t>
  </si>
  <si>
    <t xml:space="preserve"> Arnaldo Macedo Rodrigues marido da beneficiária, questiona retorno para solicitação de adesão feita em 02/2024 para beneficiárias Beatriz Costa Ferreira de Andrade e Eloah de Andrade Macedo. Solicita retorno e verificação.</t>
  </si>
  <si>
    <t>LUZIA BORGES DA ROCHA</t>
  </si>
  <si>
    <t>393.027.097-87</t>
  </si>
  <si>
    <t xml:space="preserve"> Venho por meio desta reclamação,pedir ajuda a este orgão fiscalizador,a respeito do meu direito de usuária de plano de saúde, com migração de um convênio para o outro, aproveitando a carência. Precisei fazer um pedido ao convênio médido, para a realização do procedimento de Facectomia,para a correção de catarata,e o plano alega que não tenho carência suficiente para a realização de tal procedimento. Preciso realizar a cirurgia para melhora de minha saúde visual e para a minha surpresa o convênio nega o meu direito, dizendo que só poderei operar apartir de junho de 2025.</t>
  </si>
  <si>
    <t xml:space="preserve">Sim </t>
  </si>
  <si>
    <t>ANGELA SENRA DE OLIVEIRA RETONDE</t>
  </si>
  <si>
    <t>535.474.627-20</t>
  </si>
  <si>
    <t>Beneficiária, questiona a não cobertura para Cardiologista e Fistula reto Vaginal e nenhum deles tem agenda disponível dentro dos prazos da RN 566/2022 [ou nenhum profissional tem agenda disponível para atendimento]. O procedimento foi solicitado à operadora no dia 10/06/2024, para realização no município Rio de Janeiro. Protocolo 42233920240531601202 – data 31/05/2024</t>
  </si>
  <si>
    <t>Dificuldade de agendamento (Cardiologia)</t>
  </si>
  <si>
    <t>SUZANA ALVARENGA DE FARIA</t>
  </si>
  <si>
    <t>093.336.287-03</t>
  </si>
  <si>
    <t>Eu, Suzana Alvarenga de Faria, responsável legal, mãe do beneficiário e menor João Pedro de Faria Agner, do Plano de saúde Leve Saúde n° de carteirinha 4110 4071 6879 2102 Leve Empresarial QC sem coparticipação, quarto coletivo de 2 leitos, desde 15/11/2023. Na qual foi prescrito para ele, em virtude de uma dor lombar, e um diagnóstico de escoliose , 30 sessões de RPG. Apesar dessa indicação desse médico assistente que faz o acompanhamento do tratamento de saúde de João Pedro de Faria Agner, o plano se recusa a cobrir e eu gostaria de abrir uma solicitação em virtude dessa negativa . Segue 1 de 3 pedidos médico.</t>
  </si>
  <si>
    <t>Terapia fora Rol - Regras de negócio da empresa</t>
  </si>
  <si>
    <t>MARCUS VINICIUS BALDINI</t>
  </si>
  <si>
    <t>019.579.157-65</t>
  </si>
  <si>
    <t>Em novembro 2023 contratei o plano de saúde e na emergência pediátrica constava como único hospital o já descrito acima ,porém em janeiro de 2024,este hospital encerrou as atividades de emergência pediátrica, inclusive o hospital disse que informou a todos os convênios na data ,porém o plano não informou me sobre o ocorrido,e em fevereiro minha neta teve COVID e levei a na emergência , chegando lá fui informado sobre o descredenciamento pelo hospital,diante disso apesar de pagar plano de saúde tive que levar a menina na upa , notifiquei o plano d saúde sobre o ocorrido e exigi ,que novo hospital fosse credenciado na cidade ,como resposta tive que em caso de emergência,ou seja situações de risco de vida iminente,deveria dirigir me ao município de duque de Caxias distante quase 40 km de distância,ou seja em caso grave o paciente morre,disseram que bom que não tem prazo nem previsão para credenciamento de outro hospital,ou seja ,eu pago por um serviço que não possuo</t>
  </si>
  <si>
    <t xml:space="preserve">Sem prestador em Petrópolis </t>
  </si>
  <si>
    <t>Reinauguração do PS de pediatria SMH</t>
  </si>
  <si>
    <t>JOFRE LUIS DE ALCANTARA NASCIMENTO</t>
  </si>
  <si>
    <t>113.549.497-57</t>
  </si>
  <si>
    <t xml:space="preserve"> Beneficiário(a), questiona a não cobertura para 30101077 - Biópsia de pele, tumores superficiais, tecido celular subcutâneo, linfonodo superficial, etc médico solicitante Dr. Andrea Soqueiro crm 52714720 . O procedimento foi solicitado no dia 23/05/24, para realização no município Rio de Janeiro/RJ, entretanto, a operadora negou com a justificativa de que a solicitação foi realizada por profissional não pertencente à rede da operadora. Operadora informou que beneficiário iria realizar exame em 03/06/24 porem ao chegar no prestador o mesmo foi encaminhado a realizar consulta sem seu consentimento com profissional credenciado. E procedimento só foi agendado após consulta, para o dia 01/07/24 . Fora do prazo previsto na RN 566. Protocolo: 42233920240523576821 Data: 23/05/24</t>
  </si>
  <si>
    <t xml:space="preserve">Beneficiário necessitava realizar exame de biópsia e ao entrar em contato com a Central Fale Leve, foi agendado com profissional que não realiza exame </t>
  </si>
  <si>
    <t>Dimensionamento da Célula de atendimento especializado</t>
  </si>
  <si>
    <t>ILKA TORRES ERTHAL</t>
  </si>
  <si>
    <t>503.608.257-53</t>
  </si>
  <si>
    <t xml:space="preserve"> Interlocutora, que se identifica como sobrinha da beneficiária, questiona a não devolução de valor proporcional de mensalidade pago no dia 15/04/20247 de R$ 940.47 pela Administradora leve saúde, vez que ocorreu o cancelamento contratual; exclusão a pedido, devido ao óbito do titular no dia 12/04/2024. Protocolo 2024607482280 data 15/04/2024.</t>
  </si>
  <si>
    <t>Sobrinha da beneficiária solicitou o reembolso após o cancelamento, porém, não foi informada que era necessário o inventário.</t>
  </si>
  <si>
    <t>JULIA MONTEIRO MOTA</t>
  </si>
  <si>
    <t>182.190.457-52</t>
  </si>
  <si>
    <t>Interlocutora, que se identifica como Aline mãe de beneficiária, questiona a falta de atendimento para consulta com Reumatologia , e nome do médico Dr:.Ingrid lepra .A solicitação foi feita à Operadora no dia 15/05/2024, para realização no município Rio De Janeiro . A operadora não apresenta resposta ao pedido. Protocolo [42233920240516551035] – data [16/05/2024].</t>
  </si>
  <si>
    <t xml:space="preserve">Reumatologia </t>
  </si>
  <si>
    <t>Credenciado Dra. Andréia Goldezon</t>
  </si>
  <si>
    <t>nterlocutor(a), que se identifica como ANGELA SENRA DE OLIVEIRA RETONDE, questiona o prazo de atendimento para cirurgião (a paciente efetuou por meio particular) e cardiologista. A operadora autorizou o serviço e não agendou dentro do prazo máximo previsto na RN nº 566/2022. Protocolo 42232920240603608868-03/06/24</t>
  </si>
  <si>
    <t>GRAZIELLE ROSARIA RIBEIRO NUNES</t>
  </si>
  <si>
    <t>076.704.817-22</t>
  </si>
  <si>
    <t xml:space="preserve"> Interlocutor(a), que se identifica como Mae do beneficiário, relata que a operadora não concluiu o processo de contratação eletrônica. Em 06/04/2024 foram encaminhadas as informações e documentos para a contratação. Informa que o prazo de 25 (vinte e cinco) dias corridos a partir do início do processo de contratação já expirou, que houve convocação para perícia ou entrevista qualificada, porem a operadora negou o pedido devido as condições da beneficiaria. Protocolo 42233900240522570810 Atendente Camilla data 22/05/2024.</t>
  </si>
  <si>
    <t>Cliente MARCELLE RIBEIRO NUNES</t>
  </si>
  <si>
    <t>Doença e Lesão Pre existente</t>
  </si>
  <si>
    <t>Terapia Infantil</t>
  </si>
  <si>
    <t>Interlocutor, que se identifica como pai do beneficiário, questiona a não cobertura para psicólogo, fonoaudiólogo , TEO, musicoterapia , médico solicitante Dr. Isaias. O procedimento foi solicitado em agosto/2023, para realização no município de Niterói, entretanto, a operadora negou com a justificativa de que o beneficiário está cumprindo Cobertura Parcial Temporária (CPT) para Doença ou Lesão Preexistente (DLP) [especificar a DLP informada pela operadora]. Interlocutor alega que o beneficiário tem autismo. Protocolo não fornecido</t>
  </si>
  <si>
    <t>CATIA REGINA CARVALHO DOS SANTOS</t>
  </si>
  <si>
    <t>073.997.257-05</t>
  </si>
  <si>
    <t>A beneficiária, questiona o não recebimento de boleto para pagamento de mensalidade, referente ao mês de Abril de 2024. Data: 20/05/2024</t>
  </si>
  <si>
    <t>Sem contato telefônico e de whatsapp, antes da NIP</t>
  </si>
  <si>
    <t>MARA VALQUIRIA BARCELLOS DE ARAUJO</t>
  </si>
  <si>
    <t>033.468.247-99</t>
  </si>
  <si>
    <t>BELFORD ROXO</t>
  </si>
  <si>
    <t>Portabilidade de carencias</t>
  </si>
  <si>
    <t>Beneficiária, relata que a operadora não comunicou o aceite da portabilidade no plano de destino. Informa que entregou todos os documentos necessários na operadora em 02/05/2024. Protocolo: 42233920240531602720 - Data: 31/05/2024</t>
  </si>
  <si>
    <t>NATHALIA FALCAO BANDEIRA</t>
  </si>
  <si>
    <t>161.996.107-50</t>
  </si>
  <si>
    <t>Cobrança de Multa rescisória</t>
  </si>
  <si>
    <t>Cobrança de multa Rescisória</t>
  </si>
  <si>
    <t>Em 13/10/2021 a operadora respondeu satisfatoriamente informando que a cobrança iria ser cancelada e o boleto recebido podia ser desconsiderado. No entanto a Beneficiária começou a receber mensagens de cobrança e informando que o seu nome estava no cadastro de negativados. Solicito URGENTEMENTE o cancelamento da dívida e cobrança (recorrentes mensagens e ligações), além da regularização no cadastro de inadimplentes. EM anexo os documentos recebidos da operadora e constante no Protocolo aberto na época pela ANS - Protocolo ANS 7663942</t>
  </si>
  <si>
    <t>JANAINA SOUSA ALMEIDA</t>
  </si>
  <si>
    <t>101.975.337-44</t>
  </si>
  <si>
    <t>Histeroscopia com bióspsia</t>
  </si>
  <si>
    <t xml:space="preserve">
Situação: beneficiário JANAINA SOUSA ALMEIDA ], questiona a falta de atendimento para [ 40201155 Histeroscopia diagnóstica com biópsia. demandado, e nome do médico solicitante se houver]. A solicitação foi feita à Operadora no dia [03/06/2024], para realização no município [ Rio de janeiro ]. A operadora alega que o pedido está em análise [ou não apresenta resposta ao pedido]. Protocolo 42233920240607628858</t>
  </si>
  <si>
    <t>Ao analisarmos a jornada, vimos demora para recepcionar o pedido médico e ao entrar em contato com o Backoffice, foi informado que houve erro sistêmico no SalesForce, acarretando na demora para abertura da guia e direcionamento.  (Pedidos enviados nesses dias foram perdidos)</t>
  </si>
  <si>
    <t>ANDREA ALMEIDA DE CARVALHO</t>
  </si>
  <si>
    <t>068.388.267-80</t>
  </si>
  <si>
    <t>Us das mamas</t>
  </si>
  <si>
    <t xml:space="preserve">Mamografia </t>
  </si>
  <si>
    <t xml:space="preserve"> Beneficiária questiona a falta de atendimento para US DE MAMA, US TRANSVAGINAL E MAMOGRAFIA. A solicitação foi feita à Operadora no dia 15/05/2024 para realização no município RIO DE JANEIRO . A operadora não apresenta resposta ao pedido. Protocolo SRA VITORIA – data 07/06/2024 as 13:10h</t>
  </si>
  <si>
    <t>Cliente entrou em contato 3 vezes antes da NIP e nas 3 realizou ameaça​. Após demora na liberação do benefício, no final o mesmo foi negado</t>
  </si>
  <si>
    <t>JANILSON PESSOA CABRAL</t>
  </si>
  <si>
    <t>433.860.247-34</t>
  </si>
  <si>
    <t>Ecodopplercardiograma com Strain</t>
  </si>
  <si>
    <t xml:space="preserve"> Beneficiário, questiona a não cobertura para Ecodopplercardiograma com Strain, conforme guia médica, solicitado pelo Dr. Luis Henrique Carvalho Sa CRM-551045073 Rj. O procedimento foi solicitado no dia 19/03/2024, para realização no município Petropólis, entretanto, a operadora negou com a justificativa de que o [procedimento ou serviço] não consta no Rol de Procedimentos e Eventos em Saúde vigente. Protocolo 42233920240521568667 - 20/03/2024</t>
  </si>
  <si>
    <t xml:space="preserve">Exame fora Rol - Regras de negócio da empresa </t>
  </si>
  <si>
    <t>MARCELE DE JESUS MENEZES</t>
  </si>
  <si>
    <t>ANA MARIA DOS SANTOS</t>
  </si>
  <si>
    <t>077.830.467-11</t>
  </si>
  <si>
    <t>Exame oftalmológico</t>
  </si>
  <si>
    <t xml:space="preserve">	Assistencial</t>
  </si>
  <si>
    <t>Sou Ana Maria dos Santos, faço tratamento de glaucoma e a médica solicitou o procedimento SLT TRABECULOPLASTIA Laser e a LEVE SAUDE autorizou o procedimento fototabeculoplastia. Para minha saúde o procedimento que a médica solicitou é mais seguro, pois se a pressão voltar a subir após o procedimento, poderei refazer. O procedimento que o plano de saúde liberou não me dá alternativa de repetir daqui uns anos caso o problema volte. Gostaria de fazer o procedimento que a médica solicitou, já tentei explicar isso a Leve Saúde, mas eles não conseguem entender e resolver.</t>
  </si>
  <si>
    <t xml:space="preserve">Beneficiária solicitou exame oftalmológico, porém, guia foi aberta com codificação diferente do exame solicitado. </t>
  </si>
  <si>
    <t>Régua de comunicação com regulação para consulta de codificação tuss</t>
  </si>
  <si>
    <t>MARIA LUISA ALVES SALERNO</t>
  </si>
  <si>
    <t>225.130.297-20</t>
  </si>
  <si>
    <t>Interlocutora, que se identifica como mãe da beneficiária, questiona a falta de atendimento para consulta com pediatra. A solicitação foi feita à Operadora no dia 10/06/2024, para realização no município do Rio de Janeiro. A operadora negou o pedindo alegando que a beneficiária precisar passar por um enfermeiro antes.</t>
  </si>
  <si>
    <t>Não concorda com o fluxo do plano</t>
  </si>
  <si>
    <t>ELIZABETH CORREA MEZINES</t>
  </si>
  <si>
    <t>431.435.207-87</t>
  </si>
  <si>
    <t>Cirurgião Otorrinolaringologista</t>
  </si>
  <si>
    <t>A beneficiária, questiona a falta de atendimento para (30501369) Septoplastia (qualquer técnica sem vídeo). A solicitação foi feita à Operadora no dia 21/02/2024, Médico solicitante: Gustavo Felix( CRM: 520104357-9 para realização no município Niterói/RJ. A operadora alega que não há nenhuma solicitação de cirurgia no sistema. Protocolo nº 42233920240610632928 Data: 10/06/2024</t>
  </si>
  <si>
    <t>Beneficiária entrou em contato 8 vezes antes da abertura da NIP, explicando o prazo excedido​. Prazo para liberação de cirurgia excedido, mesmo após o pedido efetuado a regulação</t>
  </si>
  <si>
    <t>TATIANA PINHEIRO DA SILVA</t>
  </si>
  <si>
    <t>149.577.437-62</t>
  </si>
  <si>
    <t xml:space="preserve">Rede de atendimento </t>
  </si>
  <si>
    <t>Interlocutora, que se identifica como esposo do beneficiária questiona a não cobertura para nome técnico do procedimento US - Obstétrica morfológica, e nome do médico solicitante dr Daniela F Nunes. O procedimento foi solicitado à operadora no dia 04/06/2024, para realização no município Nova Iguaçu e a operadora indicou prestadores que não realizam o procedimento. Protocolo :42233920240610633799– data:10/06/2024</t>
  </si>
  <si>
    <t>US Obstétrica</t>
  </si>
  <si>
    <t xml:space="preserve">Incluir USG Obstétrica na clínica de NI ou credenciar  </t>
  </si>
  <si>
    <t>ANTONIA PINTO QUITETE GOMES</t>
  </si>
  <si>
    <t>077.492.727-55</t>
  </si>
  <si>
    <t>Interlocutora, que se identifica como filha da beneficiária, questiona a recusa para contratação de plano individual ou familiar. A solicitação foi feita à Operadora no dia 04/06/2024, onde foi realizada entrevista e operadora alegou prazo de 36 horas para informar sobre a contratação. Dia 31/05/2024 foi preenchido a Declaração de Saúde, onde beneficiária declarou a existência de marca passo. Até o momento, o pedido de contratação se encontra em análise. Operadora se recusou a fornecer o protocolo.</t>
  </si>
  <si>
    <t>KATIA MARIA GOMES DA SILVA</t>
  </si>
  <si>
    <t>012.245.157-06</t>
  </si>
  <si>
    <t>Beneficiária questiona a falta de atendimento para Hérnia inguinal , e nome do médico solicitante Dr. Ricardo Brasil. A solicitação foi feita à Operadora no dia 13/05/2024, para realização no município Niterói, RJ. A operadora alega que o pedido está em análise e não apresenta resposta. Protocolo: 42233920240610632959 - 07/06/2024. RN 566</t>
  </si>
  <si>
    <t>Beneficiária reclama da demora para agendamento de cirurgia que já estava autorizada.</t>
  </si>
  <si>
    <t>CARLOS ALBERTO BERNARDA FIGUEIREDO</t>
  </si>
  <si>
    <t>977.099.137 - 68</t>
  </si>
  <si>
    <t>Bom dia. Meu pai, Carlos Alberto Bernarda Figueiredo, realizou uma cirurgia de catarata no olho direito em 29/04. No dia 02/05 entrei em contato através do atendimento de WhatsApp para saber como funcionava o reembolso e recebi a informação que era para enviar o e-mail com a documentação e caso em 5 dias não recebesse retorno da operadora, o valor reembolsado em até 30 dias da data do envio. Toda documentação foi enviada em 02/05. No dia 03/06 novamente fiz contato com a Leve que informou que o prazo de recebimento era até o dia 10/06. No dia 11/06 novamente fiz contato com a Leve que informou que o setor responsável iria retornar a ligação para falar sobre o reembolso, pois bem, não recebi nenhuma ligação e nem o valor pago e solicitado a mais de 40 dias. Protocolo 02/05: 422339-20240502 Protocolo 03/06: 422339-20240603 Protocolo 11/06: 422339-20240611</t>
  </si>
  <si>
    <t>Fluxo de Reembolso seguido corretamente pelo lado do cliente​. Não cumprimento do prazo levou a abertura da NIP​</t>
  </si>
  <si>
    <t>Verificar possibilidade de contratação de software para validação de conta;</t>
  </si>
  <si>
    <t>ADRIANA DE CARVALHO PEREIRA</t>
  </si>
  <si>
    <t>000.440.177-82</t>
  </si>
  <si>
    <t>Exame laboratorial - Protombina</t>
  </si>
  <si>
    <t>Beneficiária questiona a não cobertura para o exame mutação de protrombina, médico solicitante Afonso Carlos Duarte CRM:52316126. O procedimento foi solicitado à operadora no dia 15/05/2024, para realização no município Rio de Janeiro. A operadora solicitou o aguardo não apresenta resposta ao pedido. Protocolo 42233920240610636146 – data 10/06/2024.</t>
  </si>
  <si>
    <t>Beneficiária solicitou prestador para realização de exame laboratorial, porém, durante a tratativa houve erro do Fale Leve, que não abriu a guia e depois houve demora para direcionamento do prestador </t>
  </si>
  <si>
    <t>ELOAH RODRIGUES FEITOSA</t>
  </si>
  <si>
    <t>227.604.117-02</t>
  </si>
  <si>
    <t>Olá, me chamo Anna Cecillia mãe da Eloah. no dia 02/05 dei entrada na contratação do plano Level saude, no qual eu fiz uma migração com uma carta de permanência do plano anterior, fiz entrevista, consulta e todos os tramites que o plano Level me pediu, só que já tem uns 20 dias que eles estão me enrolando para seguir com a contratação do plano, entro em contato e eles dizem que o plano esta em analise medica porém na consulta de entrevista com o medico estava tudo bem e ele disse que estava encaminhando tudo para eu ser beneficiaria do mesmo. Até hoje sem uma resposta e sem saber o porque, a minha carta de permanência está expirando e eu posso perde meu prazo para não ter carência tanto nesse plano, como em outro se eu resolver da entrada!!!</t>
  </si>
  <si>
    <t>Responsável entra em contato e consultora solicita aguardar mais 6 dias</t>
  </si>
  <si>
    <t>NEIDE VIEIRA DA SILVA</t>
  </si>
  <si>
    <t>822.029.157-53</t>
  </si>
  <si>
    <t xml:space="preserve"> beneficiária, que se identifica como Neide, questiona o não atendimento para 10 sessão de Fisioterapia , e nome do médico Dr:Julia refires. A solicitação foi feita à Operadora no dia 04/06/2024, no município [Nova Iguaçu] e a operadora esta disponibilizado para outro município Niterói ,São Gonçalo. Protocolo [42231120240610642350] – data []10/06/2024.</t>
  </si>
  <si>
    <t xml:space="preserve">Dificuldade de agendamento </t>
  </si>
  <si>
    <t>Credenciado Clínica Crescer</t>
  </si>
  <si>
    <t>VALENTINA ALVES NEPOMOCENO</t>
  </si>
  <si>
    <t>231.971.597-82</t>
  </si>
  <si>
    <t>Regras para acesso aos atendimentos</t>
  </si>
  <si>
    <t>Interlocutora, que se identifica como mãe do beneficiária, questiona a não cobertura para FISIOTERAPIA MOTORO E FISIOTERAPIA RESPIRATÓRIA, solicitado pelo Dra. Barbara CRM 52415179. O procedimento foi solicitado à operadora no dia 30/11/2024, para realização no município Rio de Janeiro e a operadora indicou prestadores que não realizam o procedimento. Protocolo 42233920240216209049 – data 16/02/2024.</t>
  </si>
  <si>
    <t xml:space="preserve">Fisioterapia Motora e respiratória </t>
  </si>
  <si>
    <t>ANNA CAROLINA SCHER CARVALHO</t>
  </si>
  <si>
    <t>171.939.277-36</t>
  </si>
  <si>
    <t>Zona Norte II</t>
  </si>
  <si>
    <t>Ultrassonografia obstétrica</t>
  </si>
  <si>
    <t>Fui encaminhada hoje pela obstetra depois de um sangramento, estou com gestação de 6 semanas. Fui encaminhada para fazer uma ultra transvaginal para saber se esta tudo bem com o bebe, o pedido foi específico para ser feito entre as datas de 17/06 a 21/06. Porém em contato com a Leve não conseguiram nenhum agendamento pra mim, somente para julho, o que é inviável pois preciso fazer dentro do prazo estipulado da medica. Como é uma ultra de urgência preciso que tomem uma providência.</t>
  </si>
  <si>
    <t xml:space="preserve">Beneficiária necessitava realizar USG Obstétrica e durante o atendimento enviou o pedido, porém, consultora não verificou que o pedido constava sem o nome da beneficiária e enviou para o Backoffice. </t>
  </si>
  <si>
    <t>Treinamento + Definição de refresh recorrente</t>
  </si>
  <si>
    <t>ANGELA NASCIMENTO DA PAIXAO</t>
  </si>
  <si>
    <t>Exame laboratorial - Teste de Covid</t>
  </si>
  <si>
    <t>Interlocutora, que se identifica como filha da beneficiária, questiona a não cobertura para SARS-CoV-2 (CORONAVÍRUS COVID-19) - PESQUISA POR RT - PCR (COM DIRETRIZ DE UTILIZAÇÃO), PCR EM TEMPO REAL PARA INFLUENZA A E B (COM DIRETRIZ DE UTILIZAÇÃO), e H1N1, O procedimento foi solicitado à operadora no dia 10/06/2024, para realização no município Rio de Janeiro e a operadora indicou prestadores que não realizam o procedimento. Protocolo 42233920240614655834 – data 10/06/2024.</t>
  </si>
  <si>
    <t>Laboratório foi acionado</t>
  </si>
  <si>
    <t xml:space="preserve">	ROSIMERE DO CARMO CARVALHO PESSANHA</t>
  </si>
  <si>
    <t>816.630.647-68</t>
  </si>
  <si>
    <t>Beneficiária, questiona a não inclusão do beneficiário em contrato coletivo empresarial Rosemere do Carmo Carvalho Pessanha com a Operadora Leve Saúde, alega que ainda está em análise médica. A solicitação foi feita à Operadora no dia 24/05/2024. Protocolo não fornecido pela operadora</t>
  </si>
  <si>
    <t xml:space="preserve"> ELIANE DA CRUZ ROLAO</t>
  </si>
  <si>
    <t>028.188.827-71</t>
  </si>
  <si>
    <t>Erro no lançamento do reajuste</t>
  </si>
  <si>
    <t>Beneficiária, questiona o reajuste ocorrido em 06/2024, que alterou o valor da contraprestação pecuniária de R$ 1610,18 para R$ 2562,56, sem motivação especificada. Relata que houve 2 inclusões de dependentes de 2 funcionários do plano empresa. Operadora alega que teve reajuste mas não sabe explicar do que se refere esse reajuste. Solicita urgência. Protocolo 42233920240614654148 data 14/06/2024</t>
  </si>
  <si>
    <t>O reajuste foi feito duas vezes no valor da beneficiária​. Entrou em contato 4 vezes, antes de abrir a NIP</t>
  </si>
  <si>
    <t>Criação de alerta para prioridade no SalesForce para demandas mais urgentes</t>
  </si>
  <si>
    <t>JOSE MARCIO PINTO</t>
  </si>
  <si>
    <t>332.677.157-68</t>
  </si>
  <si>
    <t>CENTRO/ZONA SUL</t>
  </si>
  <si>
    <t>José Marcio Pinto necessita de tratamento especializado para um câncer já diagosticado. A Leve Saúde está dificultando o atendimento e enviou o paciente para um hospital onde não há especialistas oncológicos. A médica do plantão onde ele está internado solicitou ao plano que direcionassem o caso para um oncologista, mas o plano não deu retorno. O paciente, idoso, diabético e hipertenso está sem conseguir se alimentar já há algumas semanas e perdeu mais de 20 kg. Quando levamos ele ao hospital, a pressão dele estava 8 por 5. Está morrendo de inanição e o plano de saúde não toma nenhum tipo de atitude. A situação é muito grave. Fomos informados pelo plano, na central de atendimento oncológico especializado, que há apenas uma oncologista disponível para atender todos os segurados do Rio de Janeiro. PEDIMOS QUE O PLANO DE SAÚDE TRANSFIRA O PACIENTE PARA UM HOSPITAL ESPECIALIZADO, UM CENTRO DE CUIDADOS ONDE TENHAM ESPECIALISTAS ONCOLÓGICOS PARA TRATÁ-LO</t>
  </si>
  <si>
    <t>Redesenhar fluxo de oncologia</t>
  </si>
  <si>
    <t>ANDRESA DE JESUS BERNARDINO PEREIRA</t>
  </si>
  <si>
    <t>129.851.337-50</t>
  </si>
  <si>
    <t>Beneficiária, questiona resposta não enviada da solicitação de Contratação ao plano Leve saúde solicitada em 27/05/2024 na Proposta 17168216386905.Informa que enviou toda a documentação ,preencheu questionário de saúde e fez atendimento médico. Informa que tem doença de Crown e que por isso Operadora não responde quando entra em contato ,alegando está em análise .</t>
  </si>
  <si>
    <t xml:space="preserve">1 contato pelo whatsapp antes da NIP mas não interagiu com o BOT e conversa foi finalizada </t>
  </si>
  <si>
    <t>MARIA DE FATIMA GUILHERME VALERIO</t>
  </si>
  <si>
    <t>005.825.297-51</t>
  </si>
  <si>
    <t>Portabilidade de carências</t>
  </si>
  <si>
    <t>nterlocutor(a), que se identifica como beneficiária relata que a operadora Leve Saúde não comunicou o aceite da portabilidade. Informa que cumpriu todos os requisitos solicitados pela mesma e, sendo os documentos entregues no dia:07/06/2024, até agora não obteve a conclusão da sua portabilidade. Contrato: 17178593499314 - Data: 17/06/2024</t>
  </si>
  <si>
    <t xml:space="preserve">	ANA CAROLINA BRAGA DE AZEVEDO MARINS</t>
  </si>
  <si>
    <t>126.758.167-01</t>
  </si>
  <si>
    <t>No dia 08/06 entrei em contato com a operadora para solicitar uma consulta com o cirurgião gástrico, enviei o pedido médico por e-mail e no dia 11/06/2024 a Leve Saúde me pediu para entrar em contato com a clínica. Conforme consta em anexo, entrei contactei a clínica e o estabelecimento me informou que esse agendamento só pode ser feito pela própria operadora de saúde. Desde 11/06 a operadora se nega a fazer esse agendamento. Sempre que eu entro em contato, a operadora diz que está verificando internamente, mas que não há uma previsão para que esse agendamento seja realizado.</t>
  </si>
  <si>
    <t>Cirurgião Gastroenterologista</t>
  </si>
  <si>
    <t>Redesenhar fluxo de bariátrica / Régua de contato</t>
  </si>
  <si>
    <t>FERNANDA VITORIA DAS CHAGAS</t>
  </si>
  <si>
    <t>103.998.387-16</t>
  </si>
  <si>
    <t xml:space="preserve"> Interlocutor, que se identifica como esposo da beneficiária, relata que a operadora recusou a portabilidade de carências, solicitada após o prazo mínimo de permanência, exigindo cumprimento de carência. Informa que cumpriu todos os requisitos estabelecidos pela resolução normativa vigente (vínculo ativo no plano de origem/adimplência/prazo de permanência/compatibilidade com o plano de destino e demais requisitos), sendo os documentos entregues não operadora. A portabilidade para o plano [nome ou número do produto foi recusada em04/06/2024.</t>
  </si>
  <si>
    <t xml:space="preserve">Beneficiários não passaram por processo de portabilidade, não há protocolo de reclamação de redução de carências </t>
  </si>
  <si>
    <t>WESLEY CHAGAS DA LUZ</t>
  </si>
  <si>
    <t>169.748.017-93</t>
  </si>
  <si>
    <t xml:space="preserve"> Interlocutor, que se identifica como pai da beneficiário, relata que a operadora recusou a portabilidade de carências, solicitada após o prazo mínimo de permanência, exigindo cumprimento de carência. Informa que cumpriu todos os requisitos estabelecidos pela resolução normativa vigente (vínculo ativo no plano de origem/adimplência/prazo de permanência/compatibilidade com o plano de destino e demais requisitos), sendo os documentos entregues não operadora. A portabilidade para o plano [nome ou número do produto foi recusada em04/06/2024.</t>
  </si>
  <si>
    <t>BRUNO HENRIQUE DE OLIVEIRA DOMINGOS</t>
  </si>
  <si>
    <t>124.740.157-01</t>
  </si>
  <si>
    <t>O PACIENTE APRESENTOU FORTES DORES NO TRABALHO, FOI DIRETO PARA O HOSPITAL SEMIU EM VICENTE DE CARVALHO, SE CONSULTOU COM ORTPODISTA QUE ENCAMINHOU UM EXAME DE RESSONANCIA PARA EVIDENCIAR ALGUM TIPO DE HERNIA. O PACIENTE RETORNOU PRA CASA COM FORTES DORES E ENTRAMOS EM CONTATO COM A OPERADORA NA QUAL NOS INFORMOU QUE A AUTORIZACAO DO EXAME SO EM ATE 21 DIAS. ELE ESTA COM FORTES DORES E TEREMOS DE ESPERAR TODOS ESSES DIAS PRA SER LIBERADO O EXAME . ELE ESTA DE LICENÇA MEDICA DE 7 DIAS, NAO PODE FICAR EM CASA ESSE TEMPO TODOS. GOSTARIAMOS DE SOLICITAR O PLANO QUE O ENCAMINHE A ALGUM HOSPITAL DE EMERGENCIA QUE TENHA ESSE TIPO DE EXAME PARA DETECTAR O PROBLEMA. ESPERAR ATE 21 DIAS UTEIS PARA FAZER ESSE EXAME É INVIAVEL. NO AGUARDO</t>
  </si>
  <si>
    <t>Cliente informa necessidade de realização de RM em urgência, apesar da informação não constar em pedido médico​. Não concorda com prazo de liberação de 21 dias úteis​ - Guia foi liberada 1 dia após sua abertura</t>
  </si>
  <si>
    <t xml:space="preserve">	CINTIA VENTURA DO NASCIMENTO</t>
  </si>
  <si>
    <t>097.163.067-41</t>
  </si>
  <si>
    <t>Interlocutora, que se identifica como beneficiária, questiona a análise para contratação de plano individual, sob alegação de estar no serviço financeiro. A solicitação foi feita à Operadora no dia 08/05/2024. Protocolo 4223392024061765849 – data 17/06/2024.</t>
  </si>
  <si>
    <t>CATIA LACERDA PENETRA</t>
  </si>
  <si>
    <t>116.332.027-71</t>
  </si>
  <si>
    <t>Beneficiário questiona a falta de atendimento para tomografia, cardiologia, angiologia e ginecologia, e nome do médico solicitante Dra. Julia Amando CRM5281437-7. A solicitação foi feita à Operadora no dia 18/06/2024, para realização no município Rio de Janeiro. A operadora alega que o pedido está em análise não apresenta resposta ao pedido]. Protocolo: 42233920240618664360 - 18/06/2024. – RN 566</t>
  </si>
  <si>
    <t>Agendamentos na rede credenciada pelo Site/APP</t>
  </si>
  <si>
    <t>THAMIRIS CHALHOUB ARAUJO</t>
  </si>
  <si>
    <t>181.441.537-82</t>
  </si>
  <si>
    <t>Minha filha descobriu Hipotiroidismo e engordou mais de 20 kg no ultimo ano, esta com auto estima baixa, acarretando varios problemas de comportamento. A endocrinologista encaminhou para Nutrologo, Tentei agendar junto ao plano no dia 24 de maio porem sem resposta ate hoje. Por varias vezes fiz contato desde entao e sempre dizem que esta em aprovação ainda. Vai fazer um mÊs e nada. Hoje liguei para me informar e simplesmente a atendente me deixou na linha. Sem resposta ate hoje</t>
  </si>
  <si>
    <t>Cadastrado Nutrólogo</t>
  </si>
  <si>
    <t xml:space="preserve">	ISIS FRAGASSI LAGO</t>
  </si>
  <si>
    <t>094.549.645-18</t>
  </si>
  <si>
    <t>Mensalidade ou Outras cobranças</t>
  </si>
  <si>
    <t>Dificuldade no pagamento</t>
  </si>
  <si>
    <t>Boleto sem registro</t>
  </si>
  <si>
    <t>EMBORA EU TENHA ENTRADO EM CONTATO DESDE ANTES DO DIA 13/06/24, ELES SÓ ME DERAM PROTOCOLO NESTE DIA. JÁ FAZ DUAS SEMANAS QUE TENTO PAGAR O BOLETO E NO BANCO DIZ QUE O BOLETO NÃO ESTÁ REGISTRADO. JÁ MANDEI MENSAGEM PARA OUVIDORIA DO PLANO, ENTREI EM CONTATO PELO WHATSAPP, MAS NUNCA RESOLVEM. FICAM PASSANDO DE UMA PESSOA PARA OUTRA, QUANDO NÃO ENCERRA O ATENDIMENTO SEM DAR RETORNO. A DATA DO VENCIMENTO É DIA 23/06, MAS SEMPRE PAGO ANTES A FIM DE NÃO OCORRER NEGATIVA DE ATENDIMENTO POR FALTA DE PAGAMENTO. DUAS SEMANAS SEM SOLUÇÃO.</t>
  </si>
  <si>
    <t>Erro no boleto impedia o pagamento​. Cliente entrou em contato 4 vezes solicitando o boleto, sendo duas vezes com ameaça</t>
  </si>
  <si>
    <t>Conferir lotes anexados aos bancos para garantir que não houve erro</t>
  </si>
  <si>
    <t>LORRANY CRISTINE PORTO DA SILVA SOARES JIBRINE</t>
  </si>
  <si>
    <t>142.800.497-18</t>
  </si>
  <si>
    <t xml:space="preserve"> Beneficiária questiona a falta de resposta para contratação de plano individual ou familiar, sob alegação de que a solicitação estaria em análise (número da proposta: 17176055951240). A solicitação foi feita à Operadora no dia 05/06/2024. Protocolo: A beneficiária entrou em contato com a operadora pelo telefone (21)3952-3333 nos dias 11/06/2024, 14/06/2024 e a dia 17/06/2024 e a operadora se recusou a passar o número de protocolo.</t>
  </si>
  <si>
    <t xml:space="preserve"> MIRIAN BARBOSA DE ALMEIDA</t>
  </si>
  <si>
    <t>593.774.887-53</t>
  </si>
  <si>
    <t xml:space="preserve"> Discordância com OPME fornecido</t>
  </si>
  <si>
    <t xml:space="preserve">OPME </t>
  </si>
  <si>
    <t>Minha vó, idosa que irá completar 91 anos no próximo dia 30 de junho está internada desde 09/06/2024 aguardando o acordo entre o plano de saúde e o cirurgião para que o plano de saúde aceite fornecer os materiais entre os três fornecedores indicados pelo cirurgião responsável da cirurgia que ela necessita, conforme documento anexo. Vale ressaltar que uma internação tão prolongada pra uma idosa de 90 anos, com demência senil, devido falta de entendimento com o plano de saúde é uma lástima para idosa e para família que acompanha essa situação dolorosa.</t>
  </si>
  <si>
    <t>Demora na liberação do benefício devido ao pedido específico do médio para os materiais cirúrgicos, não cumprindo o prazo estabelecido, chegando a abertura da NIP</t>
  </si>
  <si>
    <t>HEITOR SOUZA VERNIN</t>
  </si>
  <si>
    <t>226.584.367-93</t>
  </si>
  <si>
    <t>Interlocutora, mãe do beneficiário, informa negativa de portabilidade solicitada em 11/06/2024, enviada toda a documentação solicitada , com encaminhamento para uma nova contratação e novo cumprimento de carências , operadora alega que não pode realizar a portabilidade pois plano atual ainda se encontra ativo. Protocolo não gerado pois operadora alega que Heitor ainda não é beneficiário.</t>
  </si>
  <si>
    <t>Erro de compatibilidade pelo site da ANS, plano de origem não compativel com o plano escolhido</t>
  </si>
  <si>
    <t>NICHOLAS TAVARES VIANA</t>
  </si>
  <si>
    <t>203.533.097-10</t>
  </si>
  <si>
    <t>Interlocutor(a), que se identifica como mãe do beneficiário, questiona a falta de resposta ao pedido de contratação do plano individual ou familiar. A solicitação foi feita à Operadora no dia 22/05/2024. Protocolo Telefone 3952-3333 data - 19/06/2024</t>
  </si>
  <si>
    <t>beneficiária entra em contato um dia antes da NIP e informa que está aguardando a 29 dias e deseja informações. Solicitado aguardar 72 horas.</t>
  </si>
  <si>
    <t xml:space="preserve">	CARLOS ALBERTO DOMINGUES MARQUES</t>
  </si>
  <si>
    <t>455.457.317-68</t>
  </si>
  <si>
    <t>Suspensão e Rescisão Contratual</t>
  </si>
  <si>
    <t>Beneficiário informa que, em 14/06/2024, o representante da pessoa jurídica solicitou a rescisão imediata do contrato coletivo, entretanto, foi informado que deveria haver notificação prévia de 60 (sessenta) dias . Beneficiário não concorda com essa informação e relata que está solicitando o cancelamento devido a operadora não estar disponibilizando o serviço de saúde conforme contratado. Protocolo: 42233920240613651408 Data: 13/06/2024</t>
  </si>
  <si>
    <t>Aviso prévio - Regra de negócios da empresa</t>
  </si>
  <si>
    <t>ANDREA LEITAO MOREIRA</t>
  </si>
  <si>
    <t>938.514.997-00</t>
  </si>
  <si>
    <t xml:space="preserve"> NO DIA 7/06/2024 EFETUEI CONTATO COM A OPERADORA PARA ADERIR AO UM PLANO DE SAÚDE NA CONDIÇÃO DE PESSOA FÍSICA; REALIZEI A ENTREVISTA MÉDICA EM 10/06/2024 E O PLANO NÃO CELEBROU A CONTRATAÇÃO PORQUE POSSUO DOENÇA DEGENERARIVA (PREEXISTENTE). A UNICA INFORMAÇÃO QUE FOI PASSADA É O NUMERO DA PROPOSTA 17176883115842. A RECUSA VIOLA O ART. 3º, IV DA CRFB; ART. 39, IX DO CDC E ART. 14 DA LEI 9656/98.</t>
  </si>
  <si>
    <t>PAMELLA TOZATO DA SILVA</t>
  </si>
  <si>
    <t>139.702.627-80</t>
  </si>
  <si>
    <t>Boa tarde, estou há exatos 2 meses tentando marca um psiquiatra online pelo plano, o mesmo me disponibiliza a data e a hora eu marco e no dia da consulta recebo uma mensagem dizendo que houve um imprevisto e tem que ser remarcado, ou então o profissonal não entra na sala, hoje por exemplo tinha consulta de manha e ele não entrou, remarqueipara tarde e o mesmo não entrou novamente e permaneci 1 hora na sala aguardando atendimento. Já o psicologo eu nao consigo horario cedo, ti po as 07:00 ou quando consigo sempre atrasa ao entrar e ai eu nao consigo me consultar, e eu preciso de atendimento pois tenho crise de ansiedade que estou tratando .</t>
  </si>
  <si>
    <t>Beneficiária teve diversas consultas canceladas</t>
  </si>
  <si>
    <t>Definir ponto focal para repasse de reclamações</t>
  </si>
  <si>
    <t>Interlocutora, que se identifica como nora do beneficiário, questiona a falta de atendimento para 31009115 Herniorrafia inguinal - unilateral, solicitada pelo Dr. George Bonnet CRM52901334 solicitada 27/03/2024 a solicitação foi feita à Operadora no dia 20/05/2024, para realização no município Rio de Janeiro. A operadora alega que o pedido está em análise e que somente teria agenda em 29/07/2024. Interlocutora informa que desde 06/05/2024 está com o risco cirúrgico e mesmo assim operadora marca a cirurgia. Operadora autorizou a cirurgia em 07/06/2024 sob guia 1106442 guia de autorização. Protocolo 402233920240621680409 – data 21/06/2024 ás 10:30 da manhã atendente Bruna.</t>
  </si>
  <si>
    <t xml:space="preserve">Beneficiário já havia aberto outra NIP, o procedimento estava autorizado pela regulação, porém o prestador estava demorando para agendar a cirurgia. </t>
  </si>
  <si>
    <t xml:space="preserve"> Interlocutor, que se identifica como Filha da beneficiária, questiona o não atendimento para Fisioterapia. A solicitação foi feita à Operadora no dia 06/2024, no município Nova Iguaçu e o agendamento foi realizado para o município São João de Meriti, dia 06/2024. Protocolo 4223392024060360566 – data 17/06/2024</t>
  </si>
  <si>
    <t>Em resposta a primeira NIP direcionamos para local fora da área de abrangência do plano e sem custear de deslocamento. Beneficiária não concordou com local indicado, por isso, abriu nova NIP.</t>
  </si>
  <si>
    <t>NEUZA BARBOZA DE OLIVEIRA</t>
  </si>
  <si>
    <t>840.278.277-91</t>
  </si>
  <si>
    <t xml:space="preserve"> Beneficiária, questiona a não cobertura para consulta com ginecologista, solicitado em 15/05/2024 para realização em Rio de Janeiro/RJ. Operadora está negando atendimento por se tratar de transgênero. Protocolo 42233920240201161804 – data 21/06/2024.</t>
  </si>
  <si>
    <t xml:space="preserve">Beneficiária entrou em contato com a Central informando que agendou consulta com ginecologista mas não sabe local onde foi agendado. Consultora verifica agenda da Leve clínica, porém, não há registro de agendamento. Beneficiária informa que irá verificar no livro e depois retornará o contato. Contato é encerrado e beneficiária não retorna a central. (Inevitável pois não houve erro de agendamento e beneficiária não soube informar local agendado). </t>
  </si>
  <si>
    <t>Plano de ação não definido</t>
  </si>
  <si>
    <t>ROSEMARY DE FARIAS TORRES MACHADO DE OLIVEIRA</t>
  </si>
  <si>
    <t>876.646.667-91</t>
  </si>
  <si>
    <t>Beneficiária, questiona a recusa para contratação de plano individual ou familiar, sem motivo, ficam prorrogando, pedindo para a mesma aguardar. A solicitação foi feita à Operadora no dia 24/05/2024. Protocolo 422339202040619667096 - 20/06.</t>
  </si>
  <si>
    <t>Beneficiária entra em contato após a entrevista médica mas atendimento é encerrado</t>
  </si>
  <si>
    <t xml:space="preserve">	ENEDINA DA SILVA MACHADO</t>
  </si>
  <si>
    <t>662.530.807-25</t>
  </si>
  <si>
    <t xml:space="preserve"> Interlocutora, que se identifica como filha da beneficiária, questiona a recusa para contratação de plano individual ou familiar, sob alegação de idade e por ter doença pré existente. A solicitação foi feita à Operadora no dia 27/05/2024. Protocolo 42233920240621682018 - data 19/06/2024.</t>
  </si>
  <si>
    <t xml:space="preserve">	INGRID DOS SANTOS</t>
  </si>
  <si>
    <t>163.485.877-89</t>
  </si>
  <si>
    <t>Adaptação ou Migração Contratual</t>
  </si>
  <si>
    <t>Boa tarde! Venho por meio desta, relatar uma reclamação contra o plano de saúde LEVE, fiz a contratação do plano, passei pela área médica, e até hj meu plano não foi ativado, tenho um filho com hidrocefalia que precisa utilizar o plano, e até agora o plano não deu seguimento com trâmite para ativação do plano, meu filho vem sentindo dores de cabeça, e não consigo atendimento porque o plano ainda não está ativo, passei pela área médica no dia 18/06/2024. O número da proposta é 17186443517539</t>
  </si>
  <si>
    <t>Beneficiária tenta realizar o contato com a equipe de EMQ, porém, atendimento é encerrado</t>
  </si>
  <si>
    <t>CAIO VALIM DE LIMA</t>
  </si>
  <si>
    <t>211.128.0027-54</t>
  </si>
  <si>
    <t>Emergência ortopédica pediátrica</t>
  </si>
  <si>
    <t xml:space="preserve"> Interlocutora, que se identifica como mãe do beneficiário, questiona a não cobertura para Ortopedista. O procedimento foi solicitado à operadora no dia 24/06/2024, para realização no município do Rio de Janeiro e a operadora indicou prestadores que não realizam o procedimento. Interlocutora informa que está em hospital indicado para atendimento, e foi informada que local não atende a crianças. Protocolo 42233920240624687393 – data 24/06/2024.</t>
  </si>
  <si>
    <t>Responsável solicitou atendimento de emergência ortpédica pediátrica e foi diferecionada para dois locais que não atendiam a especialidade e a idade do beneficiário. Hospital São Matheus - Pronto atendimento pediátrico e Hopital DiCamp - Pronto atendimento ortopédico. Para todo atendimento pediátrico não deve se indicar por especialidade, o beneficiário (a) deverá passar pelo pediatrico generalista e se necessário, será internado para ter o atendimento com especialista</t>
  </si>
  <si>
    <t>NATHALIA RIZZER SILVA CAMPOS</t>
  </si>
  <si>
    <t>138.886.217.47</t>
  </si>
  <si>
    <t>Até o momento não recebemos resposta de pedido de portabilidade o plano atual se encerra dia 30/06/2024</t>
  </si>
  <si>
    <t>Cliente solicitou portabilidade no dia 13/06 e houve demora para resposta da operadora</t>
  </si>
  <si>
    <t>ANTUZA MARIA DE CARVALHO NETA</t>
  </si>
  <si>
    <t>076.393.857-25</t>
  </si>
  <si>
    <t>Ressonância magnética do Joelho</t>
  </si>
  <si>
    <t>Interlocutora, que se identifica como beneficiária, questiona a falta de atendimento para ressonância magnética do joelho direito, solicitada pela Dr.Andreia Maria Cardoso CRM52836192. A solicitação foi feita à Operadora no dia 20/05/2024, para realização no município Rio de Janeiro. A operadora alega que o pedido está em análise e não apresenta resposta ao pedido. Interlocutora informa que a médica prestadora negligenciou seu atendimento ao solicitar exame para o joelho esquerdo e na consulta teve mal atendimento. Protocolo 42233920240520559598 – data 20/05/2024</t>
  </si>
  <si>
    <t>Beneficiária realizou solicitação de autorização em maio e guia aberta foi liberada dentro do prazo. Não entende carências para a rede credenciada, por isso, abriu NIP</t>
  </si>
  <si>
    <t>Interlocutora, que se identifica como beneficiária, questiona a falta de atendimento para consulta com oncologista. A solicitação foi feita à Operadora no dia 23/01/2024, para realização no município Rio de Janeiro. A operadora negou o atendimento e beneficiária teve que ligar para insistir dando explicação sobre a necessidade do atendimento e após o constrangimento por causa da negativa, conseguiu a guia de liberação pela operadora. Protocolo 42233920240415429084 – data 23/01/2024.</t>
  </si>
  <si>
    <t>Beneficiária entrou em contato com a Central em janeiro, onde foi liberada a guia de atendimento na CON, porém, foi informada sobre fluxo de atendimento com oncologista.</t>
  </si>
  <si>
    <t xml:space="preserve">Ultrassonografia transvaginal </t>
  </si>
  <si>
    <t>Ultrassonografia das mamas</t>
  </si>
  <si>
    <t xml:space="preserve"> Interlocutora, que se identifica como beneficiária, questiona a falta de atendimento para exames de ultrassonografia de mama, transvaginal e abdome total. A solicitação foi feita à Operadora no dia 15/04/2024, para realização no município Rio de Janeiro. A operadora negou o atendimento e beneficiária teve que ligar para insistir dando explicação sobre a necessidade do atendimento e após o constrangimento por causa da negativa, conseguiu a guia de liberação pela operadora. Protocolo 42233902240123128389 – data 15/04/2024</t>
  </si>
  <si>
    <t>Beneficiária ciente da carência para atendimento na rede credenciada, teve guias liberadas por excessão em abril. Não entende carências para a rede credenciada, por isso, abriu NIP</t>
  </si>
  <si>
    <t>DAYANE TEIXEIRA DANTAS</t>
  </si>
  <si>
    <t>131.383.807-19</t>
  </si>
  <si>
    <t>Zona Sul</t>
  </si>
  <si>
    <t>Solicitei cancelamento do plano em 13/06/2024, tendo o boleto sido pago com cobertura até dia 20/06/2024. Houve recusa da devolução do pagamento do período não utilizado entre 14/06 e 20/06, que me são de direito como usuária de plano individual. Solicito a devolução proporcional do valor pago e não utilizado.</t>
  </si>
  <si>
    <t>Beneficiária entrou em contato solicitando o cancelamento que foi realizado no dia 13/06. O cancelamento de boleto não foi realizado pelo setor financeiro e não há registro de solicitação de devolução.</t>
  </si>
  <si>
    <t>ANNA CAROLINA BARRETO MARTINS DE OLIVEIRA</t>
  </si>
  <si>
    <t>132.916.157-27</t>
  </si>
  <si>
    <t>Rol de procedimentos e cobertura contratual</t>
  </si>
  <si>
    <t>Exame pentacam</t>
  </si>
  <si>
    <t>A leve está recusando fazer esse exame. Alegando que não faz parte do plano. Não consigo enviar PDF pois da que é grande o arquivo</t>
  </si>
  <si>
    <t>Exame fora Rol - Regras de negócio da empresa / Beneficiária entrou em contato e foi informado que o exame não fazia parte do Rol de cobertura</t>
  </si>
  <si>
    <t>ANGELICA CONCEICAO DAS DORES BRAGA</t>
  </si>
  <si>
    <t>089.182.137-60</t>
  </si>
  <si>
    <t>BOA TARDE! A PACIENTE SE ENCONTRA EM RESIDÊNCIA, COM ATENDIMENTO HOME CARE, ONDE HOUVE A TROCA DA MESMA, DESDE O DIA 01/04/2024, SEM ATENDIMENTO MÉDICO, POIS A HOME CARE RESPONSÁV EL, QUALITYLIFE, DIZ ESTAR SEM O PROFISSIONAL PARA ÁREA DA PACIENTE, E CONSEQUENTEMENTE A OPERADORA, DÁ A MESMA RESPOSTA, NÃO TOMANDO PROVIDÊNCIAS ALGUMA.</t>
  </si>
  <si>
    <t>Beneficiária NAZARE MARIA CONCEICAO DAS DORES - Filha da beneficiária entrou em contato por diversas vezes informando que atendimento domiciliar não estava sendo prestado</t>
  </si>
  <si>
    <t xml:space="preserve">Montar Onboarding Home Care / Credenciamento de médico de forma pontual para cumprir a demanda de atendimento. </t>
  </si>
  <si>
    <t>RENATA FERNANDES DOMENECH</t>
  </si>
  <si>
    <t>085.720.917-50</t>
  </si>
  <si>
    <t>Beneficiária, questiona a falta de atendimento para confirmação da adesão do plano desde o dia 14-06-2024 informa que realizou a entrevista em 18-06-2024 e A operadora alega que o pedido está em análise sempre revalidando as 72 horas porém, não apresenta resposta ao pedido. nº da proposta 17183826930293</t>
  </si>
  <si>
    <t xml:space="preserve">	LAIS CARDOZO SOARES</t>
  </si>
  <si>
    <t>108.786.327-94</t>
  </si>
  <si>
    <t>Interlocutor(a), que se identifica como [LAIS CARDOZO SOARES], relata que a [LEVE SAUDE] não comunicou o aceite da portabilidade no plano de destino. Informa que cumpriu todos os requisitos estabelecidos pela resolução normativa vigente COM A AMIL, sendo os documentos entregues na [ABR/24].</t>
  </si>
  <si>
    <t>CAMILA ESTEFANY MARCELINO COELHO</t>
  </si>
  <si>
    <t xml:space="preserve"> 181.494.447-85</t>
  </si>
  <si>
    <t>Interlocutora, que se identifica como beneficiária, relata que a LEVE SAÚDE OPERADORA DE PLANOS DE SAÚDE não comunicou o aceite da portabilidade no plano de destino. Informa que cumpriu todos os requisitos estabelecidos pela resolução normativa vigente (vínculo ativo no plano de origem/adimplência/prazo de permanência/compatibilidade com o plano de destino e demais requisitos), sendo os documentos</t>
  </si>
  <si>
    <t xml:space="preserve">3 tentativas de contatos pelo whatsapp. Beneficiária não consegue acessar o bot e obter informação sobre análise do plano </t>
  </si>
  <si>
    <t>ANNA CAROLINA DE ALMEIDA OLIVEIRA</t>
  </si>
  <si>
    <t>135.585.497-08</t>
  </si>
  <si>
    <t>Proposta enviada para operadora no dia 12/06 e entrevista médica realizada dia 14/06, porém a proposta não sai do status de análise. Já foi feito contato com a operadora, aberto reclamação, porém não há posicionamento ou nenhuma informação sobre o motivo.</t>
  </si>
  <si>
    <t>IDALINA DA SILVA DUQUE ESTRADA MONTEIRO</t>
  </si>
  <si>
    <t>810.223.447-49</t>
  </si>
  <si>
    <t xml:space="preserve">Tratamento quimioterápico oftalmológico </t>
  </si>
  <si>
    <t xml:space="preserve"> BENIFICIARIA, questiona a não cobertura para TRATAMENTO QUIMIOTERAPICO DO OLHO DIREITO. O procedimento foi solicitado no dia 18/06/2024, para realização no município NITEROI, entretanto, a operadora negou com a justificativa de que o(a) beneficiário(a) está em carência para o procedimento especificar se no contrato há alguma cláusula de redução de carência. Protocolo 42233920240627 – data 27/06/2024. A BENIFICIARIA QUESTIONA QUE A OPERADOURA NÃO AUTORIZOU A CIRUGIA POIS ELES ALEGAM QUE ELA ESTA EM CARENCIA</t>
  </si>
  <si>
    <t xml:space="preserve">Beneficiária em carência para a rede credenciada, solicitou a autorização deste procedimento, porém, foi negado. </t>
  </si>
  <si>
    <t>MANUELA XIMENES</t>
  </si>
  <si>
    <t>226.094.727-14</t>
  </si>
  <si>
    <t>Interlocutora, que se identifica como mãe do beneficiária questiona a não cobertura para nome técnico do procedimento sessão fonoaudiólogo devido atraso de fala ,e nome do médico solicitante dr Natalia Barbosa de Paiva O procedimento foi solicitado à operadora no dia 21/06/2024, para realização no município Rio de Janeiro e a operadora indicou prestadores que não realizam o procedimento. Protocolo :2233920240626701830 – data:26/06/2024 .</t>
  </si>
  <si>
    <t>Responsável fez diversos contatos solicitando o agendamento com fonoaudiologista, porém, não conseguiu agendar na rede</t>
  </si>
  <si>
    <t>Credenciado fono pediátrico</t>
  </si>
  <si>
    <t>WALTER MANGANELLO</t>
  </si>
  <si>
    <t>552.078.987-87</t>
  </si>
  <si>
    <t>Indiividual</t>
  </si>
  <si>
    <t>Beneficiário questiona a não cobertura para consulta com urologista. Nenhum profissional tem agenda disponível para atendimento. O procedimento foi solicitado à operadora no dia 27/06/2024, para realização no município do Rio de Janeiro, interlocutor alega que só possui 1 (um) profissional para atendimento e que só teria vaga para o dia 26/09/2024. Protocolo: 42233920240627702478 - 27/06/2024</t>
  </si>
  <si>
    <t>Beneficiário solicitou agendamento de consulta com urologista, porém, agenda estava distante.Consulta agendada com o médico de família.</t>
  </si>
  <si>
    <t>Salesforce para clínica e CRM para melhoria de gestão da comunicação entre áreas</t>
  </si>
  <si>
    <t>IVONETE SIQUEIRA DE ANDRADE</t>
  </si>
  <si>
    <t>011.586.327-38</t>
  </si>
  <si>
    <t xml:space="preserve"> Interlocutora, que se identifica como IVONETE SIQUEIRA DE ANDRADE, questiona a contratação de plano individual ou familiar, sob alegação de que até o momento não foi disponibilizada a utilização do plano. A solicitação foi feita à Operadora no dia 04/06/2024 e foi aprovada a proposta, segundo a mesma. Contato em 24/06/2024 por volta de 15h através do telefone 3952-3333, não foi informado protocolo.</t>
  </si>
  <si>
    <t>Filho da beneficiária liga dia 18/06 (Terça), informa que está achando estranho a demora para implantação do plano. Verbaliza que a cliente tem algumas doenças pré existentes e acredita que a demora seja por isso. Consultor solicita que aguarde até sexta feira (21). NIP aberta dia 28.</t>
  </si>
  <si>
    <t>JARDEL RODRIGUES</t>
  </si>
  <si>
    <t>011.879.247-41</t>
  </si>
  <si>
    <t>Maricá</t>
  </si>
  <si>
    <t>Itens obrigatórios e cláusulas contratuais</t>
  </si>
  <si>
    <t xml:space="preserve"> Interlocutor questiona a falta de reembolso por parte da operadora em ralação ao anestesista , relata que foi reembolsado o material lente pós cirúrgica porém faltou o reembolso do profissional anestesista, data da cirurgia, 03/04/2024 reembolso solicitado dia 04/04/2024 protocolo 422339202440701718019 data 01/07/2024</t>
  </si>
  <si>
    <t>Beneficiário solicitou reembolso em abril e houve demora para pagamento. Documentação foi enviada para análise muito após o recebimento dos documentos e produção médica liberou o pagamento de um valor somente.</t>
  </si>
  <si>
    <t xml:space="preserve">	LILIAN PINTO MEDEIROS</t>
  </si>
  <si>
    <t>086.465.267-47</t>
  </si>
  <si>
    <t>Infectologista</t>
  </si>
  <si>
    <t>beneficiário, questiona o prazo de atendimento para infectologia e imunologia medico solicitante Dra Bruna Ferreira Robert A operadora não agendou o serviço solicitado e só tem vaga após o prazo máximo previsto na RN nº 566/2022. Protocolo 42233920240701717664 data 01/072024.</t>
  </si>
  <si>
    <t xml:space="preserve">Beneficiária solicita agendamento de consulta com infectologista, mas não aceita atendimento na rede própria por considerar os locais longe de sua residência </t>
  </si>
  <si>
    <t>LAIS CARDOZO SOARES</t>
  </si>
  <si>
    <t>nterlocutor(a), LAIS CARDOZO SOARES que se identifica como beneficiária , questiona a NÃO INCLUSÃO AO PLANO SAUDE LEVE SAÚDE, sendo que o contrato já foi assinado e a entrevista médica já foi realizada. A solicitação foi feita à Operadora no dia 11,06,2024, no município Rio de Janeiro. A operadora alega que o pedido está em análise e ainda não apresentou resposta ao pedido. A operadora não informou nenhum número de protocolo. Proposta 17181278960306.</t>
  </si>
  <si>
    <t>PEDRO CEZAR RIBEIRO VIEIRA</t>
  </si>
  <si>
    <t>130.864.227-00</t>
  </si>
  <si>
    <t>Beneficiário questiona a falta de resposta para contratação de plano individual ou familiar, sob alegação de a contratação estar em análise. A solicitação foi feita à Operadora no dia 17/06/2024. Protocolo: Beneficiário entrou em contato pelo telefone 0800-580-2382 no dia 02/07/2024 por volta de 12:45. A operadora informou que não passaria o protocolo do contato pelo fato do beneficiário ainda não ser cliente da operadora.</t>
  </si>
  <si>
    <t>CARLOS AUGUSTO ALVES DOS SANTOS</t>
  </si>
  <si>
    <t>678.442.867-68</t>
  </si>
  <si>
    <t xml:space="preserve"> Interlocutor(a), que se identifica como beneficiário questiona a dificuldade que está tendo junto a Operadora Leve Saúde. Solicitou a portabilidade em 20/06/2024 e até agora não foi informado da sua requisição. Relata que tentou entrar em contato com a operadora por meio de telefone e não conseguiu. Contrato da Adesão: 17189139942128 // Não conseguiu o contato por telefone.</t>
  </si>
  <si>
    <t>ODILEA MENDES BRETAS</t>
  </si>
  <si>
    <t>094.066.657-00</t>
  </si>
  <si>
    <t>Interlocutor, que se identifica como esposo da beneficiário], questiona a recusa para contratação de plano individual ou familiar, sob alegação de [a operadora não apresenta resposta quanto ao seu pedido assim acabando o prazo que lhe foi dado de 30 dias ]. A solicitação foi feita à Operadora no dia [20/05/2024]. numero da( proposta 17163795306088 )interlocutor informa que operadora não apresenta resposta dentro do prazo que foi informado para analise da sua proposta de contratação .</t>
  </si>
  <si>
    <t>THEO CASTRO GOMES</t>
  </si>
  <si>
    <t>209.736.487-37</t>
  </si>
  <si>
    <t>Interlocutora, que se identifica como mãe do beneficiário, questiona a não cobertura para CINTILOGRAFIA 40704033, TC - FACE OU SEIOS DA FACE 41001036, VÍDEO ENDOSCOPIA 40201210. O procedimento foi solicitado no dia 01/07/2024, para realização em Rio de Janeiro, RJ, entretanto, a operadora negou com a justificativa de que o beneficiário está em carência. No contrato está REDUÇÃO DE CARÊNCIAS. Protocolo 42233920240702724557, em 02/07/2024 .</t>
  </si>
  <si>
    <t>Beneficiário teve negativa por carência. Beneficiário não tem direito a redução de carências por idade.</t>
  </si>
  <si>
    <t>JANETE MONTESINOS VIANNA</t>
  </si>
  <si>
    <t>713.717.887-15</t>
  </si>
  <si>
    <t>Interlocutor, que se identifica como filho da beneficiária, questiona o não atendimento para consulta de NEFROLOGISTA, em nome do médico solicitante Dr° Rafael Pfaender. O procedimento foi solicitado à operadora no dia 27/06/2024, para realização no município do Rio de Janeiro. Interlocutor informa que a operadora indicou rede prestadoras que não realizam o procedimento, apenas hemodiálise, outros prestadores não foi possível o contato pois os números não funcionam. E a rede própria não atende a especialidade. Protocolo 42233920240627405609 – data 27/06/2024.</t>
  </si>
  <si>
    <t>Filho da beneficiária solicitou agendamento com nefrologista, time Fale Leve abriu Ticket para agendamento pelo Gestão de rede, que agendou e finalizou o Ticket em  dias, porém, beneficiária não recebeu retorno pelo Fale Leve</t>
  </si>
  <si>
    <t>JOSE CARLOS DOS SANTOS</t>
  </si>
  <si>
    <t>502.540.067-87</t>
  </si>
  <si>
    <t>Prezados, bom dia. Meu pai José Carlos dos Santos, beneficiário do plano passou por um câncer de intestino e necessita de acompanhamento oncológico. Em abril, a Leve Saúde descredenciou a clínica oncológica de Niterói onde meu pai era assistido. Eles solicitaram que eu fizesse todo o processo de encaminhamento novamente para autorização do plano e eu fiz a solicitação em 30 de abril. A Leve Saúde está negando atendimento no município onde moramos e querem que um paciente oncológico faça um deslocamento de mais de 4 horas para se consultar. Recentemente meu pai passou por novos exames e constataram-se que novos nódulos apareceram no pulmão e intestino e a médica cirurgiã fez uma nova solicitação de acompanhamento com oncologista e que isso precisa ser investigado com urgência. No entanto, a Leve ainda não deu nenhum retorno para atendimento em local mais próximo, visto que meu pai não tem nenhuma condição física de fazer deslocamentos tão longos como eles querem que ele o faça.</t>
  </si>
  <si>
    <t>Beneficiário reclama de descredenciamento da CON e agendamento de consulta com oncologista distante da sua residência e em data distante. </t>
  </si>
  <si>
    <t>MATHEUS MISSÃO DA SILVA</t>
  </si>
  <si>
    <t>407.766.858-13</t>
  </si>
  <si>
    <t>Mensalidades e reajustes</t>
  </si>
  <si>
    <t>Mensalidades e outras cobranças</t>
  </si>
  <si>
    <t>Olá, Desejo cancelar o plano por motivos já levados ao conhecimento da empresa LEVE saúde como a falta de atendimento médico em Niterói, com muitos serviços sendo alocados para a cidade vizinha ( Rio de Janeiro. Isso é ruim porque demanda gastos com transporte e tempo de deslocamento. Infelizmente o plano não atendeu às minhas expectativas e, dentre vários problemas, o pior é a demora para agendamento de consultas e também o represamento de marcação de exames, já que a empresa criou mecanismos para atrasar a vida do beneficiário. A sensação que tenho é o plano é muito semelhante com o SUS em termos de morosidade, o que me desaponta. Por isso, peço a devolução integral do valor pago, já que não utilizei nenhum serviço do plano e hoje estou no sétimo dia de contrato ativo do plano, visto que, o mesmo foi ativado no dia 27 de junho, após pagamento de boleto no dia anterior. Estou em paz com a minha decisão, porém desejo o valor pago para não ter mais estresses com a empresa.</t>
  </si>
  <si>
    <t>Após o contato pelo whatsapp, abriu 3 reclamações no Reclame aqui, mas desativou todas. Uma delas com ID: 191760985, era solicitando o cancelamento e devolução
No dia 28/06 17:39, abriu outra reclamação mas não solicitou o cancelamento.</t>
  </si>
  <si>
    <t>LUIZ OTAVIO DA SILVA JUSTILINO</t>
  </si>
  <si>
    <t>141.095.487-05</t>
  </si>
  <si>
    <t xml:space="preserve"> prestadora disponibiliza em campo grande a emergência 24h do hospital Dicamp que possui um péssimo atendimento e médicos despreparados. Por três vezes fui atendido na unidade e tive que seguir para outra unidade devido a deficiência do atendimento prestado pelos médicos. A dias venho reclamando da falta de uma unidade de emergência que de fato funcione e que tenham médicos de verdade, mas a prestadora da a mínima e fala que eu posso ir para bangu, um outro bairro que não é perto e para um hospital que mais parece com o hospital municipal rocha farias. Investem muito em propaganda e largam os beneficiários jogados nos matadouros.</t>
  </si>
  <si>
    <t xml:space="preserve">Beneficiário reclama da qualidade de atendimento do prestador </t>
  </si>
  <si>
    <t>BRENDO DA SILVA BRAGA</t>
  </si>
  <si>
    <t>156.773.777-32</t>
  </si>
  <si>
    <t>Beneficiário, questiona o não pagamento de reembolso por livre escolha de prestador para endoscopia, realizado em 30/04/2024. A solicitação de reembolso foi feita à operadora no dia 05/05/2024 e o prazo previsto no contrato para realização do reembolso já expirou. beneficiario informa que operadora solicita o prazo e não faz o pagamento no prazo e não responde. Protocolo 42235920240701718578 01/07/2024</t>
  </si>
  <si>
    <t>Beneficiário identificado como Fraude, tinha 6 dias do plano e solicitou cirurgia de urgência, foi liberada, mas no mesmo dia cancelou o plano. Após o cancelamento entrou em contato solicitando o reembolso e reclama da demora para pagamento.  Fale Leve demorou para enviar pedido para análise da Produção Médica</t>
  </si>
  <si>
    <t>LUISA DE ANDRADE FONSECA PEREIRA</t>
  </si>
  <si>
    <t>164.689.227-55</t>
  </si>
  <si>
    <t>Beneficiária informa que tentou solicitar o cancelamento do contrato, em 02/07/2024, e até a presente data não conseguiu contato ou meios para solicitar o cancelamento do contrato. Para efetuar a reclamação, relata que tentou entrar em contato com a Operadora por meio dos telefones (21)3952-3337,0800-580-2382 e 3952-3382 em diversos horários ao longo do dia 02/07/2024 , sem sucesso.</t>
  </si>
  <si>
    <t>Beneficiária entrou em contato pelo número de vendas/ ouvidoria e não conseguiu o contato.</t>
  </si>
  <si>
    <t>DARCILAINE GOMES TENORIO</t>
  </si>
  <si>
    <t>859.660.617-34</t>
  </si>
  <si>
    <t>Interlocutor, que se identifica como corretor da beneficiária, questiona a demora da resposta da contratação do plano. A solicitação foi feita à Operadora no dia 14/06/2024. Relata que fez a entrevista de saúde dia 20/063/2024 Protocolo não fornecido</t>
  </si>
  <si>
    <t>MÁRCIA FERREIRA DA SILVA</t>
  </si>
  <si>
    <t>105.233.357-50</t>
  </si>
  <si>
    <t xml:space="preserve">Urologia </t>
  </si>
  <si>
    <t>Prezados, Prestadora tentou por duas vezes consecutivas ser atendida por cardiologista que só desmarcava a consulta na clínica da própria operadora em campo grande. Em uma última tentativa de ser atendida, foi informada na unidade que não teria mais atendimento para cardiologista na unidade. Imediatamente a beneficiária entrou em contato com o plano que queria obriga-la a se deslocar do seu local de domicílio para realizar a consulta em unidades da própria rede leve deixando um gasto maior com passagens e o desconforto de deslocamento para bairros distantes, uma vez que sua idade não permite ficar perambulando por aí. A leve saúde está descadastrando os prestadores na região de campo grande e não está fornecendo opções de clínicas credenciadas para atendimento. Um absurdo porque a rede da leve saúde já é péssima na região.</t>
  </si>
  <si>
    <t xml:space="preserve">Não havia agendamento com cardiologista na Leve clínica e não há guia de atendimento na rede </t>
  </si>
  <si>
    <t>Prezados, O médico infectologista que trata minha condição de saúde pediu exame de imagem ressonância para acompanhamento de perda óssea que vem se apresentando e evoluindo. Com tudo a empresa burocratizar de todas as maneiras para não autorizar ou demorar autorizar. Ela obriga os beneficiárias a enviar fotos dos pedidos para a central deles para que eles agendem a realização do exame. Um tremendo absurdo. Nisso quem perde é o beneficiário que é mais fácil esperar a morte do que o retorno da leve que tem uma péssima central de atendimentos.</t>
  </si>
  <si>
    <t>Beneficiário entrou em contato solicitando autorização de exame complexo, porém, não concordou com prazo regulamentado</t>
  </si>
  <si>
    <t>Beneficiária entrou em contato com a operadora solicitando exame de eletrocardiograma e RX em alguma unidade em Campo Grande uma vez que é seu domicílio e devido a idade não deambula por outros bairros. A operadora informou que em campo grande não possui prestadores para atender a solicitação e que estes tipos de exames só são feitos em unidades próprias da leve saúde que é na barra ou tijuca, obrigando o beneficiário a realizar os exames com a própria operadora. O que é um absurdo.</t>
  </si>
  <si>
    <t xml:space="preserve">Em atendimento, a consultora informa as agendas disponíveis nas Leve clínicas mas beneficiária solicita em Campo Grande. Consultora direciona rede credenciada. </t>
  </si>
  <si>
    <t>MARIA LUZIA MARTINS COSTA</t>
  </si>
  <si>
    <t>492.866.847-20</t>
  </si>
  <si>
    <t>Beneficiária questiona a não cobertura para Fonoaudiologia e Cirurgião de coluna. O procedimento foi solicitado à operadora no dia 20/06/2024, para realização no município Rio de Janeiro e a operadora indicou prestador que não atendem sua idade (Fono) e indicou prestador que trata somente quadril (Cirurgião). Protocolo 42233920240704731590 – data 04/07/2024.</t>
  </si>
  <si>
    <t>Beneficiária solicitou agendamento com neurocirurgião e fonoaudiologia. Foi agendada com ortopedista especialista em joelho e teve dificuldade para agendamento de consultas.</t>
  </si>
  <si>
    <t>LUCIA RODRIGUES DA SILVA PIRES</t>
  </si>
  <si>
    <t>100.534.357-88</t>
  </si>
  <si>
    <t>Prezados, bom dia. REF. a Lucia Rodrigues da Silva Pires, CPF: 100.534.357-88, dia 30/05/2024, Entramos em contato junto ao nosso corretor na Adesão do Plano de Saude " Personal QP " da administradora Leve saúde, no dia 31/05/2024 realizamos o preenchimento da proposta de adesão, no dia 04/06/2024 realizamos a entrevista por video conferencia com a enfermeira, apos essas datas entrei em contato com a Ouvidoria do plano no numero 21 3952-333, nos dias 20/06 e 26/06 fui informado que ainda encontrava-se em ANALISE e não me foi passado numero de PROTOCOLO. Nao vejo motivo pela demora da analise e ocasionalmente a NÃO aceitação do plano para com minha mãe ( LUCIA RODRIGUES DA SILVA PIRES ). Lembrando que a administradora LEVE SAUDE possui uma promoção de redução de carencia especial ( Documento comprobatorio em anexo). A minha solicitação é : o ENVIO DO BOLETO PARA PAGAMENTO da primeira parcela, e usufrui do plano em questão.</t>
  </si>
  <si>
    <t>KAYLLANE VICTORYA FERREIRA DA SILVA</t>
  </si>
  <si>
    <t>190.115.057-78</t>
  </si>
  <si>
    <t xml:space="preserve">Mais Metropolitano </t>
  </si>
  <si>
    <t>Nilópolis</t>
  </si>
  <si>
    <t>Interlocutora, que se identifica como mãe do beneficiário, questiona o prazo para contratação de plano individual ou familiar, sob alegação de que está na parte médica da operadora. A solicitação foi feita à Operadora no dia 24/06/2024 . Protocolo: Corretora que está fazendo o trâmite com a operadora.</t>
  </si>
  <si>
    <t>IMPERATRIZ FERREIRA DE ALBUQUERQUE</t>
  </si>
  <si>
    <t>018.536.327-08</t>
  </si>
  <si>
    <t>Beneficiária, questiona a falta de retorno da operadora para a solicitação de contratação de plano individual ou familiar. A solicitação foi feita à Operadora no dia 22/06/2024. Protocolo não fornecido pela operadora.</t>
  </si>
  <si>
    <t>ANGELA MARIA MIGLIORINI BURATO</t>
  </si>
  <si>
    <t>023.893.507-80</t>
  </si>
  <si>
    <t xml:space="preserve">Pet Scan </t>
  </si>
  <si>
    <t>Interlocutor(a), que se identifica como Angélica, Filha da beneficiária, questiona a falta de atendimento para PET-CT ONCOLÓGICO (COM DIRETRIZ DE UTILIZAÇÃO)sendo um pedido de URGENCIA,DR Marcos Balieiro.CRM:52702315 A solicitação foi feita à Operadora no dia 05/07/2024, para realização no município Rio De Janeiro. A operadora alega o prazo de 30 dias para a analise do pedido. Protocolo:42233920240705740425.05/07/2024.</t>
  </si>
  <si>
    <t>Filha da beneficiária entrou em contato solicitando autorização para exame complexo, foi passado o prazo máximo, porém,de forma errada. A mesma não concordou com o prazo e abriu a reclamação. Operadora passa o prazo errado duas vezes de autorização, mesmo com a indicação de urgência.</t>
  </si>
  <si>
    <t>CILNEA MARTINS DA SILVA</t>
  </si>
  <si>
    <t>491.257.967-04</t>
  </si>
  <si>
    <t>Estou há semanas tentando agendar uma consulta com o neurocirurgião, pois minha mãe vem sofrendo com fortes dores o que tem afetado sua mobilidade e qualidade de vida. Após o prazo estabelecido ao entrar novamente em contato com a Leve Saúde, foi nos informado que o atendimento seria em uma clínica na Barra da Tijuca, sendo que moramos em São Gonçalo. Tenho percebido que a rede de atendimento está diminuindo e os atendimentos estão concentrados no RJ e os outros municípios estão desasistidos. Ainda assim, dada a necessidade, entrei em contato com a clinica para agendar o atendimento e havia disponilidade apenas para 02/08, mais de 1 mês de espera. Além da grande distância de deslocamente a espera para uma consulta passa do limite do tolerável para uma pessoa idosa que necessidade de atendimento com prioridade e humanização.</t>
  </si>
  <si>
    <t xml:space="preserve">Filho da beneficiária reclama da distância de disponibilidade de consulta e local fora da limítrofe da região da beneficiária. </t>
  </si>
  <si>
    <t>ELZA DE SOUZA CLEMENTE</t>
  </si>
  <si>
    <t>667.625.617-72</t>
  </si>
  <si>
    <t>GPI</t>
  </si>
  <si>
    <t>Prezados(as) Srs(as) Venho por meio deste registrar minha INDIGNAÇÃO e INSATISFAÇÃO para com a LEVE Saúde operadora de saúde da qual minha sogra é cliente e beneficiária do plano Leve ON. Ela está internada no Hospital Israelita Albert Sabin sito à Rua Professor Gabizo, 319 Quarto 705 no bairro do Maracanã , Rio de Janeiro, esta internação visava a recuperação do quadro de saúde dela e a troca da traqueostomia Em face do longo período de internação minha sogra encontra-se sem poder deambular, com seu sistema cognitivo abalado e sem poder falar. Exijo que sejam tomadas providências URGENTES e ENÈRGICAS para que a LEVE Saúde faça a aquisição de uma traqueostomia nº 5 com válvula fonadora Shiley para que minha sogra recupere sua saúde e vontade de viver. A saúde dela esta piorando a cada dia que passa, não conseguimos ver melhoras;</t>
  </si>
  <si>
    <t xml:space="preserve">Genro da beneficiária solicita material para continuidade do tratamento </t>
  </si>
  <si>
    <t>JOAO VICTOR DANTAS DE JESUS</t>
  </si>
  <si>
    <t>182.689.187-05</t>
  </si>
  <si>
    <t>Ouvidoria</t>
  </si>
  <si>
    <t>Interlocutora, que se identifica como mãe do beneficiário, questiona a falta de atendimento para Fonoaudiologo. A solicitação foi feita à Operadora no dia 09/06/2024, para realização no município São Gonçalo-RJ. A operadora alega que o pedido está em análise e não apresenta resposta ao pedido. Relata que vem solicitando desde a contratação do plano e quando faz contato com operadora é orientada a buscar por prestadores mas não tem agenda disponível. A última solicitação feita a operadora foi orientada aguardar. Protocolo 422339202406196522 data 09/06/2024.</t>
  </si>
  <si>
    <t>Responsável realiza diversos contatos para solicitar agendamento com fono, porém, não consegue atendimento.</t>
  </si>
  <si>
    <t>LEONARDO RODRIGUES NOLASCO</t>
  </si>
  <si>
    <t>102.415.637-04</t>
  </si>
  <si>
    <t>Interlocutora, que se identifica como esposa do beneficiário, questiona a não cobertura para internação na UTI, nome do médico solicitante: Dr. Leonardo Marinho, CRM: 5291438-0. O procedimento foi solicitado no dia 08/07/2024 para realização no município do Rio de Janeiro, entretanto, a operadora negou com a justificativa de que o beneficiário está em carência para o procedimento da internação na UTI. Protocolo: 42233920240708748269 - data 08/07/2024.</t>
  </si>
  <si>
    <t>Beneficiário em carência para internação e recebeu negativa</t>
  </si>
  <si>
    <t>RICARDO BOANERGES SIQUEIRA JUNIOR</t>
  </si>
  <si>
    <t>706.468.487-04</t>
  </si>
  <si>
    <t>Exames laboratoriais</t>
  </si>
  <si>
    <t>Beneficiário questiona o não atendimento para 40301656 CREATINO FOSFOQUINASE - FRAÇÃO MB, 40301648 CREATINO FOSFOQUINASE e TROPONINA CARDIACA 1 (Conforme guia médica), nome do médico solicitante Dr Jhenyffer Soares Pai. O procedimento não foi realizado sob justificativa que a médica solicitante não constava nos registros do laboratório RIO LABOR, informa que o pedido foi feito por médica conveniada a rede. Relata que tentou entrar em contato com a Operadora por meio do telefone (21) 3952-4800 via WhatsApp e no site htpps//web.solus.levesaude.com.br/beneficiario/info/canais-atendimento, na data 08/07/2024 em torno das 12:00, sem sucesso.</t>
  </si>
  <si>
    <t>Beneficiário compareceu ao laboratório para realizar exames, porém, prestador não conseguiu localizar profissional no portal. </t>
  </si>
  <si>
    <t>SAMI RODRIGUES GAMA</t>
  </si>
  <si>
    <t>682.930.627-20</t>
  </si>
  <si>
    <t>Interlocutor, que se identifica como sami, questiona a não cobertura para entrega de exames, e nome do médico solicitante Dr. julia parapolimi de apostilo ipolito . A operadora indicou os prestadores Dr. julia parapolimi de apostilo ipolito e nenhum deles tem agenda disponível dentro dos prazos da RN 566/2022. O procedimento foi solicitado à operadora no dia 03/07/2024, para realização no município mesquita/RJ. protocolo 42233920240708747274 data: 08/07/2024. informa que solicitou a consulta para entregar os exames mais so tem vaga na data 13/08/2024, fora do prazo do rol da ANS</t>
  </si>
  <si>
    <t>GABRIELA HAUSER GONZALES</t>
  </si>
  <si>
    <t>159.949.067-60</t>
  </si>
  <si>
    <t>Beneficiária, questiona a falta de atendimento para Tratamento da neurossífilis com penicilina cristalina, médico solicitante DRº Flavio Pedreira Dustorss CRM 52791334. A solicitação foi feita à Operadora no dia 21/06/2024, para realização no município RIO DE JANEIRO. A operadora alega que o pedido está em análise e não apresenta resposta ao pedido. Protocolo 42233920240708749318 – data 08/07/2024.</t>
  </si>
  <si>
    <t>Beneficiária solicita prioridade para análise de guia cirúrgica, porém, guia foi aberta com atraso por erro operacional. Pedido ficou retido no Fale Leve, pois foi confundido o tratamento solicitado com guia de outra cirurgia.</t>
  </si>
  <si>
    <t>RENATO ARNAUS KALINKA</t>
  </si>
  <si>
    <t>038.051.957-70</t>
  </si>
  <si>
    <t xml:space="preserve">Pediatria </t>
  </si>
  <si>
    <t>Já foram mais de 4 cancelamentos de atendimento para minha filha de 12 anos. Foram oftalmologista e pediatria. Já tive consulta marcada em maio, junho e a última era hoje que foi cancelada. O pior que para remarcar nunca tem data proxima, sempre para mais de 40 dias depois. Na semana passada após minha reclamação e ameaça de contactar a ANS marcaram por revelia as duas consultas porém para locais inviável para comparecer no dia e horário que eles mesmo escolheram. E só fiquei sabendo na véspera pq mandaram mensagem confirmando a consulta que eu não tinha a menos odeia que eles tinham agendado. As consultas que eu marco nos locais e dias certos para minha filha sempre cancelam. Leve Saúde foi o pior plano que já fiz , e o pior que para cancelar perco carência para outras operadoras. Muito insatisfeita com esse plano da Leve. Tenho todos os prints das mensagens cancelando meus atendimentos, infelizmente não consigo anexar nos arquivos. Mas se tiver um email posso estar enviando</t>
  </si>
  <si>
    <t>Reclamação para ISABELA TOMAZ KALINKA - Beneficiária teve 4 cancelamentos de consultas desde que entrou no plano.</t>
  </si>
  <si>
    <t>JUSSARA SOUZA COSTA</t>
  </si>
  <si>
    <t>413.045.277-00</t>
  </si>
  <si>
    <t>Beneficiário(a), questiona a recusa para contratação de plano individual ou familiar. A solicitação foi feita à Operadora no dia 29/05/24. Protocolo: 42233920240621683157 Data: 21/06/24</t>
  </si>
  <si>
    <t>LETICIA NEVES REIS</t>
  </si>
  <si>
    <t>056.920.997-80</t>
  </si>
  <si>
    <t>Interlocutora, que se identifica como filha da beneficiaria, questiona a recusa para contratação de plano individual ou familiar. A solicitação foi feita à Operadora no dia 02/07/2024. Protocolo 1719930489776 – data 09/07/2024.</t>
  </si>
  <si>
    <t>SHEILA FEDDERSEN</t>
  </si>
  <si>
    <t>047.563.587-64</t>
  </si>
  <si>
    <t>Beneficiária questiona a não cobertura para 41301382 CAPILAROSCOPIA PERIUNGUEAL. O procedimento foi solicitado à operadora no dia 03/06/2024, para realização no município Rio de Janeiro/RJ. A operadora alega que não possui prestador em sua rede para realização do serviço de saúde. Protocolo 42233920240624690064 data 24/06/2024.</t>
  </si>
  <si>
    <t>Beneficiária solicitou autorização em junho, porém, não há prestador credenciado para realização do exame</t>
  </si>
  <si>
    <t>CRISTIANE MARTINS CAMARA</t>
  </si>
  <si>
    <t>133.636.657-50</t>
  </si>
  <si>
    <t xml:space="preserve">Fonoaudiologia </t>
  </si>
  <si>
    <t>olá!em fevereiro de 2024 sai da Golden Gross e passei ara o plano de saude Leve Saude,tive um problema nas minhas cordas vocais por conta de uma Esofagite e por isso fui encaminhada para realizar o tratamento com Uma Fonoaudióloga e Meu filho Davi Martins tbm foi encaminhado para a fono. ,porém a consulta com a Fono só tem no bairro de campo grande e outros 3 lugares que me indicaram não atendem pq fomos informados que precisamos cumprir carencia de 6 meses,mesmo vindo de outro plano,liguei para agendar a consulta em campo grande e me disseram que a primeira consulta seria online fomos eu e meu filho a consulta e lá a fono deu um encaminhamento solicitando 5 sessões de Fono online,ok agendamos online porém, não fomos atendidos,entrei em contato com a ouvidoria relatando o fato e pedindo explicação do pq so ter fono em campo grande estou agendada online até outubro porém toda terça recebo zap falando que a consulta precisou ser cancelada e desde 12/06 não tenho atendimento</t>
  </si>
  <si>
    <t>Beneficiária relata dificuldade para ter consulta por telemedicina, pois profissional não entra na consulta</t>
  </si>
  <si>
    <t xml:space="preserve">	SHEILA PUENTE MUNIZ</t>
  </si>
  <si>
    <t>013.860.457-64</t>
  </si>
  <si>
    <t>Encerrei meu plano anterior dia 03 de Julho e no mesmo dia acertei tudo com a Lev Saúde. No dia 06/07, houve a entrevista online comigo e meu filho (dependente). Ocorre que não emitiram o boleto até a presente data e estou sem acesso ao plano e nem carteirinha. Mas minha preocupação é que meu marido fez todos procedimentos semelhantes e a entrevista com ele foi ontem 09/07 e emitiram o boleto hoje dia 10/07. Ou seja, eu e meu filho estamos sem nenhuma cobertura e pelo telefone do whats App 21-3952-3300, só respondem "Não entendi, repita por favor", isso umas 30 ou mais vezes! Peço ajuda!</t>
  </si>
  <si>
    <t>MARIA DE FATIMA OLIVEIRA DOS SANTOS</t>
  </si>
  <si>
    <t>594.400.317-00</t>
  </si>
  <si>
    <t>beneficiária, questiona a falta de atendimento para endoscopia de coluna lombar ( 30715059). A solicitação foi feita à Operadora no dia 10/05/2024, para realização no município Rio de Janeiro. A operadora alega que o pedido está em análise e não apresenta resposta ao pedido]. Protocolo: 42233920240710757864 data: 10/07/2024.</t>
  </si>
  <si>
    <t>Beneficiária reclama de demora para autorização de guia de cirurgia, que foi solicitada em Maio e permanece junto ao setor de OPME para compra de material, desde então.</t>
  </si>
  <si>
    <t xml:space="preserve">	DIOGO RODRIGUES DOS SANTOS</t>
  </si>
  <si>
    <t>059.486.517-46</t>
  </si>
  <si>
    <t>Beneficiário, questiona falta de resposta para contratação de plano individual ou familiar, sob alegação de plano esta passando por analise da ans para ser contratado. A solicitação foi feita à Operadora no dia 13/05/2024. Relata que já fez o pagamento e contratação não foi concluída. Protocolo: 17157057638311 data: 26/06/2024.</t>
  </si>
  <si>
    <t>GUSTAVO QUEIROZ CIRIACO</t>
  </si>
  <si>
    <t>211.427.797-69</t>
  </si>
  <si>
    <t>Interlocutora, que se identifica como mãe do beneficiário, informa que realizou o procedimento transplante cutaneo com microanastomose, nome do médico solicitante Hugo Borges, CRM 521065807 em caráter particular, em 04/05/2024, no prestador Centro Pediátrico da Lagoa. O atendimento ocorreu em situação de emergência, na impossibilidade de utilizar anestesista e instrumentador da rede oferecida pela operadora. A solicitação de reembolso da instrumentação cirúrgica e anestesista relacionados ao procedimento cirúrgico foi feita à operadora no dia 06/05/2024 e não houve resposta até a presente data. Protocolo 42233920240705737528 em 05/07/2024.</t>
  </si>
  <si>
    <t>Responsável pelo beneficiário solicitou reembolso em maio e houve demora para o pagamento pois o CPF registrado (pelo Fale Leve) para devolução estava errado</t>
  </si>
  <si>
    <t>JOAO NOGUEIRA DOS SANTOS</t>
  </si>
  <si>
    <t>176.446.317-04</t>
  </si>
  <si>
    <t>Raio x</t>
  </si>
  <si>
    <t>interlocutor, que se identifica como filho do beneficiário, questiona a não cobertura para exames de Raio x e Eletro Cardiograma, médico solicitante: Dr. Pedro Byapudo. A operadora indicou os prestadores Dimagem Nova Iguaçu, Doutor 10 nenhum deles tem agenda disponível dentro dos prazos da RN 566/2022 nenhum profissional tem agenda disponível para atendimento. O procedimento foi solicitado à operadora no dia 11/07/2024, para realização no município Caxias. Protocolo: 4223392024051454125 – data: 11/07/2024.</t>
  </si>
  <si>
    <t xml:space="preserve">Filho do beneficiário solicita agendamento de Raio x e ecocardiograma e é direcionado para rede.  NIP aberta durante atendimento e não há ameaça. Ainda durante o atendimento o responsável informa que não conseguiu agendar na rede e consulta conclui o agendamento na Leve clínica da Barra </t>
  </si>
  <si>
    <t>ERNANNE ROCHA DA SILVA</t>
  </si>
  <si>
    <t>148.363.377-20</t>
  </si>
  <si>
    <t>Preciso de uma consulta com o endócrino que seja especialista em Transição de gênero Preciso de uma psicóloga especializada em Transição de gênero e preciso de um cirurgião especializado em cirurgia de transgénero a leve saúde não tem esses profissionais o endócrino doutor Raphael Nóbrega que atende na leve saúde da barra da tijuca sempre com a agenda cheia a leve saúde não tem outro profissional preciso de uma solução urgente pago 537 de plano e não tenho direito quero providenciar urgente.</t>
  </si>
  <si>
    <t>Beneficiário não entrou em contato por nenhum canal para realizar solicitação de agendamento. Abriu RA e NIP ao mesmo tempo</t>
  </si>
  <si>
    <t>ALEXANDRE SILVA MONSORES PEREIRA</t>
  </si>
  <si>
    <t>077.828.187-61</t>
  </si>
  <si>
    <t>Foi solicitado reembolso de anestesia para a minha filha ANA BEATRIZ PIANCA MONSORES PEREIRA CPF 203.222.057-19, via e-mail no dia 07/06/2024. Ocorreu que no primeiro e-mail coloquei um link para baixar os arquivos. Foi respondido que não foi possível baixar. Então, reenviei no mesmo dia pelo mesmo e-mail com todos os arquivos, separados e anexados para facilitar. Aguardei o mês inteiro e não me deram mais retorno. Entendi que estava tudo certo. Então, no início desse mês de julho entrei em contato para saber se já tinham previsão da data do depósito. Me responderam que não. O setor responsável não tinha informação a respeito. Continuei insistindo e inclusive no dia 03/07/2024 reencaminhei o e-mail para reforçar o andamento. Continuei ligando até que me responderam que estava tudo certo. Aguardei mais tempo. E nada. Liguei novamente e por ultimo me informaram que estava em analise a partir do dia 7/07/2024. Absurdo. Terei que esperar 30 dias de novo?</t>
  </si>
  <si>
    <t>Responsável solicitou reembolso e houve demora para registro de recepção de documentação e envio para a produção médica.</t>
  </si>
  <si>
    <t>ANDREA MONTEIRO LACERDA DA SILVA</t>
  </si>
  <si>
    <t>905.314.697-00</t>
  </si>
  <si>
    <t xml:space="preserve">Eletiva </t>
  </si>
  <si>
    <t>Interlocutor(a), que se identifica como beneficiária, questiona a não cobertura para o tratamento cirúrgico REVASCULARIZAÇÃO DO MIOCÁRDIO DOENÇA ISQUÊMICA CRÔNICA DO CORAÇÃO.pelo médico Marcelo Sávio da Silva Martins. A operadora indicou os prestadores do hospital Alvim Almeida e nenhum deles tem agenda disponível dentro dos prazos da RN 566/2022 [ou nenhum profissional tem agenda disponível para atendimento]. O procedimento foi solicitado à operadora no dia 03/05/2024 para realização no município Rio de Janeiro/RJ. Protocolo: 42233920240605616434 – data: 05/06/2024.
Nome do procedimento solicitado: REVASCULARIZAÇÃO DO MIOCÁRDIO DOENÇA ISQUÊMICA CRÔNICA DO CORAÇÃO.</t>
  </si>
  <si>
    <t>Beneficiária está aguardando agendamento de cirurgia que consta liberada desde maio.</t>
  </si>
  <si>
    <t>Contratação de nova equipe cirúrgica cardíaca</t>
  </si>
  <si>
    <t>HANNA BAPTISTA VALENTE</t>
  </si>
  <si>
    <t>133.113.977-54</t>
  </si>
  <si>
    <t>Beneficiária questiona a demora para contratação de plano individual ou familiar, sob alegação que a operadora informou o prazo de 25 dias para analisar e se passou o prazo que a operadora LEVE SAUDE PLANO QP SEM COPARTICIPAÇÃO estabeleceu. A solicitação foi feita à Operadora no dia 09/06/2024. Protocolo 42233920240702722913 – data 02/07/2024.</t>
  </si>
  <si>
    <t>Cliente AC entrou em contato com a Ouvidoria e Fale Leve para questionar demora</t>
  </si>
  <si>
    <t>Minha filha ANA BEATRIZ PIANCA MONSORES PEREIRA CPF 203.222.057-19 esteve internada no último mês de junho e ao ter alta foi encaminhada para um REUMATOLOGISTA PEDIÁTRICO. O plano não tem a especialidade. Por isso, minha esposa PRISCILA DA CONCEIÇÃO PIANCA CPF 092.191.807-07 solicitou via e-mail no dia 24/06/24 que o plano atendesse de imediato a demanda. Após certa demora encaminharam para um Reumatologista de adulto. Minha esposa abriu novo protocolo 42233920240705741229 no dia 05/07/2024 reclamando do ocorrido e ate agora nada foi resolvido. Minha filha tem urgência em ser atendida para fazer o acompanhamento dos rins.</t>
  </si>
  <si>
    <t>Responsável informou dificuldade para agendamento de consulta com reumatologista pediátrico. Aberto caso para gestão de rede que agendou consulta, porém, responsável informa que agendamento foi realizado com profissional errado.</t>
  </si>
  <si>
    <t>CARLOS ROBERTO JOIA HOZUMI</t>
  </si>
  <si>
    <t>534.362.457-04</t>
  </si>
  <si>
    <t>Beneficiário, questiona a não inclusão do beneficiário em contrato coletivo empresarial Hozumi Gerenciamento e Treinamentos Profissionais Ltda.(CNPJ: 16734122000141) com a Operadora Leve Saúde, a operadora não apresenta resposta. A solicitação foi feita à Operadora no dia 07/06/2024. Para efetuar a reclamação, relata que tentou entrar em contato com a Operadora por meio do telefone 2139523300 - na data 12/07/2024, sem sucesso</t>
  </si>
  <si>
    <t>MANOEL FERNANDO VIEIRA</t>
  </si>
  <si>
    <t>916.551.457-20</t>
  </si>
  <si>
    <t>Ortopedia Cirúrgica - Quadril</t>
  </si>
  <si>
    <t xml:space="preserve"> Interlocutora, que se identifica como mãe do beneficiário, questiona a falta de atendimento para colocação de prótese cirurgia de quadril (não tem acesso ao pedido médico) em caráter de urgência, Rafael Cunha (especialista em quadril). A solicitação foi feita em 18/05/2024 São Gonçalo/RJ. Protocolo 42233920240326258553 - Data 18/06/2024.</t>
  </si>
  <si>
    <t>Beneficiário reclama da demora para agendamento de cirurgia. O procedimento foi agendado e desmarcado.</t>
  </si>
  <si>
    <t>Disparo semanal para equipes cirúrgicas para solicitar o envio do encaminhamento</t>
  </si>
  <si>
    <t>ROSANGELA GIRON MATURANA</t>
  </si>
  <si>
    <t>494.375.697-20</t>
  </si>
  <si>
    <t>beneficiária, questiona demora para contratação de plano individual ou familiar, sob alegação de ainda estar em análise. A solicitação foi feita à Operadora no dia 13/06/2024 . Protocolo: Não informado pelo operadora. Número de contrato: 17198631440930.</t>
  </si>
  <si>
    <t>MARIA ESTHER DA ROCHA LIMA</t>
  </si>
  <si>
    <t>715.314.247-91</t>
  </si>
  <si>
    <t>Documentos/informações</t>
  </si>
  <si>
    <t>Solicito minha carteirinha impressa e a rede credenciada. Tenho 72 anos e não sei mecher direito no celular. Meu endereço atual é Av Getúlio de Moura, 342, Centro, São João de Meriti - RJ, 25520-662. Grata</t>
  </si>
  <si>
    <t xml:space="preserve">Beneficiária solicita emissão do kit de implantação, porém, não há registro de contato com a Central Fale Leve solicitando o envio. </t>
  </si>
  <si>
    <t>CATHARINE OLIVA MOLINARO</t>
  </si>
  <si>
    <t xml:space="preserve">112.507.527-95 </t>
  </si>
  <si>
    <t>Beneficiária, informa que solicitou a portabilidade de carências em 24/06/2024 e em 05/06/2024, porém a operadora não apresentou resposta referente a solicitação, a mesma alega que o prazo de 10 dias de resposta da operadora já ultrapassou e a mesma segue aguardando a resposta da operadora referente a sua portabilidade. Protocolo 42233920240618663883 - data 18/06/2024.</t>
  </si>
  <si>
    <t xml:space="preserve">Cliente solicitou portabilidade no dia 03/06 e houve demora para resposta da operadora. A mesma já tinha feito a contratação através de um corretor, porém, solicitou o cancelamento por desistência, reembolso e implantação de novo plano através da portabilidade. </t>
  </si>
  <si>
    <t>Alteração no Fluxo de portabilidade</t>
  </si>
  <si>
    <t>Já havia feito mais de 10 tentativas de contato com a Leve para saber sobre o primeira solicitação do reembolso, meu pai fez uma nova cirurgia no olho esquerdo em 17/06, tivemos que pegar direito emprestado para pagar, pois não havíamos recebido o valor da primeira, informou da nova cirurgia no dia 17/06 e no dia 19/06 enviei os documentos. Só que o atendimento é tão ruim, que cada hora a informação passada pra gente consumidor é diferente. No dia 17/06 através do protocolo 422339-20240617-658435 falei com a operado Cibelly fui informada que deveria encaminhar o novo pedido de reembolso para o e-mail pedido@levesaude.com.br, pois bem, no dia 19/06 fiz o envio de toda documentação, quando foi no dia 19/06, através do protocolo 422339-20240619 recebi a informação que o e-mail não é esse e sim outro atendimento@levesaude.com.br. Me recusei a enviar, pois cada hora passam informação diferente. Depois disso já fiz pelo menos uns 5 contatos, passo a documentação por msg e nada.</t>
  </si>
  <si>
    <t>Filho do beneficiário questiona o não pagamento do reembolso solicitado. Verificado que, após informação ter sido passada errada pelo Fale Leve,  foi enviada as documentações para a caixa de pedidos e equipe não direcionou caso para caixa certa (Caixa de atendimento) ou para equipe de reembolso. Beneficiário retornou o contato no dia 10/07, onde foi localizadas as documentações e enviadas para produção médica.</t>
  </si>
  <si>
    <t>CRISSIANE BASTOS MARINS</t>
  </si>
  <si>
    <t>177.434.847-00</t>
  </si>
  <si>
    <t>Beneficiária, questiona a recusa para contratação de plano individual ou familiar, não informando o motivo. A solicitação foi feita à Operadora no dia 20/06/2024. Protocolo 422339202407097504 data - 08/07/2024</t>
  </si>
  <si>
    <t>CLAUDIA REGINA DA SILVA</t>
  </si>
  <si>
    <t>025.428.277-61</t>
  </si>
  <si>
    <t>Interlocutora, que se identifica como filha da beneficiaria, questiona o não pagamento de reembolso para: Anestesista e Instrumentista procedimento foi realizado em 24/05/2024, no prestador Hospital Israelita Albert Sabin. O pedido de reembolso foi feito à Operadora em 26/05/2024 – . Protocolo: 42233920270701714767 Data:01/07/2024.</t>
  </si>
  <si>
    <t xml:space="preserve">Filha da benficiária solicita reembolso, entrou em contato com a Central para confirmar recebimento de documentos e consultora realizou confirmação, porém, não há registro de envio das documentações para produção médica. </t>
  </si>
  <si>
    <t>MARCO ANTONIO BARBOSA GUIMARAES</t>
  </si>
  <si>
    <t>919.058.857-68</t>
  </si>
  <si>
    <t>Interlocutor, que se identifica como beneficiário, questiona a não devolução de valor proporcional de mensalidade pela Operadora Leve Saúde vez que ocorreu o cancelamento contratual. Protocolo: 42233920240715777818– data: 15/07/2024.</t>
  </si>
  <si>
    <t>Beneficiário realizou o cancelamento do plano, porém, já havia pago a mensalidade seguinte e solicitou o reembolso. Houve demora para pagamento da devolução de valor. Houve erro operacional do Fale Leve, pois não foi passado o prazo para a devolução e consulta informa que beneficiário receberá retorno sobre devolução, porém, Fale Leve não realiza ativo para estas demandas.</t>
  </si>
  <si>
    <t>RUTH DA COSTA RACCA</t>
  </si>
  <si>
    <t>634.439.027-15</t>
  </si>
  <si>
    <t>mensalidades e reajustes</t>
  </si>
  <si>
    <t>Interlocutora, que se identifica como filha da beneficiária, questiona a não devolução de valor proporcional de mensalidade de junho/2024 pela Operadora, vez que ocorreu o cancelamento contratual, no dia 25/06/2024. Protocolo 42233920240715777194 – data: 15/07/2024.</t>
  </si>
  <si>
    <t>Beneficiária realizou o cancelamento do plano, porém, já havia pago a mensalidade vigente e solicitou o reembolso. Houve demora para pagamento da devolução de valor. Foi informado a beneficiária que a mesma não teria direito a devolução solicitada.</t>
  </si>
  <si>
    <t>LUCAS DA COSTA DE HOLLANDA MARTINS</t>
  </si>
  <si>
    <t xml:space="preserve">152.248.277-60 </t>
  </si>
  <si>
    <t>Interlocutora, que se identifica como mãe do beneficiário, questiona a recusa/falta de retorno para contratação de plano individual ou familiar, sob alegação de não haver retorno por parte da OPS, que alega ser necessário o resultado da entrevista médica. A solicitação foi feita à Operadora no dia 08/06/2024. Protocolo: A OPS se recusou a fornecer o protocolo, tendo o efetuado o contato por meio do telefone (21) 3952-3333, em 16/07/24, às 9:58h.</t>
  </si>
  <si>
    <t>MARIA HELENA DA SILVA</t>
  </si>
  <si>
    <t>036.866.277-28</t>
  </si>
  <si>
    <t>Interlocutor(a), que se identifica como. filha do beneficiária, informa que o procedimento anetestesista para 30306027 FACECTOMIA COM LENTE INTRA-OCULAR COM OU SEM FACOEMULSIFICAÇÃO. Foi solicitado à operadora em e não foi garantido por não ter prestador . O procedimento foi posteriormente realizado em caráter particular em 24/04/2024 e 10/06/2024 , no prestador sta beatriz , em função da ausência de cobertura pela operadora. A solicitação de reembolso foi feita em data do pedido – 16/05/2024 e 8/07/2024, não sendo pago o reembolso integral de R$900,00 e de cada cirurgia totalizando R$ 1.800,00. protocolo 42233920240711765132 data 11/07/2024</t>
  </si>
  <si>
    <t>Beneficiária solicita reembolso de anestesia, porém, há demora para registro de recebimento de documentação</t>
  </si>
  <si>
    <t>ANDRISIA LETICIA PANDINI SIQUEIRA</t>
  </si>
  <si>
    <t>087.864.726-07</t>
  </si>
  <si>
    <t>suspensão e rescisão contratuais</t>
  </si>
  <si>
    <t>Beneficiária, informa que solicitou à operadora, em 02/07/2024, a cancelamento em plano coletivo empresarial informar a data em que o beneficiária solicitou o cancelamento para a pessoa jurídica contratante. Até a presente data cancelamento . Protocolo:42233920240708748053 – data: 08/07/2024. Relata que não cláusula contratual que relate que dever ser cumprimento o aviso prévio não dispõem a informação seu contrato.</t>
  </si>
  <si>
    <t>Beneficiária não concorda com pagamento de aviso prévio</t>
  </si>
  <si>
    <t>DAVI DE OLIVEIRA SOUZA</t>
  </si>
  <si>
    <t>220.641.617-40</t>
  </si>
  <si>
    <t>Suspensão e rescisão contratuais</t>
  </si>
  <si>
    <t>Interlocutora que se identifica como mãe do beneficiário questiona o cancelamento, em 10/07/2024 ( data da ciência) do contrato individual/familiar firmado em 09/07/2021, sob alegação de inadimplência. Relata que ocorreu atraso no pagamento da mensalidade por 60 (sessenta) dias nos últimos 12 (doze) meses, entretanto, não foi enviada notificação pela operadora sobre a possibilidade de rescisão. Interlocutora destaca que o endereço de correspondência está atualizado junto à operadora . Protocolo: 42233920240716781930 Data: 16/07/2024</t>
  </si>
  <si>
    <t>Beneficiário com o plano cancelado por inadimplência e desejava reativar o plano, porém, plano com alta sinistralidade e não pode ser reativado.</t>
  </si>
  <si>
    <t>LEONARDO MIGUEL ANTONIO</t>
  </si>
  <si>
    <t>096.822.397-45</t>
  </si>
  <si>
    <t>Interlocutora, que se identifica como esposa do beneficiário, questiona a falta de retorno para contratação de plano individual , informa que a solicitação foi feita à Operadora no dia 28-06-2024 com avaliação médica concluída e desde então A operadora alega que o pedido está em análise e não apresenta resposta ao pedido. Protocolo : 17188381166972 - 09-07-2024</t>
  </si>
  <si>
    <t>Excelentíssimos Senhores, Por meio deste instrumento, venho requerer em nome da paciente Márcia Ferreira da Silva, identificada pelo CPF 105.233.357-50, residente na Rua Soldado Antônio da Silveira, 21, Casa B, Campo Grande, Rio de Janeiro, CEP 20.785-200, doravante denominada beneficiária, o agendamento de consulta com médico especializado em Neurocirurgia, conforme indicado pelo encaminhamento em anexo. O propósito desta solicitação é a avaliação de Discopatia Lombar. Cumpre ressaltar que a beneficiária, de 59 anos, é portadora de Diabetes e hipertensão Arterial, apresentando certa dificuldade de mobilidade para deslocamentos fora de sua área de residência, localizada em Campo Grande, Zona Oeste do Rio de Janeiro, o que dificulta seu atendimento em outras localidades. *Diante do exposto, solicito o agendamento da consulta com especialista em Neurocirurgia, preferencialmente em sua região de domicílio (Campo Grande). Requer-se que este pleito seja tratado com prioridade e urgência,</t>
  </si>
  <si>
    <t>Filho da beneficiária solicitou o agendamento com neurocirurgião, beneficiária foi indicada para entrar em contato com prestador e agendar consulta.</t>
  </si>
  <si>
    <t>DAGMAR XAVIER</t>
  </si>
  <si>
    <t>316.002.987-53</t>
  </si>
  <si>
    <t>Interlocutora, questiona a recusa para contratação de plano individual ou familiar, sob alegação de nenhuma resposta. A solicitação foi feita à Operadora no dia 24/06/2024. – data 24/06/2024.</t>
  </si>
  <si>
    <t>OZIRIS FERNANDES DE OLIVEIRA</t>
  </si>
  <si>
    <t>130.259.647-07</t>
  </si>
  <si>
    <t>Prezados, Infelizmente foi, tive meu contrato empresarial cancelado pro inadimplência, mas disposto a regularizar os pagamentos desde que com a reativação do plano. Porém, a informação que a operadora nos deu é que só responderão ao assunto após pagar uma mensalidade em aberto e aguardar 45 dias, o que é um prazo demasiado face o tema que está sendo tratado.</t>
  </si>
  <si>
    <t>Beneficiário com plano cancelado por inadimplência e solicita reativação do plano, porém, está com boletos em aberto.</t>
  </si>
  <si>
    <t>LETICIA TEIXEIRA MIGUEZ DE OLIVEIRA</t>
  </si>
  <si>
    <t>025.562.917-61</t>
  </si>
  <si>
    <t>Devolução de Mensalidade</t>
  </si>
  <si>
    <t>Interlocutor, beneficiário, questiona cobranças ocorrida em 04/2024. A operadora alega que essa cobrança e devida a ambulância. Interlocutora relata já ter pedido o cancelamento 3 meses e a operadora diz que esta em análise. E ate o prezado momento não houve o cancelamento. Protocolo 42233920240717786991 data 17/07/2024</t>
  </si>
  <si>
    <t>Beneficiária solicitou o cancelamento do aditivo APH e houve demora para conclusão da solicitação</t>
  </si>
  <si>
    <t>Carencia</t>
  </si>
  <si>
    <t>Beneficiária, questiona a falta de atendimento para: "Amiu em urgência" (Conforme pedido médico). A solicitação foi feita à Operadora no dia: 18/07/2024, para realização no município: Rio de janeiro/RJ, entretanto, a operadora negou com a justificativa de que a beneficiária está em carência para o procedimento. Protocolo: (Urgência) - Data: 18/07/2024</t>
  </si>
  <si>
    <t xml:space="preserve">Beneficiária teve guia de internação negada por carência pois tem 25 dias de plano. </t>
  </si>
  <si>
    <t>ARIANE DA SILVA FERREIRA BRASIL</t>
  </si>
  <si>
    <t>120.009.587-10</t>
  </si>
  <si>
    <t>A beneficiária, questiona a não cobertura para os materiais, para realização do procedimento Endometriose profunda, Retirada de uma parte do intestino (conforme guia médica), Dr. Rodrigo Roels, solicitado em 09/05/2024. Protocolo: 42233920240717784204 data: 17/07/2024.</t>
  </si>
  <si>
    <t>Beneficiária reclama de desmarcação de cirurgia que estava agendada no Hospital Israelita. Segundo o protocolo, o procedimento foi desmarcado por incompatilidade de agenda entre o cirurgião ginecologista e proctologista.</t>
  </si>
  <si>
    <t>Credenciar novo profissional - Cirurgia de endometriose</t>
  </si>
  <si>
    <t>Beneficiária, questiona a falta de atendimento para Terapia. A solicitação foi feita à Operadora no dia 21/06/2024, para realização no município Rio de Janeiro/RJ. Beneficiária informou que todas as vezes em que fez a marcação de uma consulta com psicólogo, foi cancelado pela operadora sem apresentar respostas, e em outras vezes alega não ter agenda. Relata também que não disponibilizam após desmarcar. Protocolo: 422339202403304268437 – data: 04/03/2024.</t>
  </si>
  <si>
    <t>Beneficiária havia agendado a  sessão com psicólogo, porém, agendamento não foi registrado em sistema</t>
  </si>
  <si>
    <t>LUCAS BRANDAO DA SILVA</t>
  </si>
  <si>
    <t>166.862.937-25</t>
  </si>
  <si>
    <t>Interlocutor(a), que se identifica como mãe do beneficiário, relata que a operadora de destino LEVE SAÚDE não comunicou o aceite da portabilidade no plano de destino. Informa que cumpriu todos os requisitos estabelecidos pela resolução normativa vigente (vínculo ativo no plano de origem/adimplência/prazo de permanência/compatibilidade com o plano de destino e demais requisitos), sendo os documentos entregues na operadora em 02/07/2024 pelo site levesaude.com.br. A operadora não apresentou resposta. Beneficiária após muitas tentativas de contato, recebeu a informação, após o prazo de 10 dias, que estava pendente o RG do beneficiário e os dados do titular financeiro. Sendo que a operadora não fez nenhum tipo de contato com a interlocutora exigindo a documentação. Interlocutora alega que encaminhou tudo o que foi pedido pela operadora, incluindo o RG do beneficiário, mas o dados do titular financeiro em nenhum momento foi mencionado. Protocolo 422339202407154203 - data 15/07/2024.</t>
  </si>
  <si>
    <t>Responsável reclama da demora para liberação da portabilidade. Registro de contato foi depois da abertura da reclamação.</t>
  </si>
  <si>
    <t>VERA LUCIA STELLET AGUIRRE</t>
  </si>
  <si>
    <t>870.586.777-00</t>
  </si>
  <si>
    <t>Beneficiária questiona a não devolução de valor proporcional de mensalidade pela operadora, vez que ocorreu o cancelamento contratual. Relata que pagou a mensalidade do mês 06/2024 de forma integral, e que solicitou o cancelamento do plano no dia 28/06/2024. Solicita o ressarcimento do dia 29/06/2024 até 05/07/2024, a operadora alega que o plano da beneficiária seria PRÉ PAGO. Protocolo: 42233920240719798896 Data: 19/07/2024</t>
  </si>
  <si>
    <t>Beneficiária solicita devolução de valor já pago, após o cancelamento do plano. Houve demora para o pagamento e consultor informou que beneficiária não teria direito a devolução.</t>
  </si>
  <si>
    <t>PEDRO HENRIQUE RODRIGUES GUIMARAES</t>
  </si>
  <si>
    <t>162.097.047-35</t>
  </si>
  <si>
    <t>Cirurgia ortognática</t>
  </si>
  <si>
    <t xml:space="preserve"> O beneficiário aguarda desde o dia 05 de março de 2024 para poder ser submetido ao tratamento cirurgico. É UM ABUSO! Essa autarquia precisa aplicar penalidades! EM ANEXO A DENÚNCIA.</t>
  </si>
  <si>
    <t>Responsável reclama de demora para liberação de OPME para realização de cirurgia. Beneficiário identificado como fraude, por isso, a demora para liberação a cirurgia (Proposital).</t>
  </si>
  <si>
    <t xml:space="preserve">MATHEUS PIRES MELLO DOS SANTOS	</t>
  </si>
  <si>
    <t>167.095.217-70</t>
  </si>
  <si>
    <t>Interlocutor(a), que se identifica como pai do beneficiário, questiona a não cobertura para consulta pediatra , nome do médico solicitante se houver. A operadora indicou os prestadores [descrever os prestadores] e nenhum deles tem agenda disponível dentro dos prazos da RN 566/2022 [ou nenhum profissional tem agenda disponível para atendimento]. operadora autoriza e cancela faltando 1 dia para consulta, 5x. O procedimento foi solicitado à operadora no dia 23/03/2024. 01/04/2024. 20/07/2024. 22/07/2024 para realização no município Rio de janeiro. Protocolo não consegue falar por ligação.</t>
  </si>
  <si>
    <t>Responsável do beneficiário reclama que as consultas com o pediatra agendada na Leve clínicas, foram todas canceladas</t>
  </si>
  <si>
    <t>RYAN OLIVEIRA DE LIMA</t>
  </si>
  <si>
    <t>224.212.187-13</t>
  </si>
  <si>
    <t>Interlocutora, que se identifica como mãe do beneficiário, questiona a recusa para contratação de plano individual ou familiar, a operadora não apresenta respostas e alegam análise. Ao entrar em contato é solicitado o teste do pezinho. A solicitação foi feita à Operadora no dia 12/06/2024. A interlocutora entrou em contato com operadora, dia 15/07/2024, com a atendente Beatriz, às 22:32, no telefone (21)3952-3333, e não foi informado o protocolo do atendimento alegando que a interlocutora não faz parte do plano, informou somente o número da proposta 171819888346245.</t>
  </si>
  <si>
    <t>PABLO NUNES DURVAL</t>
  </si>
  <si>
    <t>022.522.087-32</t>
  </si>
  <si>
    <t>leve on</t>
  </si>
  <si>
    <t>Beneficiário, questiona o não pagamento de reembolso para locomoção do mesmo autorizado pela operadora, consulta seria realizada no dia 12/06/2024 mais houve o cancelamento por falta do profissional medico, beneficiário foi notificado no caminho o mesmo foi com o carro de aplicativo e solicitou a operadora o valor do reembolso de 82,00R$ e ate o momento não obteve resposta. Beneficiário alega ter feito contato com a operadora e a ouvidora e ambas não deu algum retorno sobre o pagamento do reembolso. A solicitação de reembolso foi feita à operadora no dia 12/06/2024 e o prazo previsto no contrato para realização do reembolso já expirou. Protocolo:42233920240722805919 – data:22/07/2024.</t>
  </si>
  <si>
    <t>Beneficiário solicita reembolso de valor pago para deslocamento de consulta que foi cancelada minutos antes do atendimento. Houve erro operacional, pois o Fale Leve solicitou posição do jurídico quanto ao pagamento do reembolso e após aceite do jurídico, demanda não foi encaminhada para o financeiro para pagamento.</t>
  </si>
  <si>
    <t>ANNELISE NOE MARTINHO</t>
  </si>
  <si>
    <t>036.138.407-66</t>
  </si>
  <si>
    <t>Beneficiária, questiona a falta de resposta para contratação de plano individual ou familiar. A solicitação foi feita à Operadora no dia 12/07/2024. Beneficiária alega que fez a entrevista no dia 12/07/2024 e seu marido fez no dia 15/07/2024 e até o momento a operadora não deu resposta a solicitante.</t>
  </si>
  <si>
    <t>ANTONIO INACIO DE BARROS</t>
  </si>
  <si>
    <t>211.890.567-04</t>
  </si>
  <si>
    <t>Interlocutor(a), que se identifica como . filha do beneficiário, questiona a não atendimento para cardiologista serviço demandado, e nome do . O procedimento foi solicitado à operadora no dia 10/06/2024, para realização no município rio de janeiro. A operadora alega que nao tem vaga em sua rede para realização do serviço de saúde. protocolo 42233920240723810027 data 23/07/2024</t>
  </si>
  <si>
    <t>Beneficiário deseja agendar consulta com cardiologista da Leve clínica de Madureira. Médico sem agenda disponível e cancelou o primeiro agendamento</t>
  </si>
  <si>
    <t>GIOVANNA FELIX NOLASCO TINTEL</t>
  </si>
  <si>
    <t>159.801.157-06</t>
  </si>
  <si>
    <t>Teste de contato</t>
  </si>
  <si>
    <t>Interlocutor(a), que se identifica como beneficiário, questiona o prazo de atendimento para exame de alergia, Interlocutora questiona o tempo esperado para autorização presencial dos exames e consulta, solicitados. Questiona a demora no atendimento para autorização.. A operadora não autorizou o serviço e pede pra aguardar autorização exame agendado para 11 horas no dia 23/07/2024 após o prazo máximo previsto na RN nº 566/2022. Protocolo não forneceu protocolo</t>
  </si>
  <si>
    <t>Beneficiária reclama de demora para autorização de exame de teste de contato. Verificado que guia foi aberta as 11:47 e liberada as 12:33</t>
  </si>
  <si>
    <t>LUCAS RAVI BORGES DA COSTA</t>
  </si>
  <si>
    <t>219.996.877-44</t>
  </si>
  <si>
    <t>Interlocutora, que se identifica como mãe do beneficiário, questiona a falta de atendimento para consulta eletiva de pediatria, . A solicitação foi feita à Operadora no dia 28/06/2024, para realização no município do Rio de Janeiro(RJ). A operadora alega que o pedido está em análise e na véspera da consulta desmarca. Protocolo:42233920240611640338 do 28/06/2024.</t>
  </si>
  <si>
    <t>Responsável reclama de consulta de pediatria que foi desmarcada</t>
  </si>
  <si>
    <t>AMARO FERREIRA DA SILVA</t>
  </si>
  <si>
    <t>344.293.447-87</t>
  </si>
  <si>
    <t>Atendimento APH</t>
  </si>
  <si>
    <t>Interlocutora, filha do beneficiário, questiona a falta de atendimento para consulta de emergência. A solicitação foi feita à Operadora no dia 19/07/2024, para realização no município de RIO DE JANEIRO\RJ. Interlecutora informa que a justificativa da operadora foi de que o atendimento só seria realizado com data agendada. Protocolo 42233920240723810500 – data 23\07\2024.</t>
  </si>
  <si>
    <t>Filha do beneficiário reclama que solicitou atendimento de emergência pelo APH e a remoção foi negada.</t>
  </si>
  <si>
    <t>LAIS GOMES BANDEIRA RODRIGUES</t>
  </si>
  <si>
    <t>097.534.986-40</t>
  </si>
  <si>
    <t>beneficia informa que tentou portabilidade operadora informou o prazo de 3 dias para redigir um contrato novo que no final foi negado Interlocutor(a), que se identifica comobeneficiário], questiona o não recebimento de informações referentes ao plano de origem (data de vinculação ao plano, número do registro da operadora, número do registro do plano, declaração de adimplemento e prazo de permanência), para fins de portabilidade de carências. Para efetuar a reclamação,], sem sucesso.protocolo42233920240722807730 data 23/2024</t>
  </si>
  <si>
    <t>Cliente Alto Custo, não chegou a ficar ativa no plano e reclama das carências implantadas. Os contatos com a Central, são solicitando informações das carências apenas.</t>
  </si>
  <si>
    <t>12987846</t>
  </si>
  <si>
    <t>ISA PEREIRA DE OLIVEIRA</t>
  </si>
  <si>
    <t>125.766.037-34</t>
  </si>
  <si>
    <t>Interlocutora, que se identifica como filha da beneficiária, questiona a falta de atendimento para Internação, e nome do médico solicitante Dr. Diogo Chaves. A solicitação foi feita à Operadora no dia 23/07/2024, para realização no município Rio de Janeiro. A operadora não apresenta resposta ao pedido. Protocolo 42233920240723812235 – data 23/07/2024.</t>
  </si>
  <si>
    <t xml:space="preserve">Filha da beneficiária reclama de demora para autorização de internação. Guia foi aberta as 14:27 e liberada as 17:08. </t>
  </si>
  <si>
    <t>BEATRIZ DOS SANTOS GOMES</t>
  </si>
  <si>
    <t>105.116.227-08</t>
  </si>
  <si>
    <t>beneficiário], relata que a Leve Saude ] não comunicou o aceite da portabilidade no plano de destino. Informa que cumpriu todos os requisitos estabelecidos pela resolução normativa vigente (vínculo ativo no plano de origem/adimplência/prazo de permanência/compatibilidade com o plano de destino e demais requisitos), sendo os documentos entregues na [operadora/administradora] em 22/05/2024. [42233920240705738790 16/07/2024</t>
  </si>
  <si>
    <t>ERICO DOS SANTOS HOMEM</t>
  </si>
  <si>
    <t>091.476.107-27</t>
  </si>
  <si>
    <t>Metropolitano</t>
  </si>
  <si>
    <t>beneficiário, questiona a não cobertura para o procedimento ressonância de coluna lombar (conforme o pedido medico). O procedimento foi solicitado à operadora no dia 16/07/2024,para realização no município Petrópolis . A operadora alega que não possui prestador em sua rede para realização do serviço de saúde. Protocolo:42233920240716780260 Data:16/07/2024</t>
  </si>
  <si>
    <t>Beneficiário informa que não localiza prestador para agendamento de exame. Caso aberto no Salesforce para gestão de rede, porém, houve demora para devolutiva do gestão de rede</t>
  </si>
  <si>
    <t>JORGE CARLOS BAPTISTA SERRANO</t>
  </si>
  <si>
    <t>229.276.337-03</t>
  </si>
  <si>
    <t>Terapia Ocupacional</t>
  </si>
  <si>
    <t>Interlocutora, que se identifica como mãe do beneficiário, questiona a falta de atendimento para terapia ocupacional e avaliação neuropsicológica. A solicitação foi feita à Operadora no mês de maio de 2024, para realização no município Rio de Janeiro/RJ. A operadora só pede mais prazos para a interlocutora e não é marcado o procedimento. Protocolo: 42233920240722806393 – data: 24/07/2024.</t>
  </si>
  <si>
    <t>Responsável pelo beneficiário reclama da demora para agendamento de consulta de Terapia Ocupacional e avaliação neuropsicológica.</t>
  </si>
  <si>
    <t>Quero utilizar meu tempo como beneficiária no plano de saúde da Marinha do Brasil para me isentar de carência ou diminuir minhas carências no plano Leve Saúde Premium. Plano com vigência a partir 05/junho/2024. Solicito se possível celeridade no caso, pois tenho que fazer ressonância. Como prova do meu vínculo como beneficiária no plano de saúde da Marinha do Brasil, estou anexando meu contracheque como prova do pagamento do FUSMA (plano da Marinha) e minha identidade militar.</t>
  </si>
  <si>
    <t xml:space="preserve">Beneficiária solicita a redução de carências, pois é beneficiária do plano da Marinha. Na proposta não foi anexada a carta de permanência e foi assinalado que não tem plano anterior. </t>
  </si>
  <si>
    <t>JOSE DA SILVA PAIXAO</t>
  </si>
  <si>
    <t>192.110.317-53</t>
  </si>
  <si>
    <t xml:space="preserve"> Interlocutor, que se identifica como filho do beneficiário, questiona que enviou toda a documentação a operadora, porém a mesma não retornou com nenhuma justificativa, para contratação de plano individual ou familiar. A solicitação foi feita à Operadora no dia 01/07/2024. Protocolo:n° 42233920240722078083 de protocolo de contato com a OPS] – data: 22/07/2024.</t>
  </si>
  <si>
    <t>JAQUELINE MELLO SAMPAIO</t>
  </si>
  <si>
    <t>019.317.357-35</t>
  </si>
  <si>
    <t>Suspensão e Rescisão contratuais</t>
  </si>
  <si>
    <t>No dia 15/07 enviei a carta com pedido de cancelamento de meu plano de saúde por motivo financeiro, estou sem condições de pagar, junto a carta enviei também alguns arquivos nos quais constam a decisão da ANS que me desobriga a pagar multa pelo cancelamento de contrato. Fiquei no plano por mais de 12 meses e eles disseram que eu deveria cumprir aviso prévio de 60 dias e me mandaram o boleto de pagamento, mas se eu estou cancelando, é porque não tenho dinheiro para pagar e não tem cabimento a cobrança de mais 2 meses. Hoje dia 24/07/24, novamente liguei ( protocolo 42233920240724818228) e me informaram que o cancelamento estava agendado para dia 13/09/24, após o cumprimento do aviso prévio, informei que por lei não sou obrigada e disseram que iam encaminhar meu caso ao dept jurídico deles e me retornariam. Então resolvi abrir essa reclamação aqui, para que eles cancelem o plano e as cobranças do mesmo.</t>
  </si>
  <si>
    <t>Beneficiária tem plano empresarial e não aceita cobrança de aviso prévio</t>
  </si>
  <si>
    <t>ALINE ALVES PORTILHO</t>
  </si>
  <si>
    <t>098.647.147-08</t>
  </si>
  <si>
    <t>A INTERLOCUTORA INFORMA QUE FOI FEITO UM PEDIDO DE UM LOCAL PARA FAZER UM EXAME NEUROLOGICO ,E AI ATE O MOMENTO A OPERADORA NAO SE MANISFETA PARA DIZER SE AUTORIZAM O LOCAL PARA QUE SEJA REALIZADO O EXAME.PROTOCOLO OP=18980770=DAT=15/07/2024</t>
  </si>
  <si>
    <t>Beneficiária solicitou autorização para realização de avaliação neurológica e reclama de não ter recebido retorno sobre autorização. Não foi enviado disparo de SMS. Backoffice abriu guia para terapia ocupacional e solicitação foi para avaliação neuropsicológica.</t>
  </si>
  <si>
    <t>ARTUR MENDONCA GOMES</t>
  </si>
  <si>
    <t>073.828.507-22</t>
  </si>
  <si>
    <t>Documentos/Informações</t>
  </si>
  <si>
    <t>ARTHUR MENDONÇA GOMES questiona a não disponibilização de carteirinhas físicas dos beneficiários do plano familiar e o livro médico (segundo o mesmo). A solicitação foi feita em 11/07/2024, e até o momento não teve retorno. Protocolo 42233920240725161804</t>
  </si>
  <si>
    <t>Beneficiário reclama de não ter recebido kit de implantação, porém, não há contato com a Central Fale Leve solicitando envio</t>
  </si>
  <si>
    <t>LEDA RIBEIRO SADA</t>
  </si>
  <si>
    <t>745.507.647-91</t>
  </si>
  <si>
    <t>Angiotomografia</t>
  </si>
  <si>
    <t>Interlocutora , que se identifica como nora da beneficiária, questiona a falta de atendimento para : Angiotomografia ( conforme descrição , solicitada em caráter de Urgência / Emergência). A solicitação foi feita à Operadora no dia 24/07/2024, para realização no município do Rio de Janeiro. A operadora alega que o pedido está em Auditoria Medica. Beneficiaria encontra-se internada aguardando para realização do procedimento .Protocolo: 42233920240725822145 Data: 25/07/2024</t>
  </si>
  <si>
    <t>BIANCA DOS SANTOS SILVA</t>
  </si>
  <si>
    <t>147.247.897-51</t>
  </si>
  <si>
    <t>Beneficiária, informa que solicitou à operadora, em 24/07/2024, a exclusão em plano coletivo empresarial. Até a presente data não houve a exclusão. Protocolo 42233920240724816805 – data 24/07/2024.</t>
  </si>
  <si>
    <t>O cancelamento foi efetivado em sistema mas como o contrato é empresarial, há o período de aviso prévio. Beneficiária ciente que o cancelamento foi feito em sistema e do prazo de aviso prévio.</t>
  </si>
  <si>
    <t>Interlocutora, que se identifica como filha da beneficiária, questiona a falta de atendimento para "oncologia clínica" (iniciar a quimioterapia) em caráter de urgência e emergência, conforme guia médica, e nome do médico solicitante Dr. Marcos Balieiro - CRM 52702315. A solicitação foi feita à Operadora no dia 26/07/2024, para realização no município Rio de Janeiro/RJ. A operadora alega que o pedido está em análise. Protocolo: 42233920240727830287 – data: 26/07/2024.</t>
  </si>
  <si>
    <t>Beneficiária encaminhou pedido no sábado e abriu reclamação na segunda de manhã. Tínhamos já agendado a consulta, porém, houve dificuldade para contatar a beenficiária.</t>
  </si>
  <si>
    <t>AYLLA SOPHIA DE OLIVEIRA ESTRELA</t>
  </si>
  <si>
    <t>025.186.727-70</t>
  </si>
  <si>
    <t xml:space="preserve"> Interlocutor, que se identifica como pai da beneficiária, questiona a recusa para contratação de plano individual, sob alegação de que a Operadora não trabalha com planos infantis e só aceitaria a contratação se tivesse um adulto no plano. A solicitação foi feita à Operadora no dia [29/07/2024]. Contato com a Operadora pelo WhatsApp: (21) 997064941 – Por isso não gerou um protocolo - data: 29/07/2024, em torno das 14:49.</t>
  </si>
  <si>
    <t>Responsável reclama da necessidade de ter uma pessoa adulta junto a criança para a contratação do plano. Não há proposta aberta.</t>
  </si>
  <si>
    <t xml:space="preserve">Rede de Atendimento (rede conveniada) </t>
  </si>
  <si>
    <t>Interlocutora, que se identifica como Camila, questiona a não cobertura para consulta com neuro cirurgião, e nome do médico solicitante Dr. Luiz Filipe. O procedimento foi solicitado à operadora no dia 03/2024, para realização no município rio de janeiro/RJ. A operadora alega que não possui prestador em sua rede para realização do serviço de saúde. informa que indicou um neuro na tijuca/RJ mais perto da data de realização o medico desmarcou por motivos de doença. protocolo: 42233920240727830827 data: 27/07/2024</t>
  </si>
  <si>
    <t xml:space="preserve">Beneficiária solicitou agendamento com neurocirurgião porém consulta foi cancelada e a mesma abriu reclamação dentro do prazo para direcionamento do gestão de rede. </t>
  </si>
  <si>
    <t>MARIA DE LOURDES BARBOSA PINHEIRO</t>
  </si>
  <si>
    <t>105.768.257-86</t>
  </si>
  <si>
    <t>RM de Crânio 3 teslas</t>
  </si>
  <si>
    <t>Interlocutor(a), que se identifica como filha do beneficiário, questiona a não cobertura para a realização de uma Ressonância Magnetica de Crânio 3 Tesla dia 19/07/2024,Solicitado pelo Dr: Luiz Felipe Dantas,CRM 521009494 O procedimento foi solicitado no dia 19/07/2024, para realização no município do Rio de Janeiro, entretanto, a operadora negou com a justificativa de que o [procedimento ou serviço] não consta no Rol de Procedimentos e Eventos em Saúde vigente. Protocolo 42233920240729836765 29/07/2024. A Interlocutora informa que foi autorizado, mas quando entrou em contato com a clinica indicada, a mesma informou que não fazia o procedimento .A interlocutora retornou a operadora para informar do ocorrido a atendente diz que o procedimento não consta no Rol do Procedimento .Mas como autorizou e indicou para a clinica. .</t>
  </si>
  <si>
    <t>Filha da beneficiária questiona a não cobertura de exame de ressonância Magnética de Crânio 3 Teslas que não faz parte do Rol da ANS.</t>
  </si>
  <si>
    <t>LAURA DE ALMEIDA AGUIAR XAVIER</t>
  </si>
  <si>
    <t>885.068.007-49</t>
  </si>
  <si>
    <t>Prazos máximos de agendamento</t>
  </si>
  <si>
    <t>A beneficiaria está internada desde o dia 21/07. Deu entrada na unidade após um AVC hemorrágico. Fez duas tomografias computadorizadas e nenhum dos exames foram avaliados, o que impede saber o tamanho da lesão e possíveis sequelas. Foi sugerida a realização de uma angiografia, que não foi autorizada pela familia justamente pela ausência do neurologista. A internação prolongada pode causar problemas secundários como ulcera por pressão, infecções hospitalares entre outras intercorrências</t>
  </si>
  <si>
    <t>Beneficiária estava internada desde o dia 20 e não havia recebido visita do neurologista. Em caso aberto no Salesforce, foi informado que era necessário o hospital solicitar a visita do médico.</t>
  </si>
  <si>
    <t xml:space="preserve">	MARIA RODRIGUES DIAS</t>
  </si>
  <si>
    <t>596.152.307-15</t>
  </si>
  <si>
    <t>Zona norte II</t>
  </si>
  <si>
    <t>Prazos Maximos para Atendimento</t>
  </si>
  <si>
    <t>Beneficiário, questiona o prazo de atendimento para consulta dermatológica com a Dra. Evelin Luize De azevedo Saraiva-CRM850209, com a qual já realiza tratamento para Vitiligo. A operadora autorizou o serviço e agendou para o dia 29/08/2024 , após o prazo máximo previsto na RN nº 566/2022. Protocolo: 42233920240730161804 – data: 30/07/2024. OBS: beneficiário afirma que a Dra.Evelin informou que estaria com agenda disponível para atende-lo o mais breve possível.</t>
  </si>
  <si>
    <t>ELAINE FERREIRA DA SILVA</t>
  </si>
  <si>
    <t>042.766.107-29</t>
  </si>
  <si>
    <t>Centro/Zona Sul</t>
  </si>
  <si>
    <t>AO TENTAR PASSAR POR CONSULTA GINECOLOGICA, TIVE O CONSTRANGIMENTO DE DIZER QUE A OPERADORA NÃO AUTORIZOU MINHA CONSULTA. ENTREI EM CONTATO NO 08005802382, ATENDENTE MARIANA, PROTOCOLO 42233920240730839388 E ELA INFORMOU QUE NÃO IRIA SER GERADO O TOKEN PARA CONSULTA POIS ESTAVA SUSPENSO DESDE O 10º DIA EM ATRASO. ISSO NÃO É O QUE A ANS DETERMINA E ESTOU ENFURECIDA COM O DESCASO E CONSTRAGIMENTO. REGISTRO A RECLAMAÇÃO E IREI ABRIR PROCESSO JUDICIAL PELO DANO.</t>
  </si>
  <si>
    <t>Beneficiária estava com a cobertura suspensa por inadimplência referente ao boleto de junho. Pagou o boleto um dia antes da consulta e não havia ocorrido a baixa bancária.</t>
  </si>
  <si>
    <t>IDA SALOMAO EIRAS</t>
  </si>
  <si>
    <t>025.077.337-64</t>
  </si>
  <si>
    <t>Itens Obrigatorios e Clausulas Contratuais</t>
  </si>
  <si>
    <t>Beneficiária, questiona o não recebimento de boleto para pagamento de mensalidade, referente ao mês 07/2024. Beneficiária relata que ao entrar em contato com a operadora foi informada de que os dados não constam no sistema. Protocolo [anotar n° de protocolo de contato com a OPS/ADM] – data [anotar data do protocolo de contato com a OPS/ADM]. Beneficiária relata que não foi informado número de protocolo.</t>
  </si>
  <si>
    <t>EDMEA RODRIGUES MACHADO</t>
  </si>
  <si>
    <t>868.858.127-49</t>
  </si>
  <si>
    <t>Interlocutor, que se identifica como filho da beneficiária, questiona a recusa para contratação de plano individual ou familiar, sob alegação de a operadora alega que seria omissão de doença pré existente, porém o interlocutor informa que a beneficiária não tem doença pré exixtente. A solicitação foi feita à Operadora no dia 11/07/2024, porém recebeu a negativa da contratação do plano. Protocolo 17206440430422 – data 29/07/2024.</t>
  </si>
  <si>
    <t>Interlocutor(a), que se identifica como beneficiária, informa que solicitou o cancelamento do contrato , por telefone – em 25/07/2024, e até a presente data, não conseguiu optar pelo cancelamento, por falta de contato com a Operadora. Para efetuar a reclamação, relata que tentou entrar em contato com a Operadora por meio do telefone&gt; 3952-3333 sem sucesso. Data: 25/07/2024.</t>
  </si>
  <si>
    <t xml:space="preserve">Beneficiária informa que solicitou cancelamento, porém, foram realizadas algumas tentativas de contato com a mesma para verificar e célula de ameaças não obteve sucesso. No dia 17/07 entrou em contato mas reclamou de dificuldade de agendamento e não solicita o cancelamento novamente. Houve contato com o Fale Leve nos dias 18/07 e 25/07 solicitando o cancelamento e em todas as 3 tentativas de cancelamento, as ligações cairam. </t>
  </si>
  <si>
    <t xml:space="preserve">Documentos/Informações Obrigatórias ao Consumidor  </t>
  </si>
  <si>
    <t>Beneficiário, questiona o não recebimento do guia impresso da rede prestadora solicitado em 02/07/2024. Protocolo: 42233920240730161804 – data: 30/07/2024</t>
  </si>
  <si>
    <t>Não localizado contado da beneficiária com a central de atendimento para solicitação de guia de rede. O kit de implantação não é enviado de forma impressa.</t>
  </si>
  <si>
    <t>VINICIUS GOUVEIA VALDUGA</t>
  </si>
  <si>
    <t>123.940.597-96</t>
  </si>
  <si>
    <t>Beneficiário, questiona a recusa para contratação de plano coletivo empresarial Vinicius G Vulduga transportes e a Operadora Leve Saúde, sob alegação de que houve divergência entre declaração de saúde, entrevista médica. A solicitação foi feita à [Administradora/Operadora] no dia 31/05/2024. Cabe ressaltar que solicitou novamente no 27/06/2024 uma segunda proposta na qual até o momento 30/07/2024 a operadora alega que ainda está em análise, a mesma alega também que enviou novamente a proposta e deu 5 dias úteis para uma resposta. Trata-se de empresário individual, que realizou inscrição nos órgãos competentes há no mínimo 6 (seis) meses e está regular junto à Receita Federal. Protocolo 42233920240730842736 – data 30/07/2024</t>
  </si>
  <si>
    <t>LARISSA MAYA DE OLIVEIRA MARTINS</t>
  </si>
  <si>
    <t>126.964.337-12</t>
  </si>
  <si>
    <t>Tive dor abdominal aguda e em consulta com gastroenterologista, foi pedido endoscopia e encaminhado para endocrinologista e nutricionista. Em atendimento virtual pelo plano de saúde, a médica de família solicitou exames de sangue para investigação de CID R104, entre eles, exames de intolerância a glúten e lactose. Todos os exames foram autorizados e coletados, menos os 2 exames indicados acima, que o laboratório disse que sequer conseguia solicitar autorização, pois não era liberado no sistema da operadora de saúde. Em contato com a operadora, foi dito que os exames do pedido estavam autorizados e teria sido erro do laboratório (protocolo 422339 - 20240724 - 816676) e que iriam encaminhar pra um médico fazer um novo pedido só com os exames que faltaram. O novo pedido foi feito e ao pedir liberação da guia, a solicitação ficou em análise e na data de ontem (30/07/2024), foi informado que os 2 exames faltantes não tinha cobertura pelo plano de saúde, pois não fazem parte do rol da ANS.</t>
  </si>
  <si>
    <t>Beneficiária entra em contato para solicitar informação sobre exames laboratoriais e recebe informação de locais para realização de exames que não fazem parte do rol da ANS</t>
  </si>
  <si>
    <t>IVANIR DOS SANTOS OLIVEIRA</t>
  </si>
  <si>
    <t>807.455.045-15</t>
  </si>
  <si>
    <t>Beneficiária, informa que, em 02/07/2024, o representante da pessoa jurídica solicitou a rescisão do contrato coletivo, entretanto, até a presente data, não houve rescisão e foi informado que o contrato deveria haver notificação prévia de 60 (sessenta) dias. Protocolo 42233920240731847168 - data: 31/07/2024.</t>
  </si>
  <si>
    <t>Beneficiária encaminha carta para movimentação cadastral, porém, não deixa claro se deseja o cancelamento ou exclusão de dependente. Após alguns contatos solicita a exclusão de si mesma no plano. Foi questionada se desejava o cancelamento, porém, não informou. Após informar que desejava o cancelamento, foi orientada a enviar a carta de cancelamento e está ciente do aviso prévio.</t>
  </si>
  <si>
    <t>LAURO PAES COELHO NETO</t>
  </si>
  <si>
    <t>038.118.967-84</t>
  </si>
  <si>
    <t>Beneficiário, questiona a falta de atendimento para Marcação de consulta com ortopedista. A solicitação foi feita à Operadora no dia 11/07/2024, para realização no município rio de janeiro . A operadora alega que o pedido está em análise não apresenta resposta ao pedido. Protocolo; 42233920240711764052 data 11/07/2024 .Beneficiário informa que esta com dificuldade de atendimento com espacialidade em ortopedia . operadora fica solicitando prazo para agendar e nunca encontra um prestador de serviço para realizar a consulta .</t>
  </si>
  <si>
    <t>Beneficiário solicita consulta de retorno com ortopedista que realiza seu acompanhamento na Leve Clínica, porém profissional sem agenda disponível dentro do prazo.</t>
  </si>
  <si>
    <t>147.222.207-51</t>
  </si>
  <si>
    <t>Leve ON</t>
  </si>
  <si>
    <t>RM de Coluna</t>
  </si>
  <si>
    <t>Plano alega que é necessário aguardar um prazo de análise de até 21 dias para só depois informar uma data para a realização do exame. Ocorre que eu já cumpri a carência, o pedido foi feito em março, NÃO QUERO TER QUE ESPERAR POR MAIS UM MÊS, já esperei pela carência!!! Em anexo, o print da conversa.</t>
  </si>
  <si>
    <t xml:space="preserve">Beneficiário solicitou autorização para realização de exame complexo, consultora passa prazo de realização informando que é prazo de análise  e beneficiário não aceita prazo informado. </t>
  </si>
  <si>
    <t>389.634.777-20</t>
  </si>
  <si>
    <t>Ortopedia Cirúrgica - Cotovelo</t>
  </si>
  <si>
    <t xml:space="preserve"> Interlocutor(a), que se identifica como beneficiária, questiona a falta de atendimento p/ uma Consulta com Ortopedista. A beneficiária sofreu um acidente e, precisa com urgência de uma Consulta o mais rápido possível. A solicitação foi feita à Operadora no dia 01/08/2024, para realização no município do Rio de Janeiro. A operadora não apresenta resposta ao pedido, informando de que não há agenda em aberto. Protocolo&gt; 42233920240801849212 Data&lt; 01/08/2024</t>
  </si>
  <si>
    <t>Beneficiária solicita agendamento de consulta com ortopedista cirurgião, porém, sem agenda disponível. Beneficiária informa que necessita de agendamento com urgência mas consultores não indicaram atendimento de urgência ortopédica.</t>
  </si>
  <si>
    <t xml:space="preserve">	GUILHERME KERN DE ALMEIDA</t>
  </si>
  <si>
    <t>217.592.797-06</t>
  </si>
  <si>
    <t>Beneficiário questiona que no dia 28/07 tentou contratar o plano, porém segue parado na área médica para analise com um prazo de 24h a 72h, prazo findou e não deram uma resposta. Relata que essa é a segunda vez que tenta a liberação do contrato, na primeira tentativa também ficou parado na área médica ate que passou do prazo e teve que refazer o pedido. Agora segue tendo o mesmo problema. Informa que precisa que liberem o boleto para pagar e ele poder usar pois tem procedimentos que necessitam ser realizados. Número da proposta 17217317523496</t>
  </si>
  <si>
    <t xml:space="preserve">	DAVINA RODRIGUES DOS SANTOS</t>
  </si>
  <si>
    <t>757.214.307-53</t>
  </si>
  <si>
    <t>Mamotomia por US</t>
  </si>
  <si>
    <t>Beneficiária, questiona a não cobertura para ultrassonografia da mama com biopsia. O procedimento foi solicitado no dia [29/07/2024], para realização no município Rio de Janeiro, entretanto, a operadora negou com a justificativa de que o beneficiário está cumprindo Cobertura Parcial Temporária (CPT) para Doença ou Lesão Preexistente (DLP) cisto solitário da mama cid n600 Protocolo: 42233920240801854629 – data:01/08/24</t>
  </si>
  <si>
    <t>Beneficiária teve guia de mamotomia negada devido o exame complexo estar correlacionado a CPT de nódulo nas mamas.</t>
  </si>
  <si>
    <t>ISABELLE ORLANDO GALANTE</t>
  </si>
  <si>
    <t>190.356.257-06</t>
  </si>
  <si>
    <t>Beneficiário, questiona a não cobertura para Consulta com Neurologista. O procedimento foi solicitado à operadora no dia 02/08/2024, para realização no município Rio de Janeiro e a operadora indicou prestadores que não realizam o procedimento. Beneficiaria alega não conseguir atendimento com outras especialidades, como especialista em endometriose. Protocolo:42233920240802860276 – data:02/08/2024</t>
  </si>
  <si>
    <t>Beneficiária solicita agendamento de consulta com neurologista na Leve clínica, prorém, agenda estava distante e beneficiária não aceitou indicação para rede credenciada. (Caso aberto após abertura da NIP)</t>
  </si>
  <si>
    <t>Familiares que foram a visita detectaram braço direito edemasiado e sem acesso venoso periferico ainda no CTI. Equipe de enfermagem não tinha notado. Não se sabe a quanto tempo ela estava sem soro fisiologico e sem infusão medicamentosa. Sobre a transferencia, sinalizada a familia desde 31 de agosto, não era da ciencia da equipe de plantão daquele dia - Dr Alberto e enfermeira Daiane. Sendo assim, a paciente foi transferida para uma enfermaria as 16h. Continuou sem alimentação e medicação todo esse periodo. As 19h, na passagem de plantão foi transferida novamente e encontra-se na Sala 1 - Leito 6. O plano contratado é para quarto particular. A familia questionou e ninguem soube informar nada. Ao acessar a enfermaria, o acompanhante não tem direito a refeiçao e tem acesso apenas a uma poltrona, ergonomicamente e etariamente inadequada tanto para a paciente quanto para a acompanhante. O Estatuto do Idoso prevê que é dever do hospital fornecer local adequado para o acompanhante.</t>
  </si>
  <si>
    <t>Responsável reclama que beneficiária se encontra internada em quarto coletivo, sendo que o plano contratado é particular. Em protocolo verificado que equipe de regulação não consegue contato com a família.</t>
  </si>
  <si>
    <t>FATIMA DE JESUS RODRIGUES</t>
  </si>
  <si>
    <t>865.384.897-53</t>
  </si>
  <si>
    <t>Interlocutora, que se identifica como filha da beneficiária, questiona a não cobertura para vídeo eletrocefalograma. O procedimento foi solicitado no dia 31/07/2024, para realização no município Rio de Janeiro, entretanto, a operadora negou com a justificativa de que a beneficiária está em carência para o procedimento. Ressalta que no contrato não consta a carência, uma vez que, foi feito uma portabilidade levando as carências. Protocolo: 42233920240802856389 data: 02/08/2024.</t>
  </si>
  <si>
    <t>HEELYKA VITAL SILVA</t>
  </si>
  <si>
    <t>084.631.251-40</t>
  </si>
  <si>
    <t>Interlocutor(a), questiona a cancelamento do seu plano por inadimplência. A mesma alega que não foi informada. Após isto, entrou em contato com a ouvidoria (31/07) solicitando reativação e foi informada que seria reativado. Porém em contato no dia 02/08, foi informada pelo plano que não haveria possibilidade de reativação</t>
  </si>
  <si>
    <t xml:space="preserve">Beneficiária teve contrato cancelado por inadimplência e foi identificada como fraude. </t>
  </si>
  <si>
    <t>JANE NATIVIDADE BAÊTA</t>
  </si>
  <si>
    <t>611.403.507-06</t>
  </si>
  <si>
    <t>Beneficiária, informa que solicitou à operadora, em 12/07/2024, a exclusão em plano coletivo empresarial . Até a presente data não houve a exclusão. Protocolo 42233920240802859085 data 02/08/2024.</t>
  </si>
  <si>
    <t>Beneficiária tem o plano empresarial e não concorda com o prazo de cumprimento de aviso prévio.</t>
  </si>
  <si>
    <t>CLARA APARECIDA DOS SANTOS GOMES TORQUILHO</t>
  </si>
  <si>
    <t>168.573.037-03</t>
  </si>
  <si>
    <t>Beneficiário, questiona o não atendimento para . A solicitação foi feita à Operadora no dia ultrassonografia transvaginal de gestação e consulta com obstetra, no município Niterói e o agendamento foi realizado para o município Rio de Janeiro, dia 21/08/2024. Protocolo 42233920240802858375 - data 02/08/2024.</t>
  </si>
  <si>
    <t>Beneficiária reclama que locais indicados para Ultrassonografia obstétrica não tem agenda disponível</t>
  </si>
  <si>
    <t>RM de articulação</t>
  </si>
  <si>
    <t>Solicitei autorização prévia para os pedidos de ressonância que o meu ortopedista assistente solicitou. O plano autorizou o procedimento de maneira errada, com o código tuss errado e se recusou a autorizar o procedimento com o código correto. Não pude fazer o exame por negativa de atendimento da operadora. Estou deste as 07:40 da manhã tentando uma resolução junto à operadora, sem sucesso.</t>
  </si>
  <si>
    <t>Beneficiária solicita autorização de RM, porém, guia foi aberta com codificação errada. Houve demora para alteração de codificação e beneficiária abriu NIP. Não houve contato do atendimento especializado pois era sábado.</t>
  </si>
  <si>
    <t>Beneficiário questiona o não atendimento para consulta com Oftamologista. A solicitação foi feita à Operadora no dia 05/08/2024, no município de Petrópolis, mas a operadora informou que não havia rede credenciada na região, disponibilizando apenas para o município de Niterói. Protocolo 42233920240805863164 – data 05/08/2024</t>
  </si>
  <si>
    <t>Beneficiário solicitou direcionamento para oftalmologia em petrópolis após a abertura da reclamação(06/08) e foi informado os locais dentro da área de abrangência, porém, beneficiário reclama que não há prestador em Petópolis. Não há registro de protocolo para esta demanda antes da NIP.</t>
  </si>
  <si>
    <t>ANA PAULA DOS SANTOS LIMA</t>
  </si>
  <si>
    <t>110.704.437-51</t>
  </si>
  <si>
    <t>Mesquita</t>
  </si>
  <si>
    <t>Preventivo</t>
  </si>
  <si>
    <t>Interlocutora, que se identifica como beneficiária, questiona a não entrega de resultado do exame Preventivo . O procedimento foi solicitado por nome do médico Dra Mariana Gonçalves de Andrade CRM , em 19/06/2024 e realizado em Nova Iguaçu em 19/06/2024. Não consegue obter o resultado do exame sob alegação pela Operadora de que vai chegar na operadora só ate o momento não chegou. Protocolo 42233920240726827507-Data 15/07/2024 .</t>
  </si>
  <si>
    <t>Beneficiária reclama que não recebeu resultado de laudo de preventivo. Localizado email enviado para unidade de Nova Iguaçu, porém, sem resposta. Prazo para envio do laudo é de 15 dias úteis.</t>
  </si>
  <si>
    <t>JURACI DE BARROS SILVA</t>
  </si>
  <si>
    <t>756.261.797.04</t>
  </si>
  <si>
    <t>Interlocutora, que se identifica como filha da beneficiária, questiona a não garantia de atendimento para Consultas eletivas, sob alegação de que o beneficiário não portava o cartão de identificação do plano. Protocolo 42233920240805866321 – data 05/08/2024.</t>
  </si>
  <si>
    <t>ADAUTO DE OLIVEIRA BARROS NETO</t>
  </si>
  <si>
    <t>529.850.837-53</t>
  </si>
  <si>
    <t>Beneficiário questiona a não garantia de atendimento para "consultas", e nome do médico solicitante se houver], sob alegação de que o beneficiário não portava o cartão de identificação do plano em 30/07/2024- Hospital Cemiu Botafogo, atendimento negado. Protocolo: 17223533257327 – data: 06/08/2024.</t>
  </si>
  <si>
    <t>Beneficiário questiona o não recebimento de boleto para pagamento de mensalidade, referente ao mês 07/2024. Protocolo: 17223533257327 – data: 06/08/2024.</t>
  </si>
  <si>
    <t>ELZY LAMOGLIA BRAGA</t>
  </si>
  <si>
    <t>681.431.417-72</t>
  </si>
  <si>
    <t xml:space="preserve"> Interlocutora, que se identifica como filha da beneficiária, questiona a falta de atendimento para Cirurgião plástico. A solicitação foi feita à Operadora no dia 24/07/2024, para realização no município Rio de Janeiro. A operadora alega que o pedido está em análise e não apresenta resposta ao pedido. Protocolo 42233920240724816762 – data: 24/07/2024.</t>
  </si>
  <si>
    <t>Beneficiária solicitou agendamento com cirurgião plástico, porém, profissional sem agenda disponível. Foi registrado abertura de caso e envio de email, porém, CRM respondeu após abertura da reclamação. A abertura do caso foi realizada após a reclamação, para agendamento na rede credenciada.</t>
  </si>
  <si>
    <t>JOZILEA DE AVILA</t>
  </si>
  <si>
    <t>444.211.257-68</t>
  </si>
  <si>
    <t>Mensalidades ou outras cobranças</t>
  </si>
  <si>
    <t>No dia 06/08/2024, recebi uma msg onde informação ser do Setor de Adimplencia questionando como eu desejava pagar meu Boleto (conforme print anexo) vencido dia 04/06/2024 (domingo) . Informei como a Empresa estaria efetuando a cobrança, o mesmo deixou claro que ele seria do setor de Adimplencia. Informei então que na próxima semana faria o pagamento. O solicitei então o protocolo e na descrição de seus dados ele seria do Setor de Inadimplência, RSS contradição conforme documento anexo. Entrei em contato com a Ouvidoria através o numero 3952.3382 e entrou mensagem automática que ae eu desejasse enviasse e-mail ou mensagem para WhatsApp. Não sabia que agora uma Ouvidoria se contatava por esses meios ocultos. Meu filho entrou contato então com o Sac dessa empresa e fui informada que agora os acesos com a Ouvidoria fosse pelo zap ou email. Declaro q essa Empresa tem cometido inúmeros erros já informado junto a este Órgão fiscalizador. No aguardo.</t>
  </si>
  <si>
    <t>Beneficiária reclama de receber contato do setor de cobrança e que não consegue falar com a Ouvidoria por telefone.</t>
  </si>
  <si>
    <t>ANA MARIA CARNEVALE</t>
  </si>
  <si>
    <t>806.402.657-15</t>
  </si>
  <si>
    <t>Beneficiária , questiona a cobrança de valor após cancelamento do contrato , solicitado em 30/07/2024 . Protocolo: 42233920240806002109 Data: 06/08/2024</t>
  </si>
  <si>
    <t>Beneficiária reclama que estava recebendo contato de cobrança após ter cancelado o plano. Verifiquei solicitação da Central Fale Leve para não realização de cobranças e para o cancelamento de boletos dos próximos meses.</t>
  </si>
  <si>
    <t>MARLENE MAGALHAES COSCARELLI</t>
  </si>
  <si>
    <t>545.103.927-53</t>
  </si>
  <si>
    <t>Interlocutora, que se identifica como. filha da beneficiária, questiona a recusa para contratação de plano individual ou familiar, sob alegação de analise. A solicitação foi feita à Operadora no dia 09/07/2027. Interlocutora alega que já assinou o contrato já fez a entrevista com o plano no dia 11/07/2024 e espera o boleto de pagamento, quando entra em contato com a operadora a mesma alega que esta em analise. Protocolo: 42233920240807875082 – data: 07/08/2024.</t>
  </si>
  <si>
    <t>No dia 06/04/2023 recebemos uma msg atraves o Zap 21 3952.3300 informando dados para pagamento de nossa Fatura por meio de Pix, Cartao de Credito. Não compreendemos bem pois seque se identificou, posteriormente transferiu p ara uma pessoa se identificando como sendo JEFFERSON T..... informando ser da Equipe de Negociação da Leve Saúde sobre o pagamento de vencimento 04/08/2024, ou seja efetuando cobrança após 01 (um ) dia após o vencimento, nada respondi e entrei em contato com Ouvidoria que através de mensagem automática só atende através de e mail ou WhatsApp, Entrei em contato com o Sac e informar que realmente a Ouvidoria só atende após esse e mail, tal ação é correta?. Temos nos assustado diariamente pois extra Empresa tem tido tal ações insanas, tal como: -Apresentaram recibo de ressarcimento antigo como fosse atual (anestesista) -informal locais de atendimento fisioterápico, onde não funcionam a mais de 05 meses; -Ouvidoria órgão maximo da Empresa só por e mail ou zap.</t>
  </si>
  <si>
    <t>Beneficiário reclama de receber contato do setor de cobrança e que não consegue falar com a Ouvidoria por telefone.</t>
  </si>
  <si>
    <t>MARIA DA LUZ FELICIANO MOREIRA</t>
  </si>
  <si>
    <t>829.149.234-49</t>
  </si>
  <si>
    <t>Neurocirurgia</t>
  </si>
  <si>
    <t>ATRAVES DA SECRETARIA DO MEDICO FOI DADA A ENTRADA NO PEDIDO DE CIRURGIA JUNTO AO HOSP SEMIU EM 22 DE JULHO E HOJE DIA 07 DE AGOSTO EM CONTATO COM O HOSPITAL FOI INFORMADO QUE O PEDIDO SEGUE PARADO POIS ATE A PRESENTE DATA A OPERADORA NÃO SOLICITOU A COTAÇÃO JUNTO AO FORNECEDORES, JA TENDO PASSADO 12 DIAS DO ENVIO DO PEDIDO. SOLICITO A ANS QUE COBRE A LEVE SAUDE O ANDAMENTO DA SOLICITAÇÃO E AGILIDADE O MAIS BREVE POSSIVEL</t>
  </si>
  <si>
    <t>Beneficiária questiona autorização para cirurgia solicitada no dia 24/07(dentro do prazo). Durante atendimentos foram informados prazos errados, porém, depois foram retificados durante atendimentos seguintes.</t>
  </si>
  <si>
    <t>ROBERTA CRISTINA COSTA DA SILVA</t>
  </si>
  <si>
    <t>119.925.367-75</t>
  </si>
  <si>
    <t>beneficiária, questiona o reajuste ocorrido em Junho, que alterou o valor da contraprestação pecuniária de R$ 245,73 para R$ 272,60 , sem motivação especificada. Protocolo 42233920240711762779 – data 11/07/2024</t>
  </si>
  <si>
    <t>Titular financeira reclama do reajuste ocorrido em julho e agosto. No caso 378659, foi explicado que cobrança de agosto a mais é referente ao retroatrivo.</t>
  </si>
  <si>
    <t>LUCIA HELENA DE SOUSA QUINTINO</t>
  </si>
  <si>
    <t>104.828.277-50</t>
  </si>
  <si>
    <t>Boa noite, Venho por meio desse canal fazer uma reclamação a esse órgão responsável. Estou tentando agendar consulta com cardiologista pela rede credenciada na minha cidade que é Nova Iguaçu, porém o plano não tem profissional disponível para o atendimento no momento, com consulta com espera de aproximadamente 3 meses pra acontecer. Preciso de atendimento no meu município por questões financeiras, sendo que o plano me ofereceu uma consulta em outro município onde eu não teria meios de ir por não poder arcar com o transporte para mim e para um acompanhante. Quando contratei o plano tinha outras opções de rede credenciada, onde as mesmas não fazem mais parte e nem foram substituída por outra. Hoje dia 8/08/2024 não tem vaga em nenhum lugar da minha cidade e nem próxima. Gostaria de pedir encarecidamente que solicitem ao plano de saúde uma consulta com especialista em Cardiologia aqui no meu município para esse mês, não tenho condições físicas de esperar mais.</t>
  </si>
  <si>
    <t>KATIA RODRIGUES ANTUNES</t>
  </si>
  <si>
    <t>345.134.347-91</t>
  </si>
  <si>
    <t xml:space="preserve">Portabilidade de Carencias </t>
  </si>
  <si>
    <t>Sou titular do plano de saúde, e como dependentes tenho meu filho e minha nora. Esta, pediu uma carta de portabilidade e migrou para a Porto Seguro. Desde então, primeira tentativa em 25/07, por chat, tendo pedir a exclusão da mesma. Dados: RAQUEL DANTAS DE SOUZA , 4110076761487202, CPF 152788397-32. Fiz a primeira tentativa pelo chat, e fui informada que teria que fazer pela Home. Não foi possível. Voltei ao chat e me pediram para aguardar 48hs. Chegou o boleto de agosto com o valor cheio e efetuei o pagamento do valor fechado, ainda incluindo a beneficiária acima. Estive presencialmente na clínica e fui informada que teria que ligar. Liguei na última terça feira, protocolo 42233920240806001038. Na ligação me passaram um email e pediram que enviasse o print da primeira tentativa de cancelamento. Perguntei se seria necessário algo mais e disseram que não, que seria cancelado. O que não aconteceu e esgotaram todas minhas tentativas. Solicito providências. Obrigada, Katia Antunes</t>
  </si>
  <si>
    <t xml:space="preserve">Beneficiária solicitou a exclusão da dependente e ao realizar o processo pelo site, houve erro no portal. Foi aberto Ticket mas o erro persistiu. </t>
  </si>
  <si>
    <t>035.472.857-12</t>
  </si>
  <si>
    <t>Urologista pediátrico</t>
  </si>
  <si>
    <t>Procurei atendimento para meu filho de 07 anos com especialidade em urologia, fiz contato com a operadora por 04 vezes, e fui informado para ligar para rede credenciada, o que fiz, e as credenciadas não atendem crianças de 07 anos ou não possuem a especialidade para atendimento. Fui informado ainda, que o plano em referência é direcionado para público 45+, o que não me foi informado no momento da contratação. Sigo frustrado, sem atendimento para um beneficiário devidamente ativo, uma criança, que sequer me deram a opção de procurar o especialista e me retornar.</t>
  </si>
  <si>
    <t>Responsável fez contato com a Central solicitando direcionamento para urologista pediátrico e informa que os locais indicados não atendem a idade da criança. Houve erro operacional, pois foi indicada clínica que não tem atendimento de urologia pediátrica e temos credenciado outra clínica que não foi indicada.</t>
  </si>
  <si>
    <t>BEATRIZ BITTENCOURT SILVA</t>
  </si>
  <si>
    <t>166.842.687-07</t>
  </si>
  <si>
    <t>Doenca ou Lesão Preexistente, CPT e Agravo</t>
  </si>
  <si>
    <t xml:space="preserve"> Interlocutor, que se identifica como marido da beneficiária, questiona a não cobertura para Hemodiálise, e nome do médico Dr. Debora Miguel. O procedimento foi solicitado no dia 07/08/2024, para realização no município RIO DE JANEIRO, entretanto, a operadora negou com a justificativa de que o beneficiário está cumprindo Cobertura Parcial Temporária (CPT) para Doença ou Lesão Preexistente (DLP). Protocolo: 422339202408088880673 – data: 08/08/2024.</t>
  </si>
  <si>
    <t>Beneficiária esta em carência para realizar hemodiálise. Enquanto esteve internada, teve suporte necessário, porém, assim que recebeu alta, foi direcionada a realizar o cadastro no SISREG para atendimento ambulatorial pós internação. Beneficiária negou toda a DS e após a internação, foi constatada a fraude e imputada as CPT's</t>
  </si>
  <si>
    <t>DANIEL MIGUEL DO IMPERIO</t>
  </si>
  <si>
    <t>335.824.167-04</t>
  </si>
  <si>
    <t>Beneficiário, questiona a falta de resposta para contratação de plano individual ou familiar. A solicitação foi feita à Operadora no dia 06/07/2024. Protocolo 42233920240809888165 data - 09/08/2024.</t>
  </si>
  <si>
    <t>Beneficiário encaminhou email para a Caixa de atendimento solicitando o boleto e protocolo de atendimento.</t>
  </si>
  <si>
    <t>Beneficiária, questiona a não cobertura para pronto-atendimento devido a sangramento durante a gravidez. Atendimento foi solicitado à operadora em 11/08/2024, para realização no município Niterói/RJ e a operadora indicou prestadores que não realizam o atendimento. Protocolo: 42233920240811891967 - Data: 11/08/2024.</t>
  </si>
  <si>
    <t>Beneficiária reclama da falta de emergência obstétrica em Niterói. Não aceita se deslocar para o Rio de Janeiro para atendimento.</t>
  </si>
  <si>
    <t>JUSSARA OLIVEIRA DA SILVA</t>
  </si>
  <si>
    <t>802.094.167-34</t>
  </si>
  <si>
    <t>Me chamo Priscila, filha da Jussara oliveira da Silva. Estou aqui reclamando, porquê a minha mãe fez o cateterismo no dia 01/8/2024 e no mesmo dia teria que fazer o angioplastia , o Dr, Falcão pediu o plano para autorizar e não foi autorizado, nesse dia como não foi autorizado ele pediu uma secretária que trabalha no hospital samcordes onde ela fez o cateterismo. O Dr, falcão deu os documentos a Valéria para dar a entrada de autorização pelo plano. Passou três dias e nada de entregar em contato com a minha mãe. Eu liguei para o hospital samcordes e falei com a secretária Valéria , se já tinha marcado o procedimento da minha mãe. Ela relatou que existem de manda e a entrada do pedido foi no dia 5/8/2024 e não 01/08/2024. A minha mãe está em casa invisibilidade de andar direito e não pode fazer nada. Ela passa muito mal, da acesso de desmaio, falta de ar, dor no peito e tonturas.ela está com a caroide Direita intupida e está com 70% . Estou pedindo socorro. A minha mãe pode morrer em cas</t>
  </si>
  <si>
    <t xml:space="preserve">Filha da beneficiária reclama de demora para autorização de cirurgia. Procedimento solicitado no dia 05/08 e ainda dentro do prazo para autorização. </t>
  </si>
  <si>
    <t>DANIELLE DA SILVA BRITO</t>
  </si>
  <si>
    <t>079.792.677-10</t>
  </si>
  <si>
    <t>Beneficiária, questiona o prazo para contratação de plano individual ou familiar, sob alegação de [informar que esta em analise]. A solicitação foi feita à Operadora no dia Maio/2024. Relata que a operadora ate hoje não mandou nenhum boleto e nem se foi aceito ou não a contratação (numero da proposta / 17218433826653) A operadora de saúde não passou o protocolo de atendimento no dia 24/07/2024.</t>
  </si>
  <si>
    <t>ELIZABETH OLIVEIRA DE SOUZA</t>
  </si>
  <si>
    <t>601.066.707-00</t>
  </si>
  <si>
    <t>Beneficiária questiona a recusa para contratação de plano individual ou familiar, sob alegação da operadora: análise com Junta Médica. A solicitação foi feita à Operadora no dia 11/07/2024. Para efetuar a reclamação, relata que tentou entrar em contato com a Operadora LEVE SAÚDE OPERADORA DE PLANO DE SAÚDE - REG ANS 4223389(Proposta nº: 17208085088635) dos telefones 21 3952 3333 - atendente Leidiane, em 07/08/2024, às 11h, sem sucesso. Relata "que passou por entrevista qualificada - telemedicina, Dra. Hérica, da operadora leve saúde em 23/07/2024, sem retorno até a presente data. Contato com a corretora Yupp Seguros L Alves Corretora - Alan Moraes. Acrescenta que o marido e o filho já foram aprovados e a sua proposta segue em análise".</t>
  </si>
  <si>
    <t>Interlocutor, que se identifica como pai da beneficiária, questiona a não cobertura para Sessões de Fonoaudiologia. O procedimento foi solicitado à operadora no dia 13/08/2024, para realização no município Rio de Janeiro e a operadora indicou prestadores que não realizam o procedimento, pois só atendem crianças maiores de 4 anos. Protocolo: 42233920240814017120 – data: 14/08/2024.</t>
  </si>
  <si>
    <t xml:space="preserve">Responsável solicita direcionamento para fonoaudiólogo e informa que os locais indicados anteriormente não atendem a faixa etária da sua filha ou não tem agenda. Consultora indica locais credenciados e encerra o atendimento antes dos 10 minutos. Responsável já havia aberto NIP em julho com a mesma demanda e foi realizado </t>
  </si>
  <si>
    <t>CAMILA APARECIDA COSTA DA SILVA</t>
  </si>
  <si>
    <t>142.781.447-33</t>
  </si>
  <si>
    <t>Dermatologia</t>
  </si>
  <si>
    <t>A prestadora de serviço foi contratada, e desde então foi possível perceber que a sua sede não comporta os atendimentos. As consultas são majoritariamente desmarcadas e a rede credenciada que está disponível no app na realidade não aceita o plano em questão. Foi feita uma reclamação junto a ouvidoria e não obtive Feedback, os prazos para marcar uma consulta é enorme e quando está próximo ao prazo é desmarcada.</t>
  </si>
  <si>
    <t>Beneficiária reclama de consultas canceladas nas Leve clínicas e de prestadores credenciados que não realizam o atendimento.</t>
  </si>
  <si>
    <t>HELOISA MAURAT MENDONCA</t>
  </si>
  <si>
    <t>140.271.627-30</t>
  </si>
  <si>
    <t>Interlocutora, questiona o não envio do boleto para utilização do plano individual ou familiar, sob alegação de que o seu plano se encontra na parte administrativa. A solicitação foi feita à Operadora no dia 05/07/2024 . Protocolo não obteve através do numero 39523333– data 14/08/2024.</t>
  </si>
  <si>
    <t>LUCIENE DOS SANTOS GOMES TORQUILHO</t>
  </si>
  <si>
    <t>037.229.427-80</t>
  </si>
  <si>
    <t>Interlocutora, que se identifica como mãe da beneficiária, questiona o não atendimento para: Ultrassom transvaginal, avaliação de gestação inicial (Conforme pedido médico). A solicitação foi feita à Operadora no dia: 21/07/2024, no município: Niterói/RJ e o agendamento foi realizado para o município: São Gonçalo/RJ. Protocolo: 42233920240814907517 - Data: 14/08/2024</t>
  </si>
  <si>
    <t xml:space="preserve">Mãe da beneficiária solicita agendamento para ultrassonografia obstétrica. Beneficiária estava agendada para rede credenciada, porém, houve demora no atendimento e com isso desistiu do atendimento. Foi ofertado agendamento para o dia seguinte na Leve clínica da Barra (Dentro da região de abrangência) e a mesma não aceitou. Aberta demanda de agendamento para o gestão de rede mas responsável abriu reclamação (Contato com a Ouvidoria registrado no mesmo dia da NIP, demanda dentro do prazo). </t>
  </si>
  <si>
    <t xml:space="preserve"> ALCINA THEREZINHA PESSOA BARROS</t>
  </si>
  <si>
    <t>544.351.457-15</t>
  </si>
  <si>
    <t>USG de tireóide com doppler</t>
  </si>
  <si>
    <t>nterlocutor que se identifica como esposo da beneficiária, questiona a não cobertura para USG DE TIREOIDE COM DOPLER . O procedimento foi solicitado no dia 07/08/2024 para realização no município RIO D EJANEIRO , entretanto, a operadora negou com a justificativa de que o(a) beneficiário(a) está em carência para o procedimento. Ressalta que o contrato esta com carência zero Protocolo 42233920240815020784 – data 15/08/2024</t>
  </si>
  <si>
    <t>Esposo da beneficiária entrou em contato questionando negativa por carência e está ciente da carência para rede credenciada e que foi aplicada a redução de carências.</t>
  </si>
  <si>
    <t>DAVI DE ARAUJO CORREIA MESQUITA</t>
  </si>
  <si>
    <t>229.548.337-93</t>
  </si>
  <si>
    <t>ESTOU COM MEU FILHO COM PEDIDO MEDICO DE NEUROPSICOLOGIA COM SUSPEITA DE TEA PRECISANDO DE 8 SESSÕES, ENTREI EM CONTATO COM A CENTRAL DA LEVE, ONDE AS ATENDENTES ME PASSARAM DUAS CLINICAS, QUE ATENDEM O PLANO UMA NA TIJUCA E OUTRA NO MEIER. NENHUMA DAS CLINICAS ATENDEM POR TELEFONE OU WHATSAPP, ENTREI NOVAMENTE EM CONTATO E OS MESMO NAO ME PASSARAM NENHUM OUTRO LUGAR AONDE EU POSSA TRATA-LÓ FIQUEI 2 HORAS ENTRANDO EM CONTATO PARA MANDARAM SOLICITAÇÃO PRA VER ONDE PODEM ATENDER ELE. NAO E A PRIMEIR VEZ QUE O PLANO ESTA FAZENDO ISSO, TO COM AUTORIZAÇÃO DE EXAMES PRA REALIZAR TAMBÉM PENDENTES. MEU FILHO A FONO ONDE ERA TRATADO, A CLINICA FECHOU ENTREI TAMBEM EM CONTATO ME PASSARAM CLINICAS NA BAIXADA FLUMINENSE, SENDO INVIAVEL POIS E ALGO ATENDIMENTO SEMANAL E EU MORO NA TIJUCA, O PLANO NAO EFETUA REEMBOLSO. ASSIM SENDO O PLANO ESTA ATRASANDO CADA DIA MAIS O DIAGNOTICO DO MEU FILHO.</t>
  </si>
  <si>
    <t xml:space="preserve">Responsável reclama pois não consegue contato com as clínicas indicadas para atendimento de avaliação neuropsicológica. Consultora não direcionou ameaça para atendimento especializado. </t>
  </si>
  <si>
    <t>VICTOR SOUZA SANTOS</t>
  </si>
  <si>
    <t>095.556.827-71</t>
  </si>
  <si>
    <t xml:space="preserve"> Interlocutora, que se identifica como esposa do beneficiário, questiona a falta de atendimento para retirada de linfoma. A solicitação foi feita à Operadora no dia 26/07/2024, para realização no município Itaboraí. A operadora alega que o pedido está em análise e não apresenta resposta ao pedido. Protocolo:42233920240726828624 data: 26/07/2024.</t>
  </si>
  <si>
    <t>Beneficiário solicita direcionamento para cirurgião plástico em São Gonçalo. Direcionado para Barra da Tijuca, porém o mesmo não aceita.</t>
  </si>
  <si>
    <t>MONICA VENTURA MEDEIROS</t>
  </si>
  <si>
    <t>052.527.297-60</t>
  </si>
  <si>
    <t>Beneficiária, informa que, em 06/08/2024, o representante da pessoa jurídica solicitou a rescisão do contrato coletivo, entretanto, foi informado que deveria haver notificação prévia de 60 (sessenta) dias. Protocolo 4233920240816913796 data 16/08/2024.</t>
  </si>
  <si>
    <t>PEDRO RASBAS DA SILVA GAITO HUSBANDS</t>
  </si>
  <si>
    <t>199.775.837-73</t>
  </si>
  <si>
    <t xml:space="preserve"> Interlocutora, que se identifica como mãe, questiona o cancelamento, em 07/08/2024, do contrato individual/familiar firmado em 2017, sob alegação de inadimplência. Interlocutora relata que tentou atendimento para o beneficiário , porém houve recusa devido o cancelamento.Relata que ocorreu atraso no pagamento da mensalidade por 60 (sessenta) dias nos últimos 12 (doze) meses, entretanto, não foi enviada notificação pela operadora sobre a possibilidade de rescisão. Interlocutora destaca que o endereço de correspondência está atualizado junto à operadora. Protocolo 34818020240816646075 data 16/08/2024.</t>
  </si>
  <si>
    <t>Responsável recebeu comunicação de cancelamento por falta de pagamento e informou que não realizaria o pagamento no mesmo dia. Solicita reativação do contrato pois beneficiário tem cirurgia marcada.</t>
  </si>
  <si>
    <t>SAMIRA ASSEDE OLIVEIRA</t>
  </si>
  <si>
    <t>088.154.447-77</t>
  </si>
  <si>
    <t>Interlocutora que se identifica como ex-esposo da beneficiária, relata que a operadora não comunicou o aceite da portabilidade no plano de destino. Informa que cumpriu todos os requisitos estabelecidos pela resolução normativa vigente, sendo os documentos entregues na operadora em 15/07/2024. A operadora alega que ainda está em análise médica. Protocolo -42233920240807879902 Data 07/08/2024</t>
  </si>
  <si>
    <t>Cliente teve duas propostas negadas por omissão na DS e uma implantada que não tinha os dois beneficiários alto custo. Beneficiária que não foi inclusa na proposta liberada abriu a NIP</t>
  </si>
  <si>
    <t>078.430.347-90</t>
  </si>
  <si>
    <t>A paciente se encontra em atendimento de homecare, a qual vem trazendo vários transtornos e problemas.No dia 13/08/2024, a pac fez a troca da cânula ( tempo de uso de 8 meses) em sua residência, troca essa que foi solicitada pelo médico desde o dia 08/07/2024. Ao solicitar a troca da cânula, o médico solicitou também, um profissional para analisar o tamanho exato da cânula, que está dando problemas a tempos. Não enviaram nenhum médico para tal avaliação, e enviaram a cânula de mesmo tamanho, 7,5mm, ignorando assim a real necessidade .Após troca da cânula, a pac piorou seu estado secretivo,muita sialorreia, muita tosse, muitos espirros, refluxo, vômito, sintomas esses ignorados pela homecare, e consequentemente pela prestadora, pois notificamos a ambos o problema. A única indicação da prestadora foi que chamássemos o atendimento CTI COR, e assim fizemos, quando o médico chegou foi pedido a troca com urgência. E até hoje nada, continuo com minha mãe correndo risco de bronco aspirar.</t>
  </si>
  <si>
    <t>Responsável reclama da falta de envio de materiais solicitados no Home Care. Houve erro operacional do time de NCI pois resposta da tratativa se deu após o prazo do caso aberto no Sales.</t>
  </si>
  <si>
    <t>SLA estourado</t>
  </si>
  <si>
    <t>GUTIERRY SILVA DOS SANTOS</t>
  </si>
  <si>
    <t>122.297.607-26</t>
  </si>
  <si>
    <t xml:space="preserve">Personal </t>
  </si>
  <si>
    <t>Beneficiário, questiona a não cobertura para Consulta com cardiologista e dermatologista. O procedimento foi solicitado no dia 19/08/2024, para a realização no município Niterói/RJ, entretanto, a operadora negou com a justificativa de que o(a) beneficiário(a) está em carência para o atendimento. Beneficiário alega que no ato de contratação, foi realizado a portabilidade de carências solicitada por extinção de vínculo, após perda da condição de dependente, através do Guia ANS de Planos de Saúde. Informa que cumpriu todos os requisitos estabelecidos pela resolução normativa vigente. Operadora informa que beneficiário ira cumprir carência Janeiro/2025. Protocolo: 422339202408190022565 - Data: 19/08/2024, por volta das 11:00h, atendente Jaqueline.</t>
  </si>
  <si>
    <t>Beneficiário teve negativa por carência, porém houve erro operacional no cadastro de carências pois beneficiário fez portabilidade. Houve erro operacional no Fale Leve também, visto que consultora passou afirmou negativa de atendimento por carências.</t>
  </si>
  <si>
    <t>Registro de informação de portabilidade no Salesforce e verificação de registro de redução de carências automática em casos de portabilidade.</t>
  </si>
  <si>
    <t>ANGELA MARIA BOTTINO</t>
  </si>
  <si>
    <t>532.987.487-49</t>
  </si>
  <si>
    <t>Beneficiária questiona a falta de retorno para contratação de plano individual ou familiar, sob alegação de que o processo estaria em análise. A solicitação foi feita à Operadora no dia 31/07/2024. Protocolo 17224544946153 data 31/07/2024.</t>
  </si>
  <si>
    <t>Não localizado contato pelos números do cliente e corretor.</t>
  </si>
  <si>
    <t>MARCIA GALVAO DA VEIGA</t>
  </si>
  <si>
    <t>591.065.147-15</t>
  </si>
  <si>
    <t>Beneficiária, questiona a falta de resposta para contratação de plano coletivo empresarial MARCIA GALVAO DA VEIGA e a Operadora Leve Saúde, não houve resposta ou justificativa para a demora. A solicitação foi feita à Operadora no dia 01/07/2024. Trata-se de empresário individual, que realizou inscrição nos órgãos competentes há no mínimo 6 (seis) meses e está regular junto à Receita Federal. Protocolo: 42233920240815910563 – data: 15/08/2024.</t>
  </si>
  <si>
    <t>Cliente fez 6 contatos mas não fez ameaça. Na penúltima ligação, a consultora informa que não tinha nenhum registro de que poderia impedir a contratação do plano e afirma que vai retornar para a beneficiária até o dia seguinte com posição. Depois de 4 dias a cliente entrou em contato questionando esse retorno mas não faz ameaça. Nessa última ligação foram 30 minutos da consultora pedindo mais um momento, mas não passou nenhuma informação a cliente</t>
  </si>
  <si>
    <t>LICIO GUILHERME LOPES DE OLIVEIRA</t>
  </si>
  <si>
    <t>124.810.717-94</t>
  </si>
  <si>
    <t>Interlocutor(a), que se identifica como Wanda Lícia pereira Lopes informa que solicitou à operadora, em 08/08/2024, a exclusão em plano coletivo empresarial [08/08/2024]. Até a presente data não houve a exclusão. Protocolo [85939 ] – data [08/08/2024].</t>
  </si>
  <si>
    <t>LUCIANO AUGUSTO LOPES FERREIRA</t>
  </si>
  <si>
    <t>135.566.747-00</t>
  </si>
  <si>
    <t>Sofri um acidente em março e procurei a emergência ortopédica no hospital Prontonil em Nova Iguaçu. Foi feito o exame de raio X e, segundo o médico, "não foi nada", me passou anti-inflamatório e mandou pra casa. Continuei com inchaço, queimação e dor no cotovelo msm depois do tratamento com os medicamentos e continuei procurando ajuda médica. Depois de muitas reclamações junto ao plano Leve Saúde, consegui ser consultado por outros profissionais que constataram a necessidade de cirurgia, que deveria ser feito desde o primeiro atendimento e por negligência não foi. No dia 30 de julho passei pela consulta com o cirurgião que me liberou para a cirurgia mas informou que eu devo esperar dois meses (MAIS DOIS MESES) pra que eu possa operar, pq , segundo ele o plano demora todo esse tempo para liberar. Vale ressaltar que sou autônomo e, desde que sofri o acidente, estou impossibilitado de trabalhar por causa desse erro/negligência. Preciso que libere minha cirurgia COM URGÊNCIA!</t>
  </si>
  <si>
    <t>MARIA DE LOURDES VIEIRA SANTOS</t>
  </si>
  <si>
    <t>020.887.537-96</t>
  </si>
  <si>
    <t>Interlocutora, que se identifica como filha da beneficiária, questiona a dificuldade para realizar upgrade de contrato individual ou familiar, para uma rede credenciada mais ampla, por não estar satisfeita com a atual, que "não resolve o problema da beneficiária". A solicitação foi feita à operadora no dia 19/08/2024, porém a operadora apresentou negativa, alegando que contrato não prevê o upgrade, mas interlocutora alega que contrato da beneficiária tem previsão. Protocolo: 42233920240819027806 - Data: 19/08/2024.</t>
  </si>
  <si>
    <t>Beneficiária solicita upgrade mas não está elegível, tem mais 100% de utilização.</t>
  </si>
  <si>
    <t>168.143.377-03</t>
  </si>
  <si>
    <t xml:space="preserve">Zona Oeste I </t>
  </si>
  <si>
    <t>No dia 13/8/24 enviei o enencaminhamento para agendar hematologia . Foi me dado o prazo de 5 dias úteis (protocolo 42233920240813015397) achei um absurdo e fui reclamar na ouvidoria do plano, no mesmo dia. E o atendimento foi ruim, pois o atendente da ouvidoria disse que eu deveria esperar os 5 dias e não reclamar com eles, 1° tinha q reclamar no sac. Outro absurdo. (Protocolo 422339 - 20240813 - 902465.). Hoje, entrei em contato, pois se passaram os 5 dias, e a atendente disse que eu tenho que esperar 14 dias úteis. (Protocolo 422339 - 20240820 - 926396) Absurdo né?! Fazem a gente de palhaço. Estou com urgência. Meu filho é especial e precisa da consulta com o hematologia.</t>
  </si>
  <si>
    <t>Responsável solicita indicação de rede para hematologista, reclama do prazo estipulado para direcionamento e agendamento de consulta. Nos primeiros atendimentos, foi informado prazo de 5 dias úteis e no último atendimento, foi informado prazo de 14 dias úteis.</t>
  </si>
  <si>
    <t>RNM INDICOU UMA HERNIAÇÃO. EM 19/08/24 HOUVE CONSULTA COM A MÉDICA JOYCE MARTINS, CRM 01162152, QUE SE NEGOU A GERAR ENCAMINHAMENTO PARA CONSULTA, INDEPENDENTEMENTE DOS EXAMES, COM CIRURGIÃO BUCOMAXILO, MESMO COM A MINHA DESCRIÇÃO DE SINTOMAS DE DTM. ELA DISSE QUE EU TERIA QUE PASSSAR NUM DENTISTA ANTES E ME ENCAMINHO PARA UM NEUROCIRURGIÃO (PLANO NÃO COBRE DENTISTA, MAS COBRE BUCOMAXILO); ENTÃO, EU NUNCA TEREI ACESSO AO BUCOMAXILO PELO PLANO? EM CONTATO COM O SAC, AGENDARAM CONSULTA PARA 20/08/24 COM OUTRA MÉDICA, LUIZA ILARRI, CRM 00958956, QUE SE POSICIONOU DA MESMA FORMA E ME ENCAMINHOU PARA UM NEUROLOGISTA. INDEPENDENTEMENTE DAS ESPECIALIDADES QUE ELAS ACHEM PERTINENTE, EU NÃO QUERO TER QUE ESPERAR SER CONSULTADO POR UMA ESPECIALIDADE PARA DEPOIS PASSAR POR OUTRA! JÁ AGENDEI CONSULTA COM DENTISTA PELO SUS! ABRI RECLAMAÇÃO JUNTO AO CREMERJ RELATIVAMENTE A ESSAS PROFISSIONAIS!</t>
  </si>
  <si>
    <t>Beneficiário solicita direcionamento para cirurgião bucomaxilo, porém não tem encaminhamento. Afirma que os médicos estão se negando a emitir o encaminhamento. Beneficiário fez ameaça mas consultora não encaminhou para célula de atendimento especializado.</t>
  </si>
  <si>
    <t>ELIZABETH SIQUEIRA VIANNA MEDEIROS</t>
  </si>
  <si>
    <t>786.690.817-68</t>
  </si>
  <si>
    <t>Beneficiária, questiona a falta de atendimento para 41301340-Urodinâmica completa pedido feito de URGENCIA, médico solicitante DRª Nathalia Mayumi Tsukamoto Ferraz CRM32449-PR. A solicitação foi feita à Operadora no dia 10/07/2024, para realização no município RIO DE JANEIRO. A operadora alega que o pedido está em análise e não apresenta resposta ao pedido. Protocolo 41233920240820030245 – data - 20/08/2024 16hs.</t>
  </si>
  <si>
    <t>Beneficiária informa que agendou exame na rede credenciada, o médico desmarcou e depois a agenda ficou distante para remarcar. No primeiro caso aberto, o time de gestão de rede informou que beneficiária estava agendada para o dia 12/08, porém, atendimento não foi cumprido.</t>
  </si>
  <si>
    <t>ELIZIA BARCELOS VENANCIO</t>
  </si>
  <si>
    <t>003.199.677-94</t>
  </si>
  <si>
    <t>Interlocutor(a), que se identifica como filha da beneficiária, questiona a falta de atendimento para tap test com punção lombar com raquinomanometria (conforme guia medica). A solicitação foi feita à Operadora no dia 08/07/2024, para realização no município Duque de Caxias/RJ. A operadora não apresenta resposta ao pedido. Protocolo 4223392024082103102 data - 21/08/2024</t>
  </si>
  <si>
    <t>LUIZ CARLOS PEREIRA DE CAMPOS</t>
  </si>
  <si>
    <t>338.193.007-91</t>
  </si>
  <si>
    <t>beneficiário], questiona a recusa para contratação de plano individual ou familiar, sob alegação de [esta em analise]. A solicitação foi feita à Operadora no dia 02/08/2024].n da proposta 17225246806833</t>
  </si>
  <si>
    <t>ROBERTO EUGENIO CATTA-PRETA</t>
  </si>
  <si>
    <t>005.863.159-34</t>
  </si>
  <si>
    <t>Interlocutor(a), que se identifica como o beneficiário, questiona a recusa para contratação de plano individual ou familiar, sob alegação de Análise Técnica. A solicitação foi feita à Operadora no dia 10/07/2024 a operadora não sinaliza a implantação do contrato nr17206325753320. Protocolo anotar n°42233920240821032398– data 21/08/2024.</t>
  </si>
  <si>
    <t>Corretor realiza contato com a Central Fale Leve para questionar demora. Esposa informa que já entrou em contato com os advogados pois o cliente estava a mais de um mês descoberto e aguardando liberação de contratação de um plano PF. (Foi sinalizado a ameaça no Salesforce mas não localizei contato do atendimento especializado).</t>
  </si>
  <si>
    <t>Inclusão de dependente</t>
  </si>
  <si>
    <t>Acho um Absurdo oque vem acontecendo na leve saúde acho uma forma preconceituosa comigo eu fiz a inclusão da minha sobrinha no meu plano leve saúde premium empresarial na data do dia 20/08/2024 hoje já é dia 22/08 ontem no dia 21/08 preenchi a declaração de saúde junto com a mãe da dependente fiz tudo correto dispensei a entrevista médica aí agora vem fala que minha dependente precisa passa pela entrevista médica sem necessidade isso é um preconceito que estou passando irei procurar a justiça inadmissível oque estão fazendo eu quando coloquei a dependente no plano coloquei o início da vigência para o dia 21/08/2024 eu quero minha dependente no plano de saúde comigo e um direito meu. Nome da minha dependente: ALLANA VITORIA SILVA COSTA Protocolo de inclusão:86709 Um absurdo oque a leve saúde vem fazendo comigo</t>
  </si>
  <si>
    <t xml:space="preserve">Cirurgia de coluna </t>
  </si>
  <si>
    <t>PACINETE DEU ENTRADA PARA UMA SOLICITAÇÃO DE ELETIVO EM 24 DE JULHO E JA PASSADOS 21 DIAS DO ELETIVO A OPERADORA NÃO DEU RETORNO</t>
  </si>
  <si>
    <t>Filha da beneficiária reclama de demora para autorização de cirurgia. Procedimento de Alto custo, regulação não liberou guia, que consta junto ao OPME</t>
  </si>
  <si>
    <t>FERNANDO PEIXOTO HAIKAL</t>
  </si>
  <si>
    <t>600.734.037-68</t>
  </si>
  <si>
    <t>ESPOSAbeneficiário], questiona a recusa para contratação de plano individual ou familiar, sob alegação de [descrever justificativa da operadora]. A solicitação foi feita à Operadora no dia 17/072024]. N DA PROPOSTA 17/2011482221896 JA PASSOU O PRAZO DE RESPOSTA</t>
  </si>
  <si>
    <t>GABRYEL DA CUNHA</t>
  </si>
  <si>
    <t>228.910.827-88</t>
  </si>
  <si>
    <t>Interlocutora, que se identifica como mãe do beneficiário, questiona a falta de atendimento para iniciar sessões de terapias com fonoaudiólogo(que atenda criança com 8 anos), conforme guia médica e nome do médico solicitante Dr. Edson Marinho. A solicitação foi feita à Operadora no dia 26/07/2024, para realização no município Niterói, Piratininga, Icaraí ou Itaipú/RJ. A operadora alega que o pedido está em análise. Protocolo: 4223392024087002664 – data: 23/08/2024</t>
  </si>
  <si>
    <t>Responsável reclama pois não consegue agendar consulta com fonoaudiólogo pediátrico em Niterói. Informa que todos os locais indicados estão com agenda distante.</t>
  </si>
  <si>
    <t>Recusa do caso errado</t>
  </si>
  <si>
    <t>LUCAS SANTOS LOPES</t>
  </si>
  <si>
    <t>210.491.767-07</t>
  </si>
  <si>
    <t>Belford Roxo</t>
  </si>
  <si>
    <t>Interlocutora, que se identifica como mãe do beneficiário, questiona a recusa para contratação de plano coletivo empresarial. A solicitação foi feita à operadora no dia 26/06/2024 . Em contato com a mesma , é informado que a solicitação encontra-se em analise. .Não foi fornecido numero de protocolo de atendimento através do numero : 39523333</t>
  </si>
  <si>
    <t xml:space="preserve">Proposta 17198795831246 - Localizado contato da corretora no dia 23/08 após abertura da reclamação. Responsável financeiro entra em contato também antes da NIP, informa que está a mais de um mês aguardando resposta da análise e não há retorno, mas não ameaça. </t>
  </si>
  <si>
    <t>FABIO DA FONSECA MAGALHAES</t>
  </si>
  <si>
    <t>028.115.497-06</t>
  </si>
  <si>
    <t xml:space="preserve"> Beneficiário questiona a recusa para contratação de plano individual ou familiar, sob alegação de : sem justificativa da operadora - Leve Saúde - Registro ANS 422339. A solicitação foi feita à Operadora no dia 31/07/2024. Relata "que preencheu formulário de saúde em 01/08/2024 - nº 17225247257292 - Plano: PREMIUN- QUARTO PARTICULAR SEM COPART- nº 489333216. Protocolo: 21 96990 8824 - via WhatsApp data: 01/08/2024, no horário da manhã.</t>
  </si>
  <si>
    <t>Interlocutor(a), que se identifica como filha da beneficiária, questiona o prazo de atendimento para autorizar a internação para realizar a cirurgia Endoscopia de Coluna e os matérias, solicitado pelo Dr Leandro Chave de Avellar CRM 52704407 A operadora deu um aprazo de 21 dias para libera a guia e já passou o prazo máximo previsto na RN nº 566/2022. Protocolo 42233920240826040033 - Data 26/08/2024</t>
  </si>
  <si>
    <t>VERA LUCIA FARIA DE SOUZA</t>
  </si>
  <si>
    <t>601.527.887-00</t>
  </si>
  <si>
    <t>Beneficiária, questiona a dificuldade para contratação de plano individual/familiar, para a Operadora Leve Saúde, sob alegação que está em analise. A solicitação foi feita à Operadora no dia 16/08/2024. Informou que a operadora recusou oferecer o número de protocolo.</t>
  </si>
  <si>
    <t>REJANE GOMES TEIXEIRA</t>
  </si>
  <si>
    <t>662.584.057-20</t>
  </si>
  <si>
    <t>beneficiário], questiona a não devolução de valor proporcional de mensalidade pela [Operadora; Adminsitradora], vez que ocorreu o [cancelamento contratual; exclusão a pedido]. Protocolo 42323920240826952110a OPS] – data 26/08/2024OPS].beneficiaria solicita cancelamento após verificar que estava com carência</t>
  </si>
  <si>
    <t>Beneficiária  solicitou cancelamento por desistência pois não aceita as carências implantadas.</t>
  </si>
  <si>
    <t>MARLENE DA SILVA LIMA PEREIRA</t>
  </si>
  <si>
    <t>044.022.097-14</t>
  </si>
  <si>
    <t>Interlocutor(a), que se identifica como filha da beneficiária, questiona a falta de atendimento para consulta psicológica, biopsia da mama. A solicitação foi feita à Operadora no dia 26/06/2024, para realização no município São Gonçalo. A operadora não apresenta resposta ao pedido. Protocolo 42233920240819026980 - data 19/08/2024.</t>
  </si>
  <si>
    <t>Beneficiária solicita direcionamento para realizar biópsia, foi ofertado agendamento para avaliação com o Dr. Pedro Faveret, mas beneficiária não compareceu. Em agendamento com psicóloga, a profissional não compareceu ao atendimento por telemedicina.</t>
  </si>
  <si>
    <t>MARIA DAS GRACAS MOURA SINOPOLI</t>
  </si>
  <si>
    <t>387.998.557-04</t>
  </si>
  <si>
    <t>Beneficiária questiona o não recebimento de boleto para pagamento de mensalidade, referente ao mês 08/2024. Não foi oferecida alternativa para pagamento da mensalidade. Protocolo: atendimento via WhatsApp – data: 26/08/2024 - telefone: 3952-3300.</t>
  </si>
  <si>
    <t>Beneficiária reclama por não ter recebido boleto de mensalidade para pagamento. Durante os atendimentos, informa que deseja o envio por email mas nas duas conversas as consultoras encerram o atendimento sem atender a demanda da beneficiária.</t>
  </si>
  <si>
    <t>ANDERSON FERNANDES GROLA</t>
  </si>
  <si>
    <t>080.461.327-30</t>
  </si>
  <si>
    <t>Beneficiário, questiona o prazo de atendimento para Atrose Acronio cravicular direita. A operadora autorizou o serviço porém não ocorreu o agendamento. Cabe ressaltar que o prazo finalizou no dia 14/08/2024 a ultima liberação foi realizada dia 16/08/2024 após o prazo de 21 dias uteis, logo não respeitando prazo máximo previsto na RN nº 566/2022. Beneficiário acrescenta que possui laudo de bipolaridade com CID10S31 e CID 10S41 Dr. Renato Costa Pereira CRM 521063090. Tal demora está afetando sua saúde mental e está sofrendo com fortes dores crônicas. Protocolo 42233920240826041199 – data 26/08/2024.</t>
  </si>
  <si>
    <t>MIRIAM GUSMAO DA SILVA</t>
  </si>
  <si>
    <t>058.121.517-68</t>
  </si>
  <si>
    <t>Solicito retorno sobre a análise da proposta 17234726858219 da Leve Saúde tendo em vista que as entrevistas médicas foram realizadas em 14/08/2024, também foi aberto um protocolo com caráter de urgência em 23/08/2024 e até o momento a operadora não deu nenhum retorno.</t>
  </si>
  <si>
    <t>169.576.867-10</t>
  </si>
  <si>
    <t>Beneficiária questiona o prazo de atendimento para Ginecologista Obstetra.A operadora autorizou o serviço e autorizou para o dia 10/10, após o prazo máximo previsto na RN nº 566/2022 e ofertou Ginecologista em outro município mas a mesma está grávida e precisa de atendimento próximo à residência. Protocolo 42233920240820029241 – data 27/08.</t>
  </si>
  <si>
    <t>Mãe da beneficiária solicita o Voucher do uber para consulta com obstetra que foi agendada na Leve clínica da Barra. Relata que estava em linha com outra consultora mas ligação caiu sem finalização do caso. A partir da solicitação do voucher, a consultora informa que há atendimento de obstetrícia na rede credenciada em São Gonçalo, porém, o atendimento das clínicas é apenas para ginecologia, todos os obstetras são credenciados na rede própria e temos profissional em Niterói mas que estava com agenda distante.</t>
  </si>
  <si>
    <t>RAFAEL GOMES SURGEK</t>
  </si>
  <si>
    <t>124.989.357-70</t>
  </si>
  <si>
    <t>Agendei há muito tempo uma consulta online com o Dr. Regio Marcos de Abreu Filho para o dia de hoje, 28/08/2024, 12h. O referido profissional não apareceu, estou há mais de 50 minutos com a câmera ligada, sem almoçar e meu expediente retornará em breve. A consulta tem o condão de renovar a receita de meu medicamento controlado. Sem ela, ficarei sem o remédio por semanas até conseguir outro agendamento.</t>
  </si>
  <si>
    <t>Beneficiário reclama do Psiquiatra que não compareceu em consulta por telemedicina.</t>
  </si>
  <si>
    <t>128.790.147-60</t>
  </si>
  <si>
    <t>Beneficiária questiona a não cobertura para Avaliação pélvica por DIU mal posicionado (conforme encaminhamento médico), e nome do médico solicitante Dra. Susan de Benezende Borges. O procedimento foi solicitado à operadora no dia 19/06/2024, para realização no município Niterói e a operadora indicou prestadores que não realizam o procedimento. Protocolo 42233920240816023225 – data 16/08/2024.</t>
  </si>
  <si>
    <t>MOZARINA MARTINS BARROS</t>
  </si>
  <si>
    <t>077.895.857-46</t>
  </si>
  <si>
    <t>Emergêmcia</t>
  </si>
  <si>
    <t>A Beneficiaria questiona a falta de atendimento no Pronto Atendimento Unimed-Rio no Rua Siqueira Campos, 70 A - Copacabana, Rio de Janeiro - RJ, 22031-072.Demora no atendimento de Urgência e emergência</t>
  </si>
  <si>
    <t>Não localizado guia de atendimento na unidade do Méier, apenas Copacabana e guia foi liberada imediatamente. Não consta registrada reclamação de demora junto a central Fale Leve.</t>
  </si>
  <si>
    <t>FRANCIELI FELICIANA DE ARAUJO COSTA</t>
  </si>
  <si>
    <t>144.893.897-01</t>
  </si>
  <si>
    <t>Interlocutor(a), que se identifica como beneficiária, questiona o prazo de atendimento para psicólogo na modalidade online/tele medicina. A operadora autorizou o serviço e agendou para o dia 11/09/2024 com médico da família para pegar encaminhamento e agendou para o dia 28/09/2024 a consulta com o psicólogo, após o prazo máximo previsto na RN nº 566/2022. Beneficiária, alega que já acionou a justiça, questiona porque deve pegar encaminhamento toda vez que tem que agendar a consulta e alega não saber se há previsão contratual para este mecanismo de regulação. Protocolo 52233920240829048264 - data 29/08/2024.</t>
  </si>
  <si>
    <t>MIGUEL RIBEIRO CRUZ</t>
  </si>
  <si>
    <t>195.450.387-30</t>
  </si>
  <si>
    <t>Suspensão e Rescisão Contratuais</t>
  </si>
  <si>
    <t>tenho ctt com a operadora para o meu filho onde na segunda dia 19/08/24 fui informada que meu plano seria cancelado por inadimplencia do mes de Junho e Julho, sendo que esses meses ja haviam sidos pagos, informei a atendente ao qual me disse que paguei boletos falsos, sendo que esses foram enviados diretamente do email da leve, a atendente me expos que o plano seria cancelado caso eu não efetuasse o pagamento dos meses, eu informei que não possua o valor de R$748,00, sendo que a mensalidade é R$236, pois ja havia pago os meses, a mesma me informou que o plano seria cancelado, pois o mes de Junho estava aberto a mais de 60 dias, que se eu pagasse o cancelamento não seria feito e eu teria tempo de resolver a questão dos boletos falsos, solicitei o pix para pagamento e foi negado somente boleto, paguei o boleto e cancelaram no plano no msm dia e se recusam a reativar, somente pagando tudo agora uma criança descoberta por total descaço da opradora que hj nem me atende mais em nenhum canal</t>
  </si>
  <si>
    <t>PRISCILA DA CONCEICAO MACHADO</t>
  </si>
  <si>
    <t>142.482.487-78</t>
  </si>
  <si>
    <t>Beneficiária questiona a dificuldade para realizar a adesão para contratação do plano individual ou familiar. A solicitação foi feita à operadora no dia 17/07/2024 em que a operadora informa para aguardar por mais 72h pois alegam não ter encontrado a solicitação. Protocolo: 42233920240829966711 – data: 29/08/2024.</t>
  </si>
  <si>
    <t>Cliente realizou ameaça solicitando protocolo do atendimento e informando que já estava estava aguardando posição mais de 30 dias úteis.</t>
  </si>
  <si>
    <t>DANIEL HERNANDES SOARES DE ARAUJO</t>
  </si>
  <si>
    <t>194.788.327-51</t>
  </si>
  <si>
    <t>Eye Center</t>
  </si>
  <si>
    <t>Prezados Boa Tarde. Entrei em contato com a clinica oftamologica EYE CENTER e soube pela atendente que por questões administrativaas não estão aceitando a rede leve de saude e estão jogando as consultas para 2025, questionei o porque a atendente ela falou que não podia passaer mais informações por ser situação interna. porém questionei se tinha uma outra clinica credenciada para ser atendido, me informaram que não tinha que eu deveria aguardar, porém não estipulam prazo nem algo formalizado por email, conversei se podia fazer consulta particular e se reembolsam o valor, informaram que não podem reembolsar só em caso de cirurgia. informaram nos prints em anexo duas clinicas porém são filiais da eye center portanto não consigo atendimento.</t>
  </si>
  <si>
    <t xml:space="preserve">Beneficiário reclama da clínica Eye Center pois solicitou o agendamento e foi informado agenda distante. Clínica com problemas comerciais sendo tratados junto ao gestão de rede, porém, houve demora e estouro do SLA no caso aberto. </t>
  </si>
  <si>
    <t>ANDRE LUIZ BARROS GOMES</t>
  </si>
  <si>
    <t>748.928.517-87</t>
  </si>
  <si>
    <t>Eu e minha esposa ligamos por duas vezes para o plano para realizar o cancelamento meu e do minha esposa, e nós como benficiários não queremos mais. em minha primeira ligação quando estávamos quase finalizando, a atendente tentou no manter no plano e depois a ligação misteriosamente caiu quando dissemos o ultimo não. ligamos em seguida, o atendente se recusou a cancelar o plano. eu sou o beneficiario e tenho direito a não querer mais o plano o site deles informa que eu posso entrar em contato com eles e ocorrerá o imediato cancelamento. Quero resolver antes que o boleto vença em 4/9</t>
  </si>
  <si>
    <t>Beneficiário solicita cancelamento do plano e durante o atendimento,é informado a necessidade do cumprimento do aviso prévio . Beneficiário e filha não concordam com aviso prévio e desejam cancelar de imediato o plano</t>
  </si>
  <si>
    <t>Deixou o cliente sem resposta</t>
  </si>
  <si>
    <t>Reclame aqui</t>
  </si>
  <si>
    <t>Meu filho, ulysses martins cassimira, cpf 16814352761, beneficiário do plano, portador do tea, toma remédio controlado, mais de 12h de jejum pra fazer exame de sangue na leve clinica campo grande rj. Chegamos lá um pouco mais de 7h da manhã. E pasme, ele foi fazer o exame depois das 9h. Uma demora no atendimento e pior, demora na autorização do plano. Reclamei na ouvidoria q disse q foi feito o contato as 8;30(+ de 1h após chegar na clínica) e liberado 8:57(+ de 25min pra autorizarem.) Tentei todos os contatos possíveis, não consegui. WhatsApp da leve não funciona. Liguei pro mesmo número, chamava 2x e desligava. Ouvidoria depois das 9h. Equipe de cuidado depois das 9h. Como assim? Não consegui contato com ninguém antes das 9h. Atendimento péssimo. Organização péssima. Os médicos são bons. Mas pra vc chegar até ele é que o problema. A leve previsa agilizar os atendimentos nas clínicas e colocar mais médicos credenciados próximos às clínicas e hospitais também . Não consigo anexar os pr</t>
  </si>
  <si>
    <t>Responsável reclama demora para autorização de exame. Pelo MK, o beneficiário chegou as 08:14 e guia foi solicitada as 08:30.</t>
  </si>
  <si>
    <t>KATIA NOBREGA DA SILVA</t>
  </si>
  <si>
    <t>093.203.037-89</t>
  </si>
  <si>
    <t>Beneficiário, questiona o não recebimento de informações referentes ao plano de destino OPERADORA LEVE SAÚDE DATA DO RELATÓRIODE COMPATIBILIDADE SITE DA ANS 16/08/2024, INTERLOCUTORA QUESTIONA A EXIGÊNCIA DE CARTA DIRECIONADA A ANS PARA OPERADORA DE DESTINO, INFORMA QUE JÁ ENVIOU CARTA DE PERMANÊNCIA DE OPERADORA DE ORIGEM. para fins de portabilidade de carências, solicitadas em 02/09/2024 OPERADORA DE DESTINO NÃO INFORMA PROTOCOLO.</t>
  </si>
  <si>
    <t>KATIA DA CUNHA MARINHO</t>
  </si>
  <si>
    <t>809.449.497-20</t>
  </si>
  <si>
    <t>Beneficiaria, questiona a não cobertura para Consulta com especialista em glaucoma. O procedimento foi solicitado à operadora no dia 21/08/2024, para realização no município Rio de janeiro. A operadora alega que não possui prestador em sua rede para realização do serviço de saúde. 42233920240902973726 data 02/09/2024.</t>
  </si>
  <si>
    <t>Beneficiária solicita agendamento de consulta com especialista em Glaucoma. Informa que estava agendada na Eye Center e teve consulta desmarcada. Solicitado o envio do encaminhamento para o email do pedidos mas abriu reclamação antes do envio.</t>
  </si>
  <si>
    <t>Abertura de caso na árvore errada/ Não encaminhamento para área responsável</t>
  </si>
  <si>
    <t>ANA CARLA LIMA CASTILHO</t>
  </si>
  <si>
    <t>097.509.097-63</t>
  </si>
  <si>
    <t>Zona norte III</t>
  </si>
  <si>
    <t>Interlocutor(a), que se identifica como [ titular da empresa - MEI ] solicitou a exclusão dos beneficiários para a operadora, em 27/08/2024[ os beneficiários solicitaram a exclusão a titular do CNPJ devido a problemas financeiros . Titular do plano solicitou a remoção dos beneficiários no dia 27/08/2024 mas ]. Até a presente data, os beneficiários não foram excluídos do plano empresarial.. Protocolo [42233920240903056778 02/09/2024</t>
  </si>
  <si>
    <t>Titular do plano encaminhou email para caixa de atendimento no dia 27/08 e no dia 03/09, beneficiária ameaça e caixa de atendimento encaminha resposta a beneficiária</t>
  </si>
  <si>
    <t>Perda de SLA</t>
  </si>
  <si>
    <t>Perda de SLA (Caixa de atendimento)</t>
  </si>
  <si>
    <t>Atendimento especializado</t>
  </si>
  <si>
    <t>LIZ MULLER COSTA</t>
  </si>
  <si>
    <t>224.256.537-08</t>
  </si>
  <si>
    <t>Interlocutora, que se identifica como avó da beneficiária, questiona o prazo de atendimento para consulta com oftalmologista pediátrico. A operadora autorizou o serviço e agendou para o dia Janeiro/2025, após o prazo máximo previsto na RN nº 566/2022. Reclama que operadora indicou o prestador Eye Center que disse a interlocutora que pagando pelo particular tinha vaga para o mês de setembro/2024. Protocolo não fornecido</t>
  </si>
  <si>
    <t>Avó solicita direcionamento para consulta pediátrica com oftalmologista e consultora informa credenciados filiais  da clínica Eye Center que estava com atendimento suspenso.</t>
  </si>
  <si>
    <t>ANDRE LUIS CHAVES RENNO</t>
  </si>
  <si>
    <t>004.993.557-76</t>
  </si>
  <si>
    <t>Endoscopia</t>
  </si>
  <si>
    <t>Beneficiária questiona a não cobertura para 40201210 VÍDEO-ENDOSCOPIA NASO-SINUSAL COM ÓTICA FLEXÍVEL OU RÍGIDA. O procedimento foi solicitado à operadora no dia 22/08/2024, para realização no município Rio de Janeiro/RJ e a operadora indicou prestadores que não realizam o procedimento. Protocolo não fornecido pela operadora e a tratativa foi feita via telefone 2139524800 na data 22/08/2024 e WhatsApp 21 39523300 data 22/08/2024.</t>
  </si>
  <si>
    <t>Beneficiário solicita indicação de rede para realização de exame e retorna o contato informando que locais indicados não tem agenda para realização do exame. Beneficiário fez contato telefônico e não foi registrado email com envio do pedido médico.</t>
  </si>
  <si>
    <t>[EXTRAROL]Beneficiária questiona a falta de atendimento para: Cirurgia do ligamento cruzado anterior no joelho direito lesão crônica do ligamento do LCA, médico solicitante Dr. José Soares Pires Neto. A solicitação foi feita à Operadora no dia 14/08/2024, para realização no município do Rio de Janeiro. A operadora alega que o pedido está em análise . Protocolo 42233920240828048062 – data 28/08/2024.</t>
  </si>
  <si>
    <t xml:space="preserve">Beneficiária reclama de demora para liberação de cirurgia de ortopedia, porém, guia foi aberta dia 16/08 e ainda está dentro do prazo de 21 dias úteis </t>
  </si>
  <si>
    <t>Encaminhado para área errada</t>
  </si>
  <si>
    <t>THEREZA MARIA FERNANDES LOPES</t>
  </si>
  <si>
    <t>816.394.067-00</t>
  </si>
  <si>
    <t>Interlocutora, que se identifica como filha da beneficiária, questiona o prazo para contratação de plano individual ou familiar, sem justificativa específica. Interlocutora acrescenta que o plano foi ofertado sem carências, até para beneficiária com doença ou lesão pré-existente. A solicitação foi feita à Operadora no dia 30/07/2024. Protocolo: 42233920240904060045 - data: 04/09/2024.</t>
  </si>
  <si>
    <t>Localizado contato do corretor com a Central Fale Leve solicitando posição da proposta. Contato feito no mesmo dia em que a NIP foi aberta e  que gerou o mesmo protocolo que foi registrado na NIP. Na ligação, o corretor informa que a filha da beneficiária quer registrar reclamação na ANS  e que irá entrar em contato com a Ouvidoria para tentar resolver. Não consegui localizar contato com a Ouvidoria.</t>
  </si>
  <si>
    <t>Não encaminhou para área responsável/ Registrou protocolo em um cadastro errado</t>
  </si>
  <si>
    <t>Não enviou para atendimento especializado</t>
  </si>
  <si>
    <t>VIVIANE BRAGA DE FIGUEIREDO VERISSIMO</t>
  </si>
  <si>
    <t>123.535.027-41</t>
  </si>
  <si>
    <t>Não localizado contato com a Central Fale Leve</t>
  </si>
  <si>
    <t>RAPHAEL RIBEIRO DE SOUSA DA SILVA</t>
  </si>
  <si>
    <t>125.025.947-90</t>
  </si>
  <si>
    <t>FECHEI UM CONTRATO SOB NÚMERO 17228850390952 COM A LEVE SAÚDE NO DIA 05/08/2024 E ATÉ O MOMENTO ENCONTRA-SE EM ANÁLISE MÉDICA. ESTÃO FAZENDO EXATAMENTE 30 DIAS DA ASSINATURA E ESTOU ATÉ O MOMENTO AGUARDANDO O BOLETO PARA PAGAMENTO. JÁ FIZ VÁRIAS LIGAÇÕES POREM SEMPRE SOU INFORMADO QUE O CONTRATO ESTÁ EM ANÁLISE. HOJE FIZ MAIS UMA TENTATIVA E FALEI COM A ATENDENTE LUIZA SOB PROTOCOLO 42233920240904988876. GOSTARIA DE TER O MEU PLANO LIBERADO. SEGUE EM ANEXO O MEU CONTRATO.</t>
  </si>
  <si>
    <t>Localizado 5 contatos do corretor solicitando informações sobre a implantação da proposta, porém, não há registro de ameaça. Não localizado contato pelo número do cliente.</t>
  </si>
  <si>
    <t>JOSE WILLIAM AZEVEDO DE FREITAS</t>
  </si>
  <si>
    <t>684.405.377-00</t>
  </si>
  <si>
    <t>Itens Obrigatórios e Cláusulas Contratuais</t>
  </si>
  <si>
    <t>Beneficiário alega que dados bancários em boleto referente a mensalidade do mês 8 enviado por operadora constam incorretos e não são reconhecidos no banco impedindo de ser realizado o pagamento. Beneficiário informa que tentou contato com a operadora e não obteve sucesso e que ouvidoria encontra-se indisponível . Beneficiário acrescenta que plano de saúde se encontra suspenso por não conseguir efetuar o pagamento do mês 8 pois operadora até a presente data(04/09/24) não enviou o boleto com as informações bancárias corretas. Protocolo: 422339202400826039913 26/08/24 9:40 da manhã. Protocolo: 42233920240902053924 data: 02/09/24</t>
  </si>
  <si>
    <t>GUSTAVO EDUARDO HUMPHREYS</t>
  </si>
  <si>
    <t>015.116.859-80</t>
  </si>
  <si>
    <t>Prezados. Em 03.09.2024 entrei em contato com a referida operadora para solicitar minha receita do remédio bupropiona 150mg, pois sofro de ansiedade e permanecer sem o medicamento afeta muito minha saúde mental. Ocorre que a operadora se recusa a disponibilizar o documento e só possuo remédio até 12.09.2024. Anteriormente já foi solicitada a receita e prontamente me expediram. Porém, agora a operadora insiste que necessita-se de consulta para nova receita. Ocorre que a data de consulta só existe para 16.09.2024 e assim permaneceria sem medicação, o que pode levar a risco minha saúde. Necessito urgente comprar outro medicamento. Segue em anexo a última receita comprovando que faço uso do medicamento. É o breve relato.</t>
  </si>
  <si>
    <t>Cliente se nega a passar por nova consulta médica para obtenção de receita. Foi oferecido um encaixe para atendê-los mas não aceitou por ser presencial, porém não ofertaram telemedicina</t>
  </si>
  <si>
    <t>VILMARA TINOCO DE MESQUITA</t>
  </si>
  <si>
    <t>141.253.347-30</t>
  </si>
  <si>
    <t>Beneficiária, questiona a falta de atendimento para Cirurgia bariátrica referente a Anestesista. A solicitação foi feita à Operadora no dia 07/08/2024, para realização no município Rio de Janeiro. A operadora alega informou que teria que pagar anestesista, mas informar que não tem condições de pagar o valor para solicitar o reembolso, a operadora ainda não apresentou resposta. Protocolo 42233920240903052813 data 03/09/2024.</t>
  </si>
  <si>
    <t>Beneficiária encaminhou solicitação de possibilidade de pagamento de anestesia pela operadora, porém, os casos abertos foram encaminhados para Regulação e deveriam ser enviados para Gestão de rede. Além disso, houve fechamento indevido de um caso pelo Backoffice</t>
  </si>
  <si>
    <t>Fechou o caso de forma errada</t>
  </si>
  <si>
    <t>ANA PAULA DE SOUZA DO VAL</t>
  </si>
  <si>
    <t>872.840.3070-4</t>
  </si>
  <si>
    <t>Beneficiária, questiona a recusa para contratação de plano individual ou familiar, relata que recebeu recusa após entrevista virtual para preenchimento de declaração de saúde. Beneficiaria acredita que recusa ocorreu por ela ser portadora de patologia. A solicitação foi feita à Operadora no dia 30/08/2024. Protocolo: 422233920240905992590 data: 30/08/2024.</t>
  </si>
  <si>
    <t>ELENICE MINIGUELO MORENO MENA</t>
  </si>
  <si>
    <t>313.062.097-49</t>
  </si>
  <si>
    <t>Entretanto, já me encontro no dia 05/09/2024 sem retorno por parte da operadora uma vez que entrei em contato através do protocolo acima e nada foi esclarecido. Solicito uma posição da operadora sobre a proposta em andamento.</t>
  </si>
  <si>
    <t>Localizado o contato do corretor com o Fale Leve pelo whatsapp, porém, sem ameaça</t>
  </si>
  <si>
    <t>Densitometria Óssea</t>
  </si>
  <si>
    <t>Interlocutora, que se identifica como beneficiária, questiona a não cobertura para 40808130 Densitometria óssea - rotina: coluna e fêmur (ou dois segmentos). O procedimento foi solicitado à operadora no dia [02/09/2024], para realização no município Barra da Tijuca Rio de Janeiro, a operadora indicou prestadores que não realizam o procedimento. Locais Labs A , Clinica Felipe Matoso, Sebem Centro de pesquisa mulher, Pro Echo. Dimagem, Anoto Medicina Diagnostica, Cardiomex. Centro de Medicina. Tia do médico. Centro de Medicina Nuclear Villela Pedras. Nenhum deles atende peso. Pede urgência, precisa apresentar ao médico Rafael Nobrega. Protocolo:42233920240904060298 Data: 03/09/2024</t>
  </si>
  <si>
    <t>Beneficiária informa que entrou em contato com todos os locais indicados para realizar densitometria Óssea mas nenhum prestador realiza o exame para o seu peso.</t>
  </si>
  <si>
    <t>ROBERTO CARLOS CEARENSE PIMENTEL</t>
  </si>
  <si>
    <t>872.840.307-04</t>
  </si>
  <si>
    <t>Interlocutora que se identifica como esposa do beneficiário questiona a não cobertura para nome técnico do procedimento consulta urologista . O procedimento foi solicitado no dia 04/09/2024, para realização no município, entretanto, a operadora negou com a justificativa de que o beneficiário está em carência para o procedimento especificar se no contrato há alguma cláusula de redução de carência. Protocolo :42233920240905062564 – data: 05/09/2024.</t>
  </si>
  <si>
    <t>Esposa do beneficiário solicita o agendamento de consulta com urologista e consultora informa que já havia agendamento realizado mas data estava fora do prazo.</t>
  </si>
  <si>
    <t>LOURDES MARIA TAVARES BALTHAZAR</t>
  </si>
  <si>
    <t>030.702.727-97</t>
  </si>
  <si>
    <t>Beneficiaria questiona a não cobertura para neforogifta. A operadora indicou os prestadores e nenhum deles tem agenda disponível dentro dos prazos da RN 566/2022 ou nenhum profissional tem agenda disponível para atendimento. O procedimento foi solicitado à operadora a mais de 30 dias para realização no município do Rio de janeiro. 20240905245452819 PROTOCOLO – Data 05/09/2024</t>
  </si>
  <si>
    <t>Beneficiária reclama de falta de disponibilidade para atendimento de nefrologia em todos os prestadores indicados</t>
  </si>
  <si>
    <t>FERNANDO JOSE FROES CRUZ DE OLIVEIRA</t>
  </si>
  <si>
    <t>621.880.627-87</t>
  </si>
  <si>
    <t>Interlocutor, que se identifica como filho do beneficiário], questiona a demora para o plano entrar em vigor do plano individual ou familiar, operadora alega que a solicitação esta em analise. A solicitação foi feita à Operadora no dia 20/08/2024 e a entrevista com o plano foi realizada no dia 21/08/2024 e ate a presente data o plano não esta ativo. Protocolo não fornecido pela operadora</t>
  </si>
  <si>
    <t>Não localizado contato com a Central Fale Leve/ Corretora é ex colaboradora da Leve</t>
  </si>
  <si>
    <t>ENZO HENRIKE ROSA CARDOSO</t>
  </si>
  <si>
    <t>156.703.627-99</t>
  </si>
  <si>
    <t xml:space="preserve"> Interlocutora, que se identifica como Avo do beneficiário, questiona a falta de atendimento para Pediatria. A solicitação foi feita à Operadora nos dias 15/04/2024, 06/05/2024,14/06/2024,06/07/07/2024,30/08/2024, 03/09/2024 para realização no município Rio de janeiro. A operadora alega imprevistos com Prestador, remarcar o atendimento e não disponibiliza. Protocolo 42233920240903059238 – data 03/09/2024</t>
  </si>
  <si>
    <t xml:space="preserve">Avó do beneficiário reclama sobre consultas de pediatria que foram canceladas. </t>
  </si>
  <si>
    <t>MURILO DETROIT ROSA DURAND</t>
  </si>
  <si>
    <t>208.695.697-59</t>
  </si>
  <si>
    <t>Interlocutora, que se identifica como Avo do beneficiário, questiona a falta de atendimento para Pediatria. A solicitação foi feita à Operadora nos dias 15/04/2024, 06/05/2024,14/06/2024,06/07/07/2024,30/08/2024, 03/09/2024 para realização no município Rio de janeiro. A operadora alega imprevistos com Prestador, remarcar o atendimento e não disponibiliza. Protocolo 42233920240903059213 – data 03/09/2024.</t>
  </si>
  <si>
    <t>GABRIEL DE ARAUJO VILARINHO SANTOS SILVA</t>
  </si>
  <si>
    <t>174.958.537-51</t>
  </si>
  <si>
    <t>Interlocutor(a), que se identifica como Mãe do beneficiário, informa que o procedimento Anestesista para o procedimento de Colonoscopia foi solicitado à operadora em 19/06/2024 e não foi garantido Operadora já ultrapassou o prazo para o reembolso. O procedimento foi posteriormente realizado em caráter particular em 12/06/2024, no prestador Dr Carlos Eduardo Brás CRM 521053086, em função da ausência de cobertura pela operadora. A solicitação de reembolso foi feita em data do pedido – 19/06/2024, não sendo pago o reembolso integral valor pago R$ 400,00 e não houve valor reembolsado. Protocolo:42233920240906063993 Data: 06/09/2024.</t>
  </si>
  <si>
    <t>Cliente questiona sobre um reembolso que já consta data de pagamento em sistema, ninguém informa isso para cliente, tratam como novo reembolso</t>
  </si>
  <si>
    <t>Preenchimento de Chater com caso fechado</t>
  </si>
  <si>
    <t>Abertura de caso na árvore errada</t>
  </si>
  <si>
    <t>121.936.887-37</t>
  </si>
  <si>
    <t>Quero registrar a minha indignação com esse plano! Estão descredenciando tudo e não colocando outro no lugar. Estão criando clínicas sem especialidades. Exemplo a clínica de madureira tinha ortopedista tiraram, tinha cardiologista tiraram, cada vez menos especialidades. Ortopedista pra marcar na rede própria só data longe e fisioterapia só na tijuca em um local. Tive que pagar consulta de ortopedista pra meu pai pq só data longe e agora teremos que pagar fisioterapia pq só tem um local na cidade do Rio de janeiro, um tremenda falta de respeito com o consumidor! No início tinha vários credenciados, agora só rede própria! Tá de mal a pior ! Urologista só tem na tijuca, como que um plano voltado pra idoso só tem um especialista! Espero que outros consumidores façam o mesmo! Corram atrás dos seus direitos. Em anexo tem o print com o local pra urologista ( 1 local) espero que coloquem especialidades nas clínicas</t>
  </si>
  <si>
    <t>Reclamação para o beneficiário  MANOEL CRISPIM MENEZES - Filha do beneficiário reclama de descredenciamento e troca de profissionais nas Leve clínicas. Localizada abertura de RA no dia 04/09.</t>
  </si>
  <si>
    <t>ISLAINE DA COSTA FERREIRA</t>
  </si>
  <si>
    <t>122.864.317-28</t>
  </si>
  <si>
    <t xml:space="preserve"> Beneficiária, questiona a recusa para contratação de plano coletivo empresarial Percetto Negócios e Participações e a Operadora Leve Saúde, não deu uma justificativa da recusa. A solicitação foi feita à Operadora no dia 29/07/2024. Trata-se de empresário individual, que realizou inscrição nos órgãos competentes há no mínimo 6 (seis) meses e está regular junto à Receita Federal. Protocolo: 42233920240826948899 – data: 26/08/2024.</t>
  </si>
  <si>
    <t>Localizado contato da cliente junto ao Fale Leve, onde informa ter entrado em contato com a ANS  e foi orientada de que precisamos dar resposta sobre a proposta de contratação. Consultora não registrou ameaça</t>
  </si>
  <si>
    <t>Consultora não encaminhou para área responsável/ Não registrou ameaça</t>
  </si>
  <si>
    <t>beneficiária, questiona a falta de atendimento para o procedimento hemograma completo (conforme o pedido medico ).A solicitação foi feita à Operadora no dia 09/09/2024, para realização no município São Gonçalo . A operadora alega sem nenhuma justificativa. Protocolo:42233920240909066339 Data:09/09/2024</t>
  </si>
  <si>
    <t>Beneficiária reclama de demora para liberação de guia de exames laboratoriais. Guia aberta 08:44/ Guia liberada após abertura da NIP as 09:42</t>
  </si>
  <si>
    <t>Demora na liberação da guia</t>
  </si>
  <si>
    <t>LUCIANA CHALHOUB CAMPOS</t>
  </si>
  <si>
    <t>077.528.407-69</t>
  </si>
  <si>
    <t xml:space="preserve"> Contratei o plano On da leve saude Esse plano para ser consultado pelo medico especialista precisa-se passar por um medico de familia, porem a marcação so esta ocorrendo depois de uns 15 dias ou mais para pegar encaminhamento e só depois passar pelo medico especialista. Eu ja estou e m tratamento de gastrite e nao precisaria passar por um medico de familia para me encaminhar. Sem contar que o processo de marcação é super com´plexo nesse plano porque ninguem atende Ligo, tento marcar pelo Whatsap e nao consigo marcar. Minha reclamação é em relação a dificuldade do paciente em acessar os especialistas. Sendo necessario passar por um medico antes que nao ha vaga disponivel para proximo para somente depois agendar o medico especialista, com isso levase uns dois meses para ser atendido</t>
  </si>
  <si>
    <t>RONALDO KRAUSS LAS CASAS FERNANDEZ</t>
  </si>
  <si>
    <t>011.835.147-86</t>
  </si>
  <si>
    <t>TC de abdomen total</t>
  </si>
  <si>
    <t>Interlocutora, que se identifica como esposa do beneficiário, questiona a não cobertura para TOMOGRAFIA COMPUTADORIZADA DE ABDOME TOTAL. O procedimento foi solicitado à operadora no dia 27/08/2024, para realização no município Rio de Janeiro e a operadora indicou prestadores que não realizam o procedimento. Protocolo 42233920240909066907 - data 09/09/2024.</t>
  </si>
  <si>
    <t>Exame solicitado não é coberto pelo rol e backoffice realizou abertura de guia com outra codificação de forma errônea para que o beneficiário não ficasse "descoberto". Não foi informado para o beneficiário que exame solicitado não é coberto e a esposa continuou tentando agendar o exame que estava no pedido.</t>
  </si>
  <si>
    <t>Abertura de guia com codificação errada / Não iniformado que exame solicitado era fora rol</t>
  </si>
  <si>
    <t>IVANY ANTONIO DOS SANTOS</t>
  </si>
  <si>
    <t>096.452.737-57</t>
  </si>
  <si>
    <t>Minha insatisfação com o atendimento do LEVE ON BAIXADA , constantemente há demora para responder ás solicitações pelo canal deles, WhatsApp, e após horas de espera, as chamadas são canceladas com a mensagem inadequada: "Ei, você ainda está ai? Por falta de comunicação, encerramos a chamada", mesmo que todas informações já tinham sido enviadas e as horas de espera. Hoje, 09/09, enviei pedidos de exames para Ivany Antônio que está com grau 4 de prolapso de bexiga e já teve quatro infecções urinarias. Após , a atendente que sequer se identificou, solicita reenvio das msg, alegando não ter visualizado antes. Reenviei os exames ás 10h46, fiquei sem resposta até agora 16:28, prejudicando os cuidados essenciais, Essa demora recorrente afeta o agendamento dos exames e a saúde da paciente. Diante da gravidade, Solicito providencias urgentes para priorizar o atendimento e agendamento da cirurgia de forma mais célere, evitando novos transtornos. Conto com a solução da ANS nesta situação delicada</t>
  </si>
  <si>
    <t>Beneficiária reclama de demora no atendimento do whatsapp. Neste dia, houve problema sistêmico na Facilita em que não conseguíamos receber imagens, porém, consultora não interagiu com a beneficiária e não protocolou atendimento.</t>
  </si>
  <si>
    <t>ROSANE MORAES DE OLIVEIRA</t>
  </si>
  <si>
    <t>Solicitei o reembolso para a minha mãe, Rosane Moraes de Oliveira, a qual é minha dependente e precisou ser internada de emergência em razão do que, em um primeiro momento foi diagnosticado como encefalite. Ela precisou fazer ressonância magnética do cerebro com uso de anestesia geral, uma vez que estava com a cognição afetada e os médicos disseram que era fundamental que ela ficasse absolutamente parada. Eu efetuei o pagametno de R$ 1500 reais pelo anestesista, que foi indicado pelo próprio hospital (o qual faz parte da rede credenciada do plano). Após o exame, foi necessária a realização de uma biopsia do cérebro. Foi realizado o pagamento de R$ 12.999,54 pelo anestesistae R$ 1300 pela instrumentadora. Ocorre que somente o anestsista do procediemnto cirrugico foi reembolsado. O plano não retorna, não me passou qualquer informação e não reembolsa a instrumentadora e o anestesista da ressonancia, mesmo eu tendo feito a solicitação em 06/08/2024</t>
  </si>
  <si>
    <t>Beneficiária solicitou o reembolso de 3 notas fiscais, que por erro de análise, foram pagos somente 1 e solicitadas as documentações dos dois restantes. Ainda no mesmo caso, foi aberta a demanda relacionada e encerrada pela mesma pessoa. Após 20 dias, é aberto um novo caso que também é recusado.</t>
  </si>
  <si>
    <t>YUBIRAJARA CORREA</t>
  </si>
  <si>
    <t>022.576.107-68</t>
  </si>
  <si>
    <t>Interlocutor(a), que se identifica como filho do beneficiário, questiona a falta de resposta para contratação de plano individual ou familiar. A solicitação foi feita à Operadora no dia 25/07/2024. Protocolo 42233920240819921121 data - 19/08/2024</t>
  </si>
  <si>
    <t>LUIS ROBERTO DO ROSARIO BRITO</t>
  </si>
  <si>
    <t>758.265.427-72</t>
  </si>
  <si>
    <t>Mensalidades e reajuste</t>
  </si>
  <si>
    <t>Mensalidades e outras cobraças</t>
  </si>
  <si>
    <t>Solicitei o plano da empresa leve saúde em 18 de julho por meio da LJT consultoria e a operadora fez a entrevista por vídeo em 23 de julho.Depois da entrevista até dia 30 de julho,só informava que estava em análise.Sou cadeirante e hemiplégico por conta de AVC. Quem me ajuda a resolver minhas questões é minha irmã com quem moro. Ocorre que para não di negar o plano resolveram que a cobrança tem que ser emitida em nome dela, além de me tirar a autonomia, retiram o direito de ter as minhas contas em meu nome, que vai me impedir de declarar no Imposto de Renda. A alegação é que não assino, mas o processo atual de contratação é eletrônico, caso queiram minha assinatura deviam enviar o contrato, o que não fizeram. A minha assinatura é por meio de digital, assinatura que consta no banco pelo qual recebo o INSS. Esse é o boleto de cobrança, sem nenhuma menção a mim que estou contratando. Sou capaz de fazer assinaturas, principalmente, assinatura eletrônica que não veio habilitada. NEGATIVA</t>
  </si>
  <si>
    <t>CARLOS ADRIANO DA SILVA SANTOS</t>
  </si>
  <si>
    <t>079.573.407-76</t>
  </si>
  <si>
    <t xml:space="preserve"> Interlocutora, que se identifica como esposa do beneficiário, questiona a não cobertura para US - Ecocardiograma com Doppler convencional - artérias. O procedimento foi solicitado à operadora no dia 10/09/2024, para realização no município São Gonçalo/RJ e a operadora indicou prestadores que não realizam o procedimento. Relata que a operadora após a indicação informou que não possui rede de prestadores no município solicitante. Protocolo 42233920240910074788 – data 10/09/2024.</t>
  </si>
  <si>
    <t>Esposa do beneficiário reclama dos locais indicados para realização de ecocardiograma. Consultora informa a beneficiária que não há prestadores na sua região e indica local que beneficiária afirmou já ter realizado anteriormente,</t>
  </si>
  <si>
    <t>Indicação errada de rede credenciada</t>
  </si>
  <si>
    <t>FRANCILANE DE PAULA SILVESTRE SABINO</t>
  </si>
  <si>
    <t>095.502.347-54</t>
  </si>
  <si>
    <t>PROCEDIMENTO NEGADO, ALEGADO QUE NAO TENHO COBERTURA PELO TEMPO DE CONTRATO.</t>
  </si>
  <si>
    <t>Beneficiária identificada como fraude, teve cpt implantada após retificação de DS. A negativa para o procedimento de infiltração ocorreu após a retificação.</t>
  </si>
  <si>
    <t>NORMA VENEZA GONCALVES</t>
  </si>
  <si>
    <t>187.082.007-00</t>
  </si>
  <si>
    <t>Interlocutora, que se identifica como irmã da beneficiária, questiona a falta de resposta para contratação de plano individual ou familiar. A operadora só informa que tem que aguardar mais 72 horas. A solicitação foi feita à Operadora no dia 16/08/2024. Relata que entrou em contato com a Operadora por meio do telefone 3952-3333, no dia 11/09/2024, em torno das 09:10, a operadora se recusou a fornecer o protocolo.</t>
  </si>
  <si>
    <t>Localizado contato da irmã da cliente junto ao Fale Leve e nos últimos contatos, não ocorreu ameaça explícita, porém, no último contato a responsável solicita o protocolo da ligação e estava atritada pois relata receber sempre a solicitação de recontato.</t>
  </si>
  <si>
    <t>LUMA COELHO ROCHA</t>
  </si>
  <si>
    <t>229.009.147-28</t>
  </si>
  <si>
    <t>Interlocutora, que se identifica como avó da beneficiária, questiona o não atendimento para para FONOAUDIÓLOGO. Relata que tentou entrar em contato com a Operadora por meio dos telefones 2139524800/39523382 - na data 11/09/2024, em torno das 10:39 hrs, sem sucesso.</t>
  </si>
  <si>
    <t>Cliente reclama de múltiplos cancelamentos de agenda na Leve Clínica, além de consultas de curta duração, alto volume de clientes, etc</t>
  </si>
  <si>
    <t>Atendimento Especializado não fez acolhimento com cliente</t>
  </si>
  <si>
    <t>JORGE JOSE DE FREITAS</t>
  </si>
  <si>
    <t>438.845.477-04</t>
  </si>
  <si>
    <t>Prezados, Gostaria de registrar uma reclamação referente ao plano de saúde LEVE ON, pois estou enfrentando uma situação extremamente preocupante em relação ao atendimento do meu pai. Há dois meses estamos aguardando uma consulta on-line para ele, porém, até o momento, não fomos atendidos. Ao entrar em contato com o plano de saúde, fui informado pela atendente que a médica responsável pela consulta pediu demissão e que a empresa está com dificuldades para realizar novos atendimentos. Além disso, estamos aguardando há meses por uma investigação mais aprofundada sobre o quadro de saúde do meu pai. Fomos informados de que ele passaria por uma junta médica do plano, mas até o momento isso não aconteceu. As opiniões sobre o diagnóstico também tem sido divergentes, o que tem gerado grande angústia para nossa família. Enquanto alguns profissionais mencionam a possibilidade de Alzhimer, outros apontam para um quadro de demência. A situação do meu pai tem se deteriorado a cada dia</t>
  </si>
  <si>
    <t>Aparentemente influcência da mudança do Fleury para internalização ON. Checar</t>
  </si>
  <si>
    <t>KARINY DA SILVA RIBEIRO</t>
  </si>
  <si>
    <t>190.182.697-00</t>
  </si>
  <si>
    <t>Exame de preventivo</t>
  </si>
  <si>
    <t>Interlocutora, que se identifica como beneficiária, questiona a não cobertura para ( preventivo completo) , e nome do médico solicitante Dra oriana kieling . O procedimento foi solicitado à operadora no dia 30/08/2024 , para realização no município São Gonçalo e a operadora indicou prestadores que não realizam o procedimento. beneficiaria pede ajuda para conseguir realizar seu exame Protocolo 42233920240911077148 data 11/09/2024</t>
  </si>
  <si>
    <t>Beneficiária solicita local para realização de exame, foi indicado local e solicitado o envio para pedidos caso não conseguisse realizar. A mesma encaminhou pedido por email e backoffice perdeu o SLA para envio. Durante a tratativa, o time de gestão de rede também perdeu SLA para resposta de prestador e atendimento especializado demorou para abrir demanda para gestão de rede pois achava que médica na Leve clínica da Barra atenderia a demanda.</t>
  </si>
  <si>
    <t>Demora para envio do pedido para área responsável / Caso recepcionado pelo Atendimento Especializado em 03/09 e aberto DR para Gestão de Rede em 09/09</t>
  </si>
  <si>
    <t>PEDRO LUCAS RIBEIRO MONIS</t>
  </si>
  <si>
    <t>211.948.927-01</t>
  </si>
  <si>
    <t>No dia 11/09/24 Tentei fazer um plano de saúde para meu filho de 5 anos com um corretor de planos e o mesmo me informou que a empresa leve saúde nao esta fazendo contrataçao de plano individual para crianças , somente se um resposável entrar junto . aos meus olhos significa uma venda casada do plano de saúde . hoje dia 12/09/24 liguei diretamente para o plano para confirmar e dois atendentes diferentes me informaram que a empresa nao esta fazendo plano para menores de 18 anos de idade. e se negaram a passar o protocolo da ligação. preciso acompanhar meu filho no pediatra para consultas e nao consigo realizar a adesão do plano de saúde.</t>
  </si>
  <si>
    <t>AMERICO DAVID AURELIO</t>
  </si>
  <si>
    <t>663.578.457-87</t>
  </si>
  <si>
    <t>contratação/Adesão e Vigência Contratual</t>
  </si>
  <si>
    <t>No dia 31/07/2024 eu assinei a proposta para contratação do plano leve premium PF, declarando honestamente todas as minhas pré existências, no dia 05/08 passei pela entrevista médica informando honestamente também as pré existentes. Porém o plano consta até hoje em análise médica, sendo que o prazo que me foi me informado era de 30 dias e hoje está fazendo 44 dias que consta em análise. Acredito que por conta das doenças não querem me aceitar, hoje meu antigo plano está cancelado e estou descoberto pois a leve não da andamento na proposta.</t>
  </si>
  <si>
    <t>Cliente entrou em contato um dia antes de abrir a NIP, não realizou ameaça explícita mas solicita protocolo.</t>
  </si>
  <si>
    <t>ANA LUCIA PINHEIRO</t>
  </si>
  <si>
    <t>363.512.967-49</t>
  </si>
  <si>
    <t xml:space="preserve"> Interlocutor, que se identifica como filho da beneficiária, questiona prazo para contratação de plano individual ou familiar, sob alegação de estar em análise. A solicitação foi feita à Operadora no dia 14/08/2024. Protocolo: 17236420822321</t>
  </si>
  <si>
    <t>MARILTON FERREIRA DUQUE ESTRADA</t>
  </si>
  <si>
    <t>221.934.997-72</t>
  </si>
  <si>
    <t>Interlocutora, que se identifica como esposa do beneficiário, questiona a demora para liberação da internação do marido. O beneficiário chegou em no hospital por volta das 14 horas, somente às 16 horas foram solicitadas informações pelo hospital, e a internação ocorreu somente às meia noite. O beneficiário não resistiu e teve uma insuficiência respiratória, o ocorrido foi em 05/09/2024, no município São Gonçalo. O óbito ocorreu no dia 06/09/2024, acrescenta que houve enorme descaso para a liberação da internação, teve que ligar varias vezes para que liberassem. Foi solicitado e-mail referente a decisão tomada de fazer marido da interlocutora aguardar mais 12 horas para ser internado, porém e-mail não foi enviado pela operadora, e sim pelo hospital. Protocolo 42233920240913083654 – data 13/09/2024.</t>
  </si>
  <si>
    <t>Guia foi solicitada no dia 05/09 as 16:19 e guia 1371034 foi liberada as 23:56. NIP aberta após o ocorrido e falecimento do beneficiário. Durante a tratativa a filha do beneficiário realizou contatos para solicitar autorização e chegou a realizar ameaças.Segundo o protocolo de 21:46, a equipe de regulação aguardava exames para análise da autorização.</t>
  </si>
  <si>
    <t>Não encaminhou para área responsável</t>
  </si>
  <si>
    <t>VALDIR BASTOS MAGALHAES</t>
  </si>
  <si>
    <t>111.905.407-97</t>
  </si>
  <si>
    <t xml:space="preserve"> Infelizmente o setor de avaliação do Plano de Saúde não conseguiu ser sensibilizado pelo senso de urgência no contexto apresentado que trata-se de idoso de 83 anos necessitando de exame de PETSCAN que está sendo tratado como exame eletivo pelo setor de análise em que pese as diversas tentativas, infrutíferas, de sensibilizar o setor. O excelente atendimento realizado tanto pelo SAC quanto pela ouvidoria, na dezena de protocolos abertos a respeito, não foram suficientes para sensibilizar o setor de avaliação sobre a urgência do caso e a necessidade de celeridade. Tendo em vista o desespero da família e do próprio idoso, diagnosticado com carcinoma de bexiga e que dada a idade o tempo de vida queda comprometido com a falta de assistência, venho encarecidamente solicitar a essa ANS que apoio o pleito da própria ouvidoria da LEVE junto aos avaliadores responsáveis pela liberação do EXAME de PETSACN, agendado para o dia 17/09 - Centro de Medicina Nuclear.</t>
  </si>
  <si>
    <t>Filha do beneficiário reclama de demora para autorização de exame de ressonância de urgência. Beneficiário com CA de Bexiga, porém, solicitação estava dentro do prazo. Houve erro do Backoffice ao passar o prazo de análise e abertura da guia com codificação errada.</t>
  </si>
  <si>
    <t>Backoffice passou prazo errado/ Aberta guia com codificação errada</t>
  </si>
  <si>
    <t>Atendimento especializado/Ouvidoria</t>
  </si>
  <si>
    <t>ANDRE LUIZ RODRIGUES SAMPAIO</t>
  </si>
  <si>
    <t>026.178.157-06</t>
  </si>
  <si>
    <t>Liguei hoje para o centro de medicina do RJ, para marcar exame de ressonância, e o mesmo me informou que a marcação teria que ser para o dia 23, porque a LEVE só liberaria a autorização em 10 dias corridos. Posteriormente falei co a leve, e fui informado pela atendente Larissa, que a autorização ficaria pronta em 10 dias úteis. Isso é um absurdo, é um prazo abusivo e canalha diga-se de passagem! Além disso o centro de medicina do RJ, praticamente obriga ao paciente, entrar no site deles depois de marcar o exame, e preencher um formulário para pedir autorização ao plano. Eles que deveriam fazer esse procedimento, e não o paciente. Quero deixar claro que: " Não estou pedindo favor algum a nenhum F#$D@$P!!. Pelo tempo pago é uma canalhice esperar 10 dias úteis. Não são eles que estão com dores e com a pressão arterial alterada quando a dor intensifica." Espero uma solução rápida!</t>
  </si>
  <si>
    <t>PAULO HENRIQUE MONJARDIN DA ROCHA VIANNA</t>
  </si>
  <si>
    <t>847.518.277-15</t>
  </si>
  <si>
    <t>Portabilidade de Carências</t>
  </si>
  <si>
    <t>beneficiário , relata que a [especificar operadora/administradora de destino] não comunicou o aceite da portabilidade no plano de destino. Informa que cumpriu todos os requisitos estabelecidos pela resolução normativa vigente permanência/compatibilidade com o plano de destino e demais requisitos), sendo os documentos entregues na operadora/administradora] em 14/08/2024 passou por uma junta medica para avaliar as doenças pre existentes protocolo 42233920240909004418 no mês de setembro 2024</t>
  </si>
  <si>
    <t>Localizado 12 contatos do corretor com o Fale Leve para  coletar informações sobre a implantação da proposta. Nos 3 últimos atendimentos o mesmo reclama que o prazo da ANS havia expirado. Pelo número do cliente, foram localizados dois protocolos junto ao Fale Leve e um atendimento junto a ouvidoria.</t>
  </si>
  <si>
    <t>PAULO MOTTA MAIA DE OLIVEIRA VALERIO</t>
  </si>
  <si>
    <t>116.962.127-90</t>
  </si>
  <si>
    <t>Beneficiário questiona a recusa para contratação de plano individual ou familiar, sem apresentar justificativa. A solicitação foi feita à Operadora no dia 01/09/2024. Protocolo: 17247860939488 - Não soube informar data.</t>
  </si>
  <si>
    <t xml:space="preserve">Não localizado contato com a Central Fale Leve </t>
  </si>
  <si>
    <t>ROSE MARY DE ASSUMPCAO LINHARES</t>
  </si>
  <si>
    <t>549.033.786-91</t>
  </si>
  <si>
    <t>Nutrição</t>
  </si>
  <si>
    <t>Consultas e exames que foram marcados com meses de antecedência têm sido desmarcados pela operadora um dia antes, sem que seja informado sequer o motivo do cancelamento. Além disso, não me está sendo dada a opção de remarcar, pois as datas disponíveis são sempre para dois ou tres meses após ter sido desmarcado o exame ou consulta. Não há também nenhuma garantia de que serão concretizados, pois também podem ser desmarcados como sempre tem acontecido. Também não consigo contato com a Ouvidoria, pois esta só atende via whatsup.</t>
  </si>
  <si>
    <t>Beneficiária reclama de cancelamento de consulta e exames na Leve clínica. Em setembro foram canceladas as consultas que estavam agendadas para psiquiatria, nutrição e ultrassonografia.</t>
  </si>
  <si>
    <t>AMANDA BAPTISTA DOS SANTOS</t>
  </si>
  <si>
    <t>141.527.327-84</t>
  </si>
  <si>
    <t>Suspensão e rescisão Contratuais</t>
  </si>
  <si>
    <t>Beneficiária, informa que solicitou à operadora, em 16/09/2024, a exclusão em plano coletivo empresarial da empresa Amanda Baptista Dos Santos14152732784 . Até a presente data não houve a exclusão. Protocolo:42233920240917090338– data:17/09/2024. Obs: Operadora alega que beneficiária e seus dependentes terão que cumprir aviso prévio de 2 meses.</t>
  </si>
  <si>
    <t xml:space="preserve">Beneficiária se recusa a pagar o aviso prévio </t>
  </si>
  <si>
    <t>Interlocutor(a), que se identifica como esposa do beneficiário, questiona a não cobertura para EXAMES LABORATORIAIS (não informados), USG DE PROSTATA, USG VIAS URINARIAS, ELETROCARDIOGRAMA, ECODOPLERCARDIOGARMA TRANSTORACICO O procedimento foi solicitado no dia 13/09/2024 para realização no município RIO DE JANEIRO, entretanto, a operadora negou com a justificativa de que o(a) beneficiário(a) está em carência para o procedimento . Ressalta que entrou no plano com promoção de carências. Protocolo 42233920240913082618 – data 13/09/2024</t>
  </si>
  <si>
    <t>ANTONIO VITURINO SOBRINHO</t>
  </si>
  <si>
    <t>553.051.807-91</t>
  </si>
  <si>
    <t>Interlocutora, que se identifica como filha do beneficiário, questiona a recusa para contratação de plano individual ou familiar, sem justificativa, a operadora não apresenta esclarecimentos a proposta enviada. A solicitação foi feita à Operadora no dia 29/08/2024. Interlocutora informa que ao entrar em contato com a operadora através do número (21)3952-3336, no dia 18/09/2024, em torno das 11:30, e a operadora lega que não é gerado o protocolo do atendimento.</t>
  </si>
  <si>
    <t>Localizado contato da corretora, a mesma informa que a filha do beneficiário é advogada e quer acionar a ANS mas pela corretora não entrou com reclamação, porém, na reclamação registrada, o telefone e email são da corretora</t>
  </si>
  <si>
    <t>Não registrou ameaça</t>
  </si>
  <si>
    <t>SILVIA GRILO RAMOS</t>
  </si>
  <si>
    <t>466.955.837-49</t>
  </si>
  <si>
    <t>Desde Junho venho solicitando ao plano de saúde "Leve" para autorizar o procedimento de Angioplastia pois fui a consulta com o Dr Estevão que solicitou o procedimento. No dia 13 de Julho a Leve autorizou o procedimento e disse que até o dia 13 de setembro tudo estaria de acordo e eu estaria no Procor para realizar o ato. Venho ligando praticamente todos os dias e eles dizem que não tem mais data prevista para o acontecimento pois não tem previsão de fornecer o material nessessario, vou enviar os protocolos e os documentos que tenho referente as minhas reclamações, peço ajuda urgente. Considero grave pois só tem esse hospital para que eu possa resolver o meu problema, no Procor não tem UTI cardíaco e o plano não tem outro hospital para que eu possa realizar o procedimento</t>
  </si>
  <si>
    <t>Beneficiária reclama de demora para realização de cirurgia de  angioplastia. Verificado que Guia foi aberta em julho e já estava autorizada, porém, houve demora para liberação do material.</t>
  </si>
  <si>
    <t>CLAUDIA CRISTINA DA GAMA SILVA</t>
  </si>
  <si>
    <t>014.339.517-38</t>
  </si>
  <si>
    <t>Beneficiária questiona a não cobertura para SESSÕES COM PSICÓLOGO. O procedimento foi solicitado no dia 18/09/2024, para realização no município RIO DE JANEIRO, entretanto, a operadora negou com a justificativa de que a beneficiária está em carência para o procedimento, porém a mesma relata que houve a compra das carências e informa que tal informação consta em contrato. Relata que disponibilizou para a operadora todos os documentos exigidos para a compra de carência e foi informado pelo corretor que só haveria carência de 24h para todos os procedimentos e 300 dias para parto. Após questionamento a operadora disponibilizou atendimento na rede própria, que não tem todas as especialidades. Protocolo: 42233920240918092365 de 18/09/2024.</t>
  </si>
  <si>
    <t>Beneficiária reclama de carências pois informa que pela informação da corretora, iria ter compra de carências. Houve erro operacional da consultora que informou as carências incompletas e a beneficiária entendeu que a carência informada pela beneficiária era para todos os procedimentos. Consultora encaminhou tratativa para o atendimento especializado, porém, beneficiária abriu a NIP antes</t>
  </si>
  <si>
    <t>Não informou os prazos de carências corretamente</t>
  </si>
  <si>
    <t>Bom dia, estou há 6 dias tentando marcar uma consulta para psicóloga essa semana e na outra semana, me derma um prazo de 72 horas a partir do dia 12/09/2024 e eu tentei entrar em contato inúmeras vezes e não consegui e nem consegui um retorno com a operadora, eu estou em tratamento e tendo crises de ansiedade onde minha psicóloga me ajuda, gostaria de uma ajuda pelo amor de Deus.</t>
  </si>
  <si>
    <t>Beneficiária solicita agendamento de consulta com psicóloga que já faz acompanhamento na Leve clínica. Consultora encaminhou email para CRM mas não houve retorno da área.</t>
  </si>
  <si>
    <t>VALERIA CRISTINA TEIXEIRA MARQUES</t>
  </si>
  <si>
    <t>606.442.817-15</t>
  </si>
  <si>
    <t>Interlocutor que se identifica como filho da beneficiária, questiona a demora no aceite da contratação de plano individual/família, sem justificativa por parte da operadora. A solicitação foi feita à Operadora no dia 24/07/2024. Protocolo 42233920240904989766 – data 04/09/2024.</t>
  </si>
  <si>
    <t xml:space="preserve">Localizado 1 contato do corretor com o Fale Leve para verificação da análise da proposta. Não houve ameaça </t>
  </si>
  <si>
    <t>CARLOS ALBERTO DO CARMO</t>
  </si>
  <si>
    <t>203.237.607-59</t>
  </si>
  <si>
    <t>Fiz a proposta de adesão mas não obtenho resposta ou aceite da mesma e sem a devida explicação por parte da operadora. Atendi a todos os requisitos da proposta, fiz as entrevistas de enfermidades pre existentes, documentação enviada e a resposta não sai.</t>
  </si>
  <si>
    <t>ANDRESSA MOURA DA COSTA</t>
  </si>
  <si>
    <t>061.454.407-67</t>
  </si>
  <si>
    <t>Interlocutora, que se identifica como amiga da beneficiária, questiona a recusa para contratação de plano individual ou familiar e a Operadora Leve Saúde não forneceu uma justificativa pela recusa. A solicitação foi feita à Operadora no dia 23/08/2024 e solicitou novamente dia 09/09/2024, sem retorno. Protocolo: 42233920240918039790 data: 18/09/2024.</t>
  </si>
  <si>
    <t>Localizado contato da cliente junto ao Fale Leve, onde ameaça ANS pela demora para implantação do plano. Cliente estava com 3 propostas em aberto. A ameaça não foi encaminhada para o time de EMQ, por erro operacional.</t>
  </si>
  <si>
    <t>Interlocutora Islane, questiona o desconto não recebido que foi ofertado pela operadora na contratação do plano de 5% vitalício, sobre o valor da mensalidade. Protocolo: 42233920240917036037 – data:04/09/2024.</t>
  </si>
  <si>
    <t>JOSE LUIZ STUDART DE ALBUQUERQUE SOMBRA</t>
  </si>
  <si>
    <t>216.770.267-15</t>
  </si>
  <si>
    <t>RM de Crânio</t>
  </si>
  <si>
    <t>Beneficiário, questiona o prazo de atendimento para; RM - joelhos e RM Crânio solicitados em nome de Dra Glaucia Maria Ribeiro Zanbetti Leal e Dra Marcia Barreto para realizar em Petrópolis /RJ, solicitado em 04/08/2024.A operadora até o momento NÃO autorizou o serviço e nem agendou expirando o prazo máximo previsto na RN nº 566/2022.Informa que Operadora por diversas vezes alegou não ter recebido e foi solicitado abrir protocolo referente a isso , mas sem sucesso ,uma vez que fica aguardando na linha até a ligação cair.Protocolo 422339202409090000072775</t>
  </si>
  <si>
    <t>Beneficiário não concorda com local indicado para realização do exame de RM. Realiza ameaça mais de um vez.</t>
  </si>
  <si>
    <t>Backoffice direcionou o exame para prestador longe da residência do beneficiário</t>
  </si>
  <si>
    <t>PATRICIA SOUZA DE LIMA</t>
  </si>
  <si>
    <t>016.818.687-09</t>
  </si>
  <si>
    <t>Primeiramente, para contratar o plano já demorou bastante depois do contato que eu fiz com vocês que o plano deu entrada no meu contrato para inclusão do plano, como minha mae Patricia e os 2 depoentes dela (meu irmão e minha filha) já tinha o plano da Golden a 2 anos, pedimos uma carta de permanência ao plano e foi entregue para a Leve saúde, que assegurou que não cumpriríamos carências nenhuma, agora minha mãe precisa fazer uma cirurgia de extrema importância, está com suas partes intimidas inchadas, sentindo dores e o médico disse que a cirurgia era de extrema urgência pois a fístula que ela está no anus pode ser fatal, a leve saúde disse para minha mãe que a cirurgia não foi aprovada pois existe uma carência que termina em janeiro mas não temos esse tempo e essa tal carência não foi passada para ela quando contratou o plano, a atendente disse que essa situação iria entrar em análise e que demoraria 21 dias ÚTEIS para obter um retorno. Isso é um extremo absurdo</t>
  </si>
  <si>
    <t>TALYSON COSTA DE LIMA</t>
  </si>
  <si>
    <t>205.373.597-02</t>
  </si>
  <si>
    <t>Fácil</t>
  </si>
  <si>
    <t>Interlocutor(a), que se identifica como mãe do beneficiário, questiona a recusa para contratação de plano individual ou familiar, sob alegação do beneficiário ser autista . A solicitação foi feita à Operadora no dia 11/06/2024. Protocolo 17231370989934 data - 08/08/2024</t>
  </si>
  <si>
    <t>Localizado contato do corretor solicitando informações da proposta em análise. Não houve ameaça/ Contato no dia 20/08</t>
  </si>
  <si>
    <t>ELMA DE OLIVEIRA VASCONCELOS</t>
  </si>
  <si>
    <t>028.122.017-46</t>
  </si>
  <si>
    <t>Interlocutora, que se identifica como filha da beneficiária, questiona a recusa para contratação de plano individual ou familiar, sob alegação de não foi dado resposta. A solicitação foi feita à Operadora no dia 06/09/2024. Foi realizada a entrevista com operadora em 09/09/2024 e até o momento não há resposta da operadora. Prosposta: 17256277322958. Protocolo: 42233920240920050906 Data: 20/09/2024</t>
  </si>
  <si>
    <t>Filha da beneficiária entra em contato com o Fale Leve e ameaça ANS. A consultora realiza o envio da ameaça ao atendimento especializado mas responsável abre reclamação antes da tratativa. Localizado o contato com a Ouvidoria no dia 19/09, onde a filha também ameaça ANS</t>
  </si>
  <si>
    <t>SAULO ANDRE PEREIRA</t>
  </si>
  <si>
    <t>921.185.937-91</t>
  </si>
  <si>
    <t>Interlocutor(a), que se identifica como o beneficiário], questiona a não cobertura para [HERNIORRAFIA INGUINAL. A operadora indicou os prestadores [hospital israelita as] e nenhum deles tem agenda disponível dentro dos prazos da RN 566/2022 [ou nenhum profissional tem agenda disponível para atendimento]. O procedimento foi solicitado à operadora no dia [16/09/2024], para realização no município rio de janeiro. Protocolo 42233920240940000064395 20/09/2024</t>
  </si>
  <si>
    <t>Beneficiário reclama demora para agendamento de cirurgia. Todas as guias de procedimento e material já estavam liberadas, porém, o profissional demorou para definir data da cirurgia.</t>
  </si>
  <si>
    <t>Encaminhado caso para área errada</t>
  </si>
  <si>
    <t>MARIA LIA DA SILVA CARDOSO</t>
  </si>
  <si>
    <t>524.103.907-49</t>
  </si>
  <si>
    <t>Ortopedista</t>
  </si>
  <si>
    <t>Interlocutora, que se identifica como filha do beneficiária, questiona a falta de atendimento para Ortopedista da Operadora Leve (em caráter de Urgência, como descrito em guia médica). A solicitação foi feita à Operadora no dia 19/09/2024, para realização no município Rio de Janeiro. A operadora alega que o não apresenta resposta ao pedido. Protocolo 00480774</t>
  </si>
  <si>
    <t>Filha da beneficiária reclama de demora para visita do ortopedista durante internação. A mesma fez ameaças ao Fale Leve e a Ouvidoria, porém, time de regulação informou que haveria a visita no dia 20/09, que não ocorreu.</t>
  </si>
  <si>
    <t>Ouvidoria / Atendimento especializado</t>
  </si>
  <si>
    <t>STELLA GERVIS VIDAL</t>
  </si>
  <si>
    <t>551.403.357-00</t>
  </si>
  <si>
    <t>Interlocutora, que se identifica como sobrinho beneficiária, relata que a Leve Saúde operadora de destino não comunicou o aceite da portabilidade no plano de destino. Informa que cumpriu todos os requisitos estabelecidos pela resolução normativa vigente (vínculo ativo no plano de origem/adimplência/prazo de permanência/compatibilidade com o plano de destino e demais requisitos), sendo os documentos entregues na operadora em12/09/2024. Proposta 17261846151257 / meio de contato WhatsApp 21972037266 e email e data 12/09/2024</t>
  </si>
  <si>
    <t>JAQUELINE MONTEIRO TINOCO CARDOSO HERNANDES</t>
  </si>
  <si>
    <t>123.303.387-59</t>
  </si>
  <si>
    <t>Beneficiária relata que a Leve Saúde não comunicou o aceite da portabilidade no plano de destino. Informa que cumpriu todos os requisitos estabelecidos pela resolução normativa vigente (vínculo ativo no plano de origem/adimplência/prazo de permanência/compatibilidade com o plano de destino e demais requisitos), sendo os documentos entregues na Leve Saúde em 15/07/2024 . Operadora informa que solicitação da interlocutora não gerou protocolo . A mesma solicitou que entrou em contato através dos telefones : Telefone: 21 39523333 data 21/08/2024 atendente Claudia Telefone : 21 39523333 data 04/09/2024 atendente Natalia</t>
  </si>
  <si>
    <t>Localizado contato da cliente junto ao Fale Leve, solicitando posição da proposta. Na última ligação a consultora informa que não conseguiu localizar proposta e informa que vai verificar internamente se há pendência. Afirma que cliente recebrá o retorno assim que houver posição. Cliente solicita protocolo de atendimento e consultora informa que não consegue emitir mas pode informar o nome dela pois ligação é gravada. Não houve ameaça explícita mas acredito que o fato de solicitar o protocolo de ligação possa ser um ponto de alerta.</t>
  </si>
  <si>
    <t>FREDERICO PONTES KAPPAUN</t>
  </si>
  <si>
    <t>156.218.177-70</t>
  </si>
  <si>
    <t>Beneficiário, informa que solicitou à operadora, em 13/09/2024, a exclusão em plano coletivo empresarial INTERLOCUTOR RELATA QUE NÃO ESTAVA SATISFEITO COM RESULTADO DE DIAGNÓSTICO PELA OPERADORA , FATO ESTE QUE LEVA BENEFICIÁRIO A PEDIR ISENÇÃO DO CUMPRIMENTO DO AVISO PRÉVIO DE 60 DIAS SEM MULTA. Até a presente data não houve a exclusão. Protocolo 42233920240923099665 DATA 23/09/2024</t>
  </si>
  <si>
    <t>Beneficiário não concorda com cobrança de aviso prévio. Localizadas as solicitações de cancelamento desde junho, porém, não localizado o envio da carta de cancelamento</t>
  </si>
  <si>
    <t>Atendimento especializado/ Reclame aqui</t>
  </si>
  <si>
    <t>NILCA CABRAL ANDRADE</t>
  </si>
  <si>
    <t>760.385.217-04</t>
  </si>
  <si>
    <t>Interlocutora, que se identifica como filha da beneficiaria , questiona o não pagamento de reembolso por não ter mais cobertura no plano . A solicitação de reembolso foi feita à operadora no dia [16/09/2024] e o prazo previsto no contrato para realização do reembolso já expirou. Protocolo [42233920240918090172] – data [16/09/2024].operadora alega que so pode pagar daqui a 30 dias</t>
  </si>
  <si>
    <t>Beneficiária não concorda com o prazo de pagamento para devolução de mensalidade.</t>
  </si>
  <si>
    <t>YOLANDA MACHADO DE ALMEIDA</t>
  </si>
  <si>
    <t>176.632.617-04</t>
  </si>
  <si>
    <t>Interlocutora, que se identifica como filha da beneficiária, questiona a recusa para contratação de plano individual ou familiar, sob alegação de justificativa da operadora que está em analise. A solicitação foi feita à Operadora no dia 12/09/2024. Para efetuar a reclamação, relata que tentou entrar em contato com a Operadora por meio telefones 21 3952 3333 - na data 23/09/2024, em torno das 12h, atendente Fabiane, sem sucesso. Relata "que corretor informa que o contrato proposta nº 17261681560703 está em análise no setor médico, após vídeo chamada com enfermeira e preenchido formulário de saúde. "</t>
  </si>
  <si>
    <t>MARIA NUNES SERAFIM</t>
  </si>
  <si>
    <t>087.307.947-73</t>
  </si>
  <si>
    <t>Interlocutora, que se identifica como nora da beneficiária, questiona a recusa para contratação de plano individual ou familiar, e não apresentou nenhuma justificativa e nem resposta após a beneficiaria fazer a entrevista com médico. A solicitação foi feita à Operadora no dia 17/08/2024. Para efetuar a reclamação, relata que tentou entrar em contato com a Operadora por meio dos telefones (21)39523300 e (21)39523333 - na data 24/09/2024, em torno das 10:00h, sem sucesso.</t>
  </si>
  <si>
    <t>ADAUTO DE CASTRO OLIVEIRA</t>
  </si>
  <si>
    <t>051.812.237-96</t>
  </si>
  <si>
    <t>Através de anuncio veiculado nas midias e redes sociais a Operadora Leve Saúde garantia a compra de carência INCLUSIVE PARTO E CPT para quem tem plano de saúde em congenere há pelo menos 24 meses (o meu plano atual é Bradesco Saúde). No dia 28/08/2024 solicitei a contratação do plano Leve Saúde Personal registro na ANS 486606201 e até a presente data 24/09/2024 não obtive resposta. Fiz uma reclamação no portal do consumidor no dia 06/09/24 e eles responderam informando que teria por lei até o dia 21/09/24 para acatar a contratação do plano, mas não foi isso que aconteceu. Gostaria que essa renomada autarquia interviesse no meu caso, pois não cometeria tal absurdo nesta reclamação a Operadora de saúde não veiculasse propaganda prometendo compra de carências para doenças pré existentes.
Data da Ocorrência: 28/08/2024</t>
  </si>
  <si>
    <t>Cliente entrou em contato com Central Fale Leve e não realizou ameaça explícita. Solicita o protocolo</t>
  </si>
  <si>
    <t>LUD HENRIQUE COMBAT DA SILVA</t>
  </si>
  <si>
    <t>996.656.540-04</t>
  </si>
  <si>
    <t>Nova Friburgo</t>
  </si>
  <si>
    <t>Beneficiário, informa que solicitou à operadora, em 24/09/2024, a exclusão em plano coletivo empresarial, por insatisfação e não atendimento de urgência/emergência e demais serviços para o titular e seus dependente. Protocolo 202429032036510 - 24/09/2024</t>
  </si>
  <si>
    <t>ELAINE CHRISTINA DE ARRUDA</t>
  </si>
  <si>
    <t>115.947.377-38</t>
  </si>
  <si>
    <t>Beneficiária, questiona o cancelamento, em 24/09/2024, do contrato individual/familiar firmado em 05/08/2024. Relata que não houve justificativa para a suspensão. Protocolo: 42233920240924102547 – data: 24/09/2024.</t>
  </si>
  <si>
    <t>Beneficiária estava com segundo boleto cancelado e Beneficiária fez contato com a Ouvidoria após a abertura da NIP.</t>
  </si>
  <si>
    <t>LUIZ HENRIQUE DE OLIVEIRA SILVA</t>
  </si>
  <si>
    <t>501.384.487-87</t>
  </si>
  <si>
    <t>Interlocutor, que se identifica como filho do beneficiário, questiona a não cobertura para Consulta odontológica, radiografia. O procedimento foi solicitado no dia 24/09/2024, mas já foi negado outras vezes, para realização no município Niterói, entretanto, a operadora negou com a justificativa de que não há cobertura contratual. Protocolo 202429032036510 - 24/09/2024</t>
  </si>
  <si>
    <t>MARIA FRANCESCA DELL ARMI</t>
  </si>
  <si>
    <t>024.837.407-90</t>
  </si>
  <si>
    <t xml:space="preserve"> Interlocutora, que se identifica como filha do beneficiária, questiona a recusa para contratação de plano individual ou familiar, operadora não apresenta resposta após entrevista com o medico. A solicitação foi feita à Operadora no dia 23/09/2024. Protocolo 42233920240925070067– data 25/09/2024.</t>
  </si>
  <si>
    <t>MONICA MORALES NESSIMIAN</t>
  </si>
  <si>
    <t>004.926.077-45</t>
  </si>
  <si>
    <t>Beneficiário, informa que solicitou à operadora, em 10/08/2024 , a exclusão em plano coletivo empresarial. Até a presente data não houve a exclusão. Beneficiaria relata que não tem retorno da operadora, relata que não sabe quando começa o período de aviso prévio pois não tem resposta da operadora nem por e-mail e nem por celular. Protocolo 42233920240126142390.</t>
  </si>
  <si>
    <t>MARA REGINA CALIXTO</t>
  </si>
  <si>
    <t>333.061.847-72</t>
  </si>
  <si>
    <t>Paciente Mara tentou contato com o convênio para falar a respeito da sua solicitação de procedimento com o SAC, Mas os telefones não funcionam. A mesma estava aguardando a autorização de um procedimento cirurgico no hospital Albert Sabin com o Dr. Cesar Casarolli que foi autorizado um material e um fornecedor que não foi solicitado em relatório médico, e não houve consenso nem processo de junta médica para o plano emitir esse parecer. Segue telefone da Sra. Mara para devidos esclarecimentos: 21964516756 e da equipe médica patra consenso do material a ser utilizado: 1199992-9797 Pedimos ajuda da ANS para que essa autorização OPME seja revisada para a mesma operar o quanto antes.</t>
  </si>
  <si>
    <t>Beneficiária com guia de cirurgia aberta desde 16/08&gt; Guia liberada em 17/09. GUIA 1313456</t>
  </si>
  <si>
    <t>MARIA HELENA MACHADO GOMES</t>
  </si>
  <si>
    <t>307.477.597-15</t>
  </si>
  <si>
    <t>Cirurgia Vascular</t>
  </si>
  <si>
    <t>Interlocutora, que se identifica como Sobrinha da beneficiária, questiona o não atendimento para Cirurgia Vascular, médico solicitante Dra. Mikelina. I. de Cândida. A solicitação foi feita à Operadora no dia 09/09/2024, no município São Gonçalo e o agendamento foi realizado para o município Rio de Janeiro. Protocolo - 42233920240909003581 - Data: 09/09/2024</t>
  </si>
  <si>
    <t>Sobrinha da beneficiária não aceita local indicado para realização de cirurgia vascular. Beneficiária sem pedido e encaminhamento médico, foi agendada consulta com o angiologista em Niterói, porém, não foi enviado pedido. Houve erro operacional, da consultora pois não indicou prestador credenciado em Niterói. Informa que é corretora e que realizará abertura de reclamação na ANS.</t>
  </si>
  <si>
    <t>Não indicado prestador credenciado</t>
  </si>
  <si>
    <t>DINALVA MARIA FARIA GONCALVES</t>
  </si>
  <si>
    <t>487.093.107-97</t>
  </si>
  <si>
    <t xml:space="preserve"> Interlocutora, que se identifica como filha da beneficiária, questiona a recusa para contratação de plano individual ou familiar, sob alegação de nenhuma justificativa sobre a negativa. A solicitação foi feita à Operadora no dia 31/07/2024 . Protocolo 42233920240916031909 – data 16/09/2024.</t>
  </si>
  <si>
    <t>ZENI FREITAS PINTO</t>
  </si>
  <si>
    <t>341.844.497-00</t>
  </si>
  <si>
    <t>Beneficiária, questiona a exigência de Cobertura Parcial Temporária indevida. Trata-se de contrato individual/familiar, firmado em 04/07/2024. Relata que a operadora esta cobrando CPT para Transtorno Interno do Joelho , Neoplasia Maligna da Mama , Desenvolvendo cirurgia plástica da Mama , Diabete Melitos . Relata que obteve esses diagnósticos a 30 anos atrás . Protocolo 42233920240925105438 – data 25/09/2024.</t>
  </si>
  <si>
    <t>Beneficiária não concorda com a implantação das CPT's referentes a doenças pré existentes assinadas pela mesma na declaração de saúde.</t>
  </si>
  <si>
    <t>RENAN DA SILVA FERREIRA JUNIOR</t>
  </si>
  <si>
    <t>058.202.047-60</t>
  </si>
  <si>
    <t>Beneficiário questiona a não cobertura para nome técnico do procedimento consulta cirurgião do aparelho digestivo ,nutricionista e psicólogo . O procedimento foi solicitado no dia 26/09/2024, para realização no município Niterói, entretanto, a operadora negou com a justificativa de que o beneficiário está em carência para o procedimento especificar se no contrato há alguma cláusula de redução de carência, porem o mesmo informa que solicitou a portabilidade de carência dentro da normas da ans . Protocolo:42233920240926109459 – data26/09/2024.</t>
  </si>
  <si>
    <t>Beneficiário reclama de carências implantadas pois realizou portabilidade. Verificado que houve erro operacional no time de cadastro e financeiro. Houve ameaça e envio para o time de ameaças que só deu continuidade a tratativa após a NIP recepcionada.</t>
  </si>
  <si>
    <t>Interlocutor(a), que se identifica como o beneficiário, questiona a não Autorização para atendimento de Urgência e Emergência Paciente sofreu recente ABORTO encontra-se com Quadro Hemorrágico , médico solicitante Dr. Rafaela Pires de Souza. O procedimento foi solicitado no dia 26/09/2024, para realização no município Rio de Janeiro Prestador Hospital e Maternidade Santa Lúcia em Botafogo, mas a Operadora alega carência de 58 dias e resisti em não internar, está impedindo o atendimento/ Causando constrangimento Ferindo a Lei 9656/98 RN566.consu 13. Protocolo anotar n°42233920240926108345 – data 26/09/2024.</t>
  </si>
  <si>
    <t xml:space="preserve">Familiar reclama de negativa para internação. Beneficiária estava ativa a 58 dias e ocorreu negativa automática. </t>
  </si>
  <si>
    <t>Interlocutor, que se identifica como filho da beneficiária, questiona o prazo de atendimento para consulta cardiologista. A operadora autorizou o serviço e agendou para o dia 11/2024, após o prazo máximo previsto na RN nº 566/2022. Protocolo 233920240926109042 em data de 26/09/2024.</t>
  </si>
  <si>
    <t>Filho da beneficiária entra em contato com a  Central Fale Leve solicitando agendamento de consulta com cardiologista. A consultora passa duas disponibilidades dentro do prazo e informa que pode também indicar prestadores credenciados. O filho informa que quer somente na Leve clínica de Campo Grande e solicita agendamento com clínica particular. Filho ciente que locais indicados estão dentro da abrangência do plano. Unidades indicadas: Leve clínica da Penha e Duque de Caxias (disponibilidade no mesmo dia que a NIP foi aberta). Informa que como a consulta não foi agendada, fará reclamação na ANS.</t>
  </si>
  <si>
    <t>REDE POSSUI APENAS DOIS CREDENCIADOS COM A ESPECIALIDADE ''NEUROPSICOLOGIA'', UM NO MÉIER, VIVAMENTE, (QUE EM CONTATO INFORMA NÃO TER AGENDA) E OUTRO EM CAMPO GRANDE, REABILITÁ, (MUITO DISTANTE DA MINHA RESIDÊNCIA). FOI ABERTO CHAMADO NA CENTRAL FALE LEVE (42233920240917034919 E, EM SEGUIDA, NO SAC (42233920240917088712) AMBOS SEM TRATATIVA. ATO OCNTÍNUO, ABRI CHAMADO JUNTO À OUVIDORIA QUE NÃO TRATOU DO CASO, O QUE ENSEJOU UMA SEGUNDA TENTATIVA, TAMBÉM PELA OUVIDORIA, CUJO PROTOCOLO FOI 42233920240919094328, OFERTANDO AGENDAMENTO PARA 02/10/24 EM CAMPO GRANDE, QUANDO EU JÁ HAVIA DITO QUE ERA DISTANTE. OS CANAIS DE ATENDIMENTO SÃO SEMPRE MUITO RUINS, ESTA NÃO É A PRIMEIRA VEZ QUE RECORRO À ANS, INFELIZMENTE ELES NÃO LEEM, FINGEM QUE LEEM O QUE EU ESCREVO OU OS ATENDENTES NÃO REPORTAM CORRETAMENTE A DEMANDA. EU QUERO CONSULTA COM NEUROPSICÓLOGO PRÓXIMO À MINHA RESIDÊNCIA! TENHO ENCAMINHAMENTO E PRINT DO CHAT COM A VIVAMENTE</t>
  </si>
  <si>
    <t>Beneficiário reclama de dificuldade para agendamento de avaliação neuropsicológica. Relata que tentou agendar nas clínicas indicadas mas datas estavam distantes e clínicas estão distantes. Beneficiário abriu reclamação com a Ouvidoria, que junto ao gestão de rede, disponibilizaram agendamento dentro da rede mas beneficiário não aceitou por ser distante da sua residência.</t>
  </si>
  <si>
    <t>DEJANIRA DE SOUZA SANTOS</t>
  </si>
  <si>
    <t>678.3691.77-20</t>
  </si>
  <si>
    <t>Beneficiária, informa que o procedimento Anestesista foi solicitado à operadora em 14/06/2024 e não foi garantido Solicitou o reembolso e a operadora alega que aguarde sendo que já ultrapassou o prazo de reembolsar. O procedimento foi posteriormente realizado em caráter particular em 03/06/2024, no prestador, em função da ausência de cobertura pela operadora. A solicitação de reembolso foi feita em [data do pedido – 14/06/2024, não sendo pago o reembolso integral valor pago R$ 900,00 não houve valor reembolsado. Protocolo: 42233920240828046333 data 28/08/2024</t>
  </si>
  <si>
    <t>ALINNE CRISTINA DOS SANTOS ALEGRIA</t>
  </si>
  <si>
    <t>054.518.877-64</t>
  </si>
  <si>
    <t>Cirurgia Plástica</t>
  </si>
  <si>
    <t>Beneficiária questiona a falta de atendimento para consulta com cirurgião plástico. A solicitação foi feita à Operadora no mês de julho de 2024, para realização no município Rio de Janeiro/RJ. A operadora possui um prestador que alega não realizar o procedimento cirúrgico que beneficiária necessita. A mesma solicitou um novo prestador para a operadora mas ainda não houve uma resposta por parte da operadora para a especialidade solicitada. Protocolo: não foi fornecido – data: 12/09/2024 - meio de contato: 3952-3300.</t>
  </si>
  <si>
    <t>Beneficiária solicita agendamento de consulta com cirurgião plástico. No primeiro atendimento, agendamos consulta com o Dr Pedro Faveret que não realiza atendimento. Beneficiária retornou atendimento, porém, não encaminhou pedido. Houve erro operacional do Backoffice por peder SLA no momento de resposta a beneficiária.</t>
  </si>
  <si>
    <t>Beneficiária questiona o não atendimento para ressonância magnética do ombro, lombar e joelho. Relata que tentou entrar em contato com a Operadora por meio dos telefones 3952-3300 e 3952-4800 - na data 26/09/2024, sem sucesso. Beneficiária acrescenta de que não consegue solicitar através do aplicativo só sendo possível solicitar consultas.</t>
  </si>
  <si>
    <t>Beneficiária reclama da necessidade de autorização prévia para exames complexos. Não encaminhou pedido para abertura de guia.</t>
  </si>
  <si>
    <t>ELENICE CESAR DA SILVA</t>
  </si>
  <si>
    <t>840.186.407-06</t>
  </si>
  <si>
    <t>Interlocutor, que se identifica como filho do beneficiário, questiona a analise para contratação de plano individual ou familiar. A solicitação foi feita à Operadora no dia 12/09/2024 relata que já passou 21 dias e até o momento a operadora não apresentou uma resposta. Não possui protocolo pois a operadora não forneceu protocolo, número da proposta 17255706831662. Entrou em contato por meio dos telefones 39523333 e 0800 580 2382 na data de 27/09/2024 25/09/2024 e 23/09/2024 em torno de 15:08.</t>
  </si>
  <si>
    <t xml:space="preserve">Localizado o contato apenas após a abaertura da NIP </t>
  </si>
  <si>
    <t>SANDOR ÁTILA NEMES</t>
  </si>
  <si>
    <t>173.315.758-13</t>
  </si>
  <si>
    <t>benificiario, relata que a leve saúde recusou a portabilidade de carências, solicitada após o prazo mínimo de permanência, sob alegação de descrever a justificativa para a recusa. Informa que cumpriu todos os requisitos estabelecidos pela resolução normativa vigente (vínculo ativo no plano de origem/adimplência/prazo de permanência/compatibilidade com o plano de destino e demais requisitos), sendo os documentos entregues na operadora/administradora em 09/09/2024. A portabilidade para o plano leve saúde foi recusada em não informado. . 42233920240930084933 30/09/2024. PROPOSTA 17258942943008 FIRMADO EM CONTRSTO E SEM RESPOSTA DA OPERADOURA.</t>
  </si>
  <si>
    <t>PRISCILA DA SILVA</t>
  </si>
  <si>
    <t>057.486.617-56</t>
  </si>
  <si>
    <t>Pedi o reembolso no dia 22/08/2024 e atende do plano falou pelo e-mail que é 5 dias de análise e mais 30 dias para fazer o reembolso. Liguei para o dia 23/08/2024 para saber quando iria depositar o atende falou que seria dia 25/08/2024. Chegou o dia 25 não depositaram. Liguei no dia 26/9/2024 falando que não estava anexada e depois falou se agência estaria certo e não estava da, aí falou que não foi feito pq estava errado o número da agência. Eu acertei o número certo da agência. O atendente relatou que iria ter a resposta só no dia 3/10/2024. Já vai fazer 2 meses que ainda não recebi o reembolso. Peço ajuda, por gentileza!</t>
  </si>
  <si>
    <t>O plano contratado não exigia carência porque foi migrado da Amil, toda conversa com o corretor foi que haveria aproveitamento total da carência, no entanto após assinatura do contrato verificamos que existe carência de seis meses pra utilizar a rede credenciada. Que o atendimento só pode ser realizado na rede própria, incluindo internação e exames . Pelos canais de atendimento foi confirmado isso. Em nenhum momento o corretor avisou isso.</t>
  </si>
  <si>
    <t>PERPEDIGNA FRANCISCA DOS SANTOS</t>
  </si>
  <si>
    <t>003.490.337-22</t>
  </si>
  <si>
    <t>Interlocutora, que se identifica como nora da beneficiária, questiona a falta de atendimento para TC - Crânio ou sela túrcica ou órbitas, e nome do médico solicitante Rubens Pertecarrari Junior CRM 759732. A solicitação foi feita à Operadora no dia 11/08/2024, para realização no município Rio de Janeiro. A operadora alega que o pedido está em análise [ou não apresenta resposta ao pedido]. Protocolo 42233920240930113512 – data 30/09/2024.</t>
  </si>
  <si>
    <t>Filha da beneficiária entra em contato com a central Fale Leve solicitando informações sobre a autorização de TC e consultora não localiza guia 1314469 já aberta e autorizada. Responsável ameaça e atendimento especializado não consegue contato para informar sobre autorização.</t>
  </si>
  <si>
    <t>Consultora não fez busca de autorizações</t>
  </si>
  <si>
    <t>GIUSA MARIA AMORIM STEVENS</t>
  </si>
  <si>
    <t>626.944.217-68</t>
  </si>
  <si>
    <t>Beneficiaria, questiona o não atendimento para Consulta com Oftalmologista, 40808033 - Mamografia convencional bilateral, 40202615 - Endoscopia digestiva alta com biópsia e teste de urease (pesquisa Helicobacter pylori), 40901211 - US - Estruturas superficiais (cervical ou axilas ou músculo ou tendão), 40901122 - US - Abdome total (abdome superior, rins, bexiga, aorta, veia cava inferior e adrenais), 40901203 - US - Órgãos superficiais (tireóide ou escroto ou pênis ou crânio), 40901386 - Doppler colorido de órgão ou estrutura isolada, médico solicitante Dra. Camila Ferreira Mariane e Dra Rita de Souza Milano. Relata que tentou entrar em contato com a Operadora por meio dos telefones 3952 3300 e 3952 4800 - na data 23/09/2024, em torno das 10h, sem sucesso.</t>
  </si>
  <si>
    <t>CAMILA DE ARAUJO SERRA</t>
  </si>
  <si>
    <t>126.625.057-37</t>
  </si>
  <si>
    <t>beneficiário], questiona a negativa de reembolso por livre escolha de prestador, conforme previsão contratual, para instrumentador, realizado em 17/08/2027. A solicitação de reembolso foi feita à operadora no dia [19/08/2024]. Protocolo 42232320090122133333data30/09 valor de 500r$</t>
  </si>
  <si>
    <t>Beneficiária reclama sobre recusa de reembolso de instrumentador. Procedimento negado pois não está previsto no rol. A ameaça entrou 1 hora antes  da abertura da NIP e time de produção médica não recebeu reclamação para tratativa.</t>
  </si>
  <si>
    <t>Cancelamento consulta</t>
  </si>
  <si>
    <t>Faço tratamento há anos, tomo remédio controlado. Me tratava c/ uma dra, excelente, que saiu do plano, fui pro dr que saiu do plano, excelente também. Depois disso não conseguir mais agendar com médico nenhum. Agendei umas 5x, desde junho e não consegui me consultaR, sempre cancelam, porque o médico saiu da clínica. 1 tem q saber pq os médicos não param na leve. 2 fiz bariatrica e preciso do acompanhamento com osiquaitra por causa da compulsão, e não tô conseguindo. Hoje foi a gota d'água. Desde 9h esperando a médica online, quando foi 10:31 mandei mensagem pra leve, que me informou que a médica não ia atender. Que falta de respeito é essa com o Cliente, leve???? Mais uma vez eu sem o tratamento, vão fazer 5 meses. Muito desorganizada e atendimento ruim, da ouvidoria e dos atendentes. Tô há 2 semanas querendo saber sobre plano dental, iam entrar em contato comigo e até agora nada. Como querem crescer assim???</t>
  </si>
  <si>
    <t>beneficiário, questiona a falta de atendimento para realização de uma Cirurgia Hiperplasia Sebacea (em região temporal Direita)médico solicitante:Dra Cristiane Plasa Ciattei CRM5293276-8 se houver]. A solicitação foi feita à Operadora no dia11/06/2024, para realização no município de Niteroi operadora alega que o pedido está em análise e não apresenta resposta ao pedido. Protocolo;42223920240923101403 data 23/09/2024 Beneficiário relata que foi informado pela operadora que o procedimento seria agendado a cirurgia após 5 dias e até O DIA DE HOJE 01/10/2024 NÃO RETORNOU.</t>
  </si>
  <si>
    <t>NICOLAS MAGALHAES BAPTISTA DA SILVEIRA</t>
  </si>
  <si>
    <t>193.664.667-33</t>
  </si>
  <si>
    <t>Terapia em cabine</t>
  </si>
  <si>
    <t>Interlocutora, que se identifica como avó do beneficiário, questiona a falta de atendimento para Terapia de Cabine com Fonoaudióloga, Terapia Cognitivo Comportamental com Psicóloga ou Psicoterapeuta, Especializada em PCDS com Psicopedagoga, e nome do médico solicitante Dra. Tais de Marco. A solicitação foi feita à Operadora no dia 20/08/2024, para realização no município Rio de Janeiro e a operadora indicou prestadores que não realizam as terapias pelo plano. Protocolo 42233920241002168840 – data 02/10/2024.</t>
  </si>
  <si>
    <t>Beneficiário solicita terapia de cabine, porém, não há prestador credenciado.</t>
  </si>
  <si>
    <t>Perda de SLA/ Perda de prazo para realização do exame</t>
  </si>
  <si>
    <t>JONAS DE MELO ZACHIS</t>
  </si>
  <si>
    <t>117.605.937-88</t>
  </si>
  <si>
    <t>Interlocutor(a), que se identifica como filho do beneficiário questiona a recusa para contratação de plano individual ou familiar, sob alegação de esta em analise . A solicitação foi feita à Operadora no dia 18/09/2024 Protocolo:42233920241002091091 data:02/10/2024</t>
  </si>
  <si>
    <t>ANA PAULA CUNHA DE ANDRADE</t>
  </si>
  <si>
    <t>056.582.157-14</t>
  </si>
  <si>
    <t>Mastologista</t>
  </si>
  <si>
    <t>Benecifiária, questiona a falta de atendimento para : consulta com Mastologista, e nome do médico solicitante DR. Ana Cristina . A solicitação foi feita à Operadora no dia 13/09/2024 , para realização no município Duque de Caxias. A operadora alega que o pedido está em análise ou não apresenta resposta ao pedido. Protocolo: 42233920241002121166 - Data : 02/10/2024</t>
  </si>
  <si>
    <t>Beneficiária reclama de dificuldade para o agendamento de consulta com mastologista. Agenda da clínica fora do prazo.</t>
  </si>
  <si>
    <t>FERNANDA MONTEIRO MARINHO PESSOA DE MAGALHAES</t>
  </si>
  <si>
    <t>087.607.737-82</t>
  </si>
  <si>
    <t>boa tarde Estou com ima inflamação na vista e mesmo com o plano recem contrato pagp em dia. pedidos medicos de urgencia dada a gravidade e conversa corretor alegando que nao ha carencia o plano nega cinsulta com especialista para que eu possa receber o tratamento correto anexo envio reclamcao feita no reclame aqio ainda sem solucao</t>
  </si>
  <si>
    <t>Beneficiária solicita agendamento de consulta com oftalmologista especializado em retina. Beneficiária com 10 dias de plano, foi informada a carência, porém, solicitado o envio do encaminhamento para localizar o prestador e beneficiária não enviou pedido.</t>
  </si>
  <si>
    <t>RENATA SOUSA DA SILVA</t>
  </si>
  <si>
    <t>135.669.527-29</t>
  </si>
  <si>
    <t>Mensalidades e reajutes</t>
  </si>
  <si>
    <t>Beneficiária, questiona a não devolução de valor proporcional de mensalidade pela Operadora, vez que ocorreu o cancelamento contratual; exclusão a pedido. Protocolo 42233920240930114014 data - 30/09/2024</t>
  </si>
  <si>
    <t>Beneficiária realizou o cancelamento por desistência até os 7 dias do plano, pois informa que gostaria de ser atendida no Hospital São Bernardo. Durante o processo de devolução, houve TED devolvida por envio de conta errada e o setor financeiro não realizou abertura de caso solicitando a confirmação dos dados bancários</t>
  </si>
  <si>
    <t>THIAGO RIBEIRO ACACIO</t>
  </si>
  <si>
    <t>078.255.387-73</t>
  </si>
  <si>
    <t>Beneficiário, questiona a recusa para contratação de plano coletivo empresarial CNPJ 43.946.704/0001-64 e a Operadora Leve Saúde, sob alegação de falta de interesse comercial. A solicitação foi feita à Operadora no dia 05/09/2024. Trata-se de empresário individual, que realizou inscrição nos órgãos competentes há no mínimo 6 (seis) meses e está regular junto à Receita Federal. Protocolo: 42233920240918039930 – data: 18/09/2024.</t>
  </si>
  <si>
    <t>SANDRA REGINA DURVAL PEREIRA</t>
  </si>
  <si>
    <t>728.429.117-68</t>
  </si>
  <si>
    <t>Suspensão e rescisão Contratual</t>
  </si>
  <si>
    <t>Beneficiário, informa que solicitou [o cancelamento do contrato informar a forma de solicitação, por telefone, em 27/09/2024, e até a presente data não conseguiu o cancelamento. Para efetuar a reclamação, relata que tentou entrar em contato com a Operadora por meio contato telefone 21 3952 3333 nas datas 27/28/30/01/02/30 , em torno das 11;00 sem sucesso.42233920241003122382 data 03/10/2024. beneficiaria relata que operadora informou , só por telefone seria possível o cancelamento .porem quando liga esta dando, esse telefone não existe.</t>
  </si>
  <si>
    <t>Beneficiária solicita cancelamento do plano e devolução da mensalidade paga ao plano. Solicitação feita em atendimento por whatsapp, após o prazo de 7 dias. Atendimento foi realizado pelo whatsapp e como fluxo, o cancelamento deve ser realizado por telefone, para leitura da RN mas beneficiária não concorda com fluxo.</t>
  </si>
  <si>
    <t>Interlocutor(a), que se identifica como filha da beneficiária questiona a não cobertura em caráter de urgência para SLT A LASER. O procedimento foi solicitado à operadora no dia 30/09/2024 para realização no município RIO DE JANEIRO/RJ. A operadora alega que não possui prestador em sua rede para realização do serviço de saúde. Protocolo 42233920241002120504 data 02/10/2024</t>
  </si>
  <si>
    <t>Houve perda de SLA  no backoffice, que recebeu o pedido no dia 30/09 e abriu guia 02/10, abertura de guia com a codificação errada e liberação dessa guia sem comunicação com a Regulação.</t>
  </si>
  <si>
    <t>Perda de SLA e passou informação errada para filha da beneficiária</t>
  </si>
  <si>
    <t>LIVIA REGINA FERREIRA OLIVEIRA DOS SANTOS</t>
  </si>
  <si>
    <t>103.856.057-81</t>
  </si>
  <si>
    <t>Suspensão por inadimplencia</t>
  </si>
  <si>
    <t>fui informada pela operadora no dia 01/10/2024 que a suspensão de atendimento do meu plano somente deve ocorrer após 30 dias de atraso , o que não foi respeitado pela operadora ocasionando transtorno</t>
  </si>
  <si>
    <t>MURILO DE MORAES</t>
  </si>
  <si>
    <t>062.213.597-08</t>
  </si>
  <si>
    <t>Interlocutor Murilo, que se identifica como beneficiário do plano, questiona a recusa para contratação de plano individual ou familiar, sob alegação de não informaram o motivo da não contratação. A solicitação foi feita à Operadora no dia 13/08/2024. Protocolo a operadora não informou o protocolo o beneficiário ligou no numero 02139523300 e 2139523333 – data 28/08/2024.</t>
  </si>
  <si>
    <t>PALMYRA SOARES CORREIA</t>
  </si>
  <si>
    <t>635.080.447-34</t>
  </si>
  <si>
    <t>Interlocutor cristiano soares correia, que se identifica como filho da beneficiaria Palmyra soares correia , questiona a recusa para contratação de plano individual ou familiar, sob alegação de ter 25 dias uteias respaldados pela ans e nao deram nenhuma resposta ainda mesmo passado o prazo. A solicitação foi feita à Operadora no dia 30/08/2024 a solicitação de contrato no dia 03/09/2024 foi feita uma entrevista com a operadora e mesmo assim não houve resposta. Protocolo de atendimento com a operadora 42233920241002093810 01/10/2024</t>
  </si>
  <si>
    <t>Filho da cliente realizou abertura de RA no mesmo dia em que a NIP foi aberta as 12:01/  RA aberto 15:18</t>
  </si>
  <si>
    <t>AMANDA TRINDADE AMARAL</t>
  </si>
  <si>
    <t>053.718.107-57</t>
  </si>
  <si>
    <t>Beneficiária questiona a falta de resposta sobre contratação de plano individual ou familiar. A solicitação foi feita à Operadora no dia 13/09/2024. Protocolo 42233920241004103932 04/10/2024</t>
  </si>
  <si>
    <t>057.486.617.56</t>
  </si>
  <si>
    <t>Bom dia. A minha mãe ligou para marcar um exame de cintilografia o atendente falou que não tem vaga em Niterói e tem que ficar em análise em 21 dias. A minha mãe tem angina grau 3, e fez cateterismo e deu uma artéria obstruída 70% e tentou fazer angioplastia sem sucesso. Ela precisa fazer o cintilografia para poder começar fazer REABILITAÇÃO CARDÍACA MAIS RÁPIDO POSSÍVEL. O atendente falou que não tem vaga em Niterói e só no rio em nova Iguaçu. A minha mãe não tem condições de ir para lá fazer esse exame por causa da grávida da saúde dela . Ela só pode fazer em Niterói que é próximo da casa dela. Peço por favor me ajuda. Deus abençoe vocês.</t>
  </si>
  <si>
    <t xml:space="preserve">Familiar da beneficiária reclama da demora para autorização de exame. Realizada escuta de todas as ligações sobre o assunto e não foi localizada ameaça, os prazos informados estão corretos e beneficiária ciente que guia estava em análise. Pedido sem indicação explícita de urgência. </t>
  </si>
  <si>
    <t>Conversa encerrada sem finalizar atendimento</t>
  </si>
  <si>
    <t>CLAUDIA FERREIRA DE CARVALHO</t>
  </si>
  <si>
    <t>988.251.947-49</t>
  </si>
  <si>
    <t>Interlocutora, que se identifica como corretora da beneficiária, questiona o não atendimento para espectomia total, espectomia total com anexectomia uni ou bilateral. A solicitação foi feita à operadora no dia 24/09/2024, para realização no município Rio de Janeiro e a operadora encaminhou para prestador de especialidade ginecologica sob alegação de não possuir médico na especialidade solicitada. Protocolo 42233920240924102779 – data 24/09/2024.</t>
  </si>
  <si>
    <t>Beneficiária reclama de "não atendimento" para procedimentos cirúrgicos ginecológicos. Não recebemos o pedido para os procedimentos mencionados na reclamação, somente para histeroscopia que foi agendado. Houve erro operacional do Gestão de rede por informar que só temos um profissional para avaliação e não indicou outro profissional como solicitado.</t>
  </si>
  <si>
    <t>MARIA INEZ DE FARIAS FERREIRA</t>
  </si>
  <si>
    <t>428.107.367-15</t>
  </si>
  <si>
    <t>No dia 19/06/2024 entrei em contato com mais de um corretor Leve Saúde para adquiri o plano. Conforme evidência anexa, me foi informado que o Memorial Del Castilho faria parte da rede. Contratei 24/06/2024 e ao solicitar atendimento lá, fui informada que estava descredenciado. Ao consultar o site da operadora, o aviso de descredenciamento está datado de 02/05/2024, ou seja, me foi vendido o plano com uma rede que já não existia. O Memorial Engenho de Dentro nem tem comunicado no site de saída. O Del Castilho foi substituído pela Clínica Leve unidade Tijuca, e a mesma não tem agenda neste ano para Mastologista, especialidade que preciso com urgência. Eles substituem por clínicas próprias que não suportam a mesma demanda do descredenciado, tem acontecido com toda a rede. Em contato com o atendimento informam que somente Tijuca e Barra tem esse profissional, acredito que não seja suficiente para atender ao número de vidas. Solicito apoio para providências do plano em atender a demanda.</t>
  </si>
  <si>
    <t>KELLY CRISTINA DA SILVA LIMA</t>
  </si>
  <si>
    <t>134.577.447-85</t>
  </si>
  <si>
    <t>Beneficiária, informa que o procedimento Anestesia para Colonoscopia, foi pago para o prestadora, para a operadora reembolsar. O procedimento foi realizado em caráter particular em 15/08/2024, no prestador Clinica KATZ endoimagens, em função da ausência de cobertura pela operadora. A solicitação de reembolso foi feita em 16/08/2024, não sendo pago o reembolso integral o valor R$350. A mesma alega que não conseguiu fazer o exame, pois o laxante não fez efeito, o exame precisa ser feito. Protocolo 42233920240816023 - 16/08/2021.</t>
  </si>
  <si>
    <t>Beneficiária encaminhou para a caixa de atendimento no dia 23/08, somente os dados bancários. Em reposta, foi solicitado o contato com a caixa de atendimento e beneficiária enviou a documentação correta no dia 30/09. Houve demora para envio da caixa de atendimento para a produção médica. Localizado atendimento em que beneficiária envia as notas fiscais, porém, consultora não encaminha documentação para caixa de atendimento e recepcionamos o email da beneficiária somente no dia 23/08 com os dados bancários.</t>
  </si>
  <si>
    <t>Perda de SLA/ Não encaminhou documentação para área responsável</t>
  </si>
  <si>
    <t>MARIA ANGELICA PEREIRA DA SILVA</t>
  </si>
  <si>
    <t>349.623.287-00</t>
  </si>
  <si>
    <t>Minha mãe, idosa de 71 anos, foi atendida no PA UNIMED Copacabana no dia 28/9/2024 a noite, com forte dor no estomago e no peito. Lá foi verificado que ela tinha alterações no eletrocardiograma e nos exames de sangue, o que levou à transferência para o hospital PROCOR (Ilha do Governador), onde foram realizados mais exames, incluindo um cateterismo que identificou que seria necessária uma cirurgia aberta de emergência. Desde então ela continua aguardando uma ação do plano, que mesmo com uma liminar determinando o cumprimento, não o fez. Na clínica que ela está não há centro cirúrgico e suporte para tal, mas o plano tem entre seus referenciados hospitais como o Pró cardíaco p.e, que tem total estrutura para isso. Mesmo assim, não há ação do plano em resolver, o que nos parece falta de preocupação com a vida. Estamos desesperados, pois atualmente ela está em um CTI com poucos recursos e a saúde dela se deteriora por conta da demora. Clamo por socorro.</t>
  </si>
  <si>
    <t>Beneficiária necessita realizar cirurgia cardíaca e passou pelo fluxo de transferência, porém, familiares se recusam a aceitar hospital em que a vaga foi protocolada. Desejam transferência em hospital Pró cardíaco, que não está na rede do plano Leve On. Ameaça, atendimento da célula de ameaça e abertura de RA realizados após a NIP.</t>
  </si>
  <si>
    <t>Abertura em árvore errada/ Não encaminhou para área responsável</t>
  </si>
  <si>
    <t>MIRIA PESSANHA RODRIGUES DOS SANTOS</t>
  </si>
  <si>
    <t>733.489.707-25</t>
  </si>
  <si>
    <t>Cirurgia da mão</t>
  </si>
  <si>
    <t>Beneficiária, questiona a falta de atendimento para : 30101778 - Retração de aponevrose palmar (Dupuytren) - tratamento cirúrgico - RETRAÇÃO DE APONEUROSE PALMAR (DUPUYTREN) - HCO - HSO - PROCEDIMENTOS - PELE E TECIDO CELULAR SUBCUTÂNEO, MUCOSAS E ANEXOSPROCEDIMENTOS CIRÚRGICOS E INVASIVOS , e nome do médico solicitante Dra. Ana Carolina. A solicitação foi feita à Operadora, no dia 02/10/2024, para realização no município Taquara/Jacarepaguá. A operadora alega que o pedido está em análise ou não apresenta resposta ao pedido. Protocolo: 42233920241003122364 - Data : 03/10/2024</t>
  </si>
  <si>
    <t xml:space="preserve">Beneficiária solicita direcionamento para realizar consulta com Cirurgião ortopedista especializado em mão, consultora direciona para único prestador credenciado. A mesma se nega a se deslocar para o Rio de Janeiro. </t>
  </si>
  <si>
    <t>MARIA IZABEL FERREIRA RAMALHO</t>
  </si>
  <si>
    <t>077.420.617-91</t>
  </si>
  <si>
    <t>Interlocutor, que se identifica como Filho da beneficiária, questiona a recusa para contratação de plano individual ou familiar, sob alegação de Não possuir justificativa da operadora . A solicitação foi feita à Operadora no dia 02/09/24. Sem Protocolo pois não foi passado - Numero de contato -3952- 3333</t>
  </si>
  <si>
    <t>ROGERIO DIAS PINTO NETO</t>
  </si>
  <si>
    <t>828.106.057-34</t>
  </si>
  <si>
    <t>Beneficiário, questiona a falta de atendimento para Fisioterapia RPG. A solicitação foi feita à Operadora no dia 26/09/2024, para realização no município Rio de Janeiro. A operadora alega que o pedido está em análise e até a presente data não apresenta resposta ao pedido. Beneficiário relata que a operadora solicitou mais tempo para análise. Protocolo 42233920241008132720 – data 08/10/2024</t>
  </si>
  <si>
    <t>TATIANA LINS DE BARROS</t>
  </si>
  <si>
    <t>025.427.167-73</t>
  </si>
  <si>
    <t>Beneficiária questiona a não cobertura para CONSULTA COM PSIQUIATRA, HEMOGRAMA COMPLETO, ULTRASSONOGRAFIA TRANSVAGINAL, ULTRASSONOGRAFIA DA TIREÓIDE, ULTRASSONOGRAFIA DE MAMA BILATERAL, MAMOGRAFIA DIGITAL, DENSITOMETRIA ÓSSEA, ULTRASSONOGRAFIA DO ABDOMEN TOTAL. Os procedimentos foram solicitados nos dias 07/10/2024, 08/10/2024 e no inicio de Outubro/2024, para realização no município RIO DE JANEIRO, entretanto, a operadora negou com a justificativa de que a beneficiária está em carência para os procedimentos. Relata que a corretora lhe informou que por ter cumprido critérios estabelecidos pela operadora não haveria carência. Protocolo: 42233920241008133861 de 08/10/2024.</t>
  </si>
  <si>
    <t>Beneficiária entrou após o mês de junho e reclama de carências a cumprir na rede credenciada.</t>
  </si>
  <si>
    <t>ROSILAINE GERMANO DE LEMOS AMORIM</t>
  </si>
  <si>
    <t>122.067.777-97</t>
  </si>
  <si>
    <t>Beneficiária questiona a recusa para contratação de plano coletivo empresarial WTS Medical Serviços Ltda, a Operadora LEVE SAUDE OPERADORA DE PLANOS DE SAÚDE S.A sob alegação de justificativa para a recusa: "dependente é especial, gerando alto custo". A solicitação foi feita à Operadora registro ANS: 422339 no dia 18/09/2024.Trata-se de empresário individual, que realizou inscrição nos órgãos competentes há no mínimo 6 (seis) meses e está regular junto à Receita Federal. Relata "que após preencher o formulário de saúde, não recebeu o boleto, em contato com a operadora, foi informada que contratação foi recusada por alto custo com dependente(é especial). Proposta nº 17271415838973." Protocolo: 42233920241009116940 – data: 09/10/2024.</t>
  </si>
  <si>
    <t>CAROLINA ROCHA BAPTISTA MOTTA</t>
  </si>
  <si>
    <t>102.128.387-84</t>
  </si>
  <si>
    <t>Enfermeira obstétrica</t>
  </si>
  <si>
    <t>Beneficiária questiona a não cobertura para enfermeira obstetra. O procedimento foi solicitado à operadora no dia 13/09/2024, para realização no município Rio de Janeiro/RJ. A operadora alega que não possui prestador em sua rede para realização do serviço de saúde. A operadora negou também a solicitação da beneficiária de realizar o atendimento em particular. Protocolo: 42233920240930114132 - data: 13/09/2024.</t>
  </si>
  <si>
    <t>Beneficiária reclama de falta de acompanhamento com enfermeira obstétrica. Foi inserida no acompanhamento pelo Leve Baby  e foi solicitado o agendamento ao time de gestão de rede para acompanhamento com a enfermeira, porém, houve demora para o agendamento.</t>
  </si>
  <si>
    <t>LINDALVA DE OLIVEIRA</t>
  </si>
  <si>
    <t>004.623.127-71</t>
  </si>
  <si>
    <t>Interlocutora, que se identifica como filha da beneficiária, questiona a falta de resposta para contratação de plano individual ou familiar, n° da proposta 17265161325729. A solicitação foi feita à Operadora no dia 16/09/2024. Relata que tentou entrar em contato com a operadora por meio do telefone 21 3952-3300, sem sucesso, solicita o CPF e informa que não foi encontrado, pois ainda não é beneficiária do plano.</t>
  </si>
  <si>
    <t>Localizado 1 contato da corretora com a Central Fale Leve, não realiza ameaças e não pede protocolo</t>
  </si>
  <si>
    <t>ROSANA CRISTINA PINHEIRO DE OLIVEIRA</t>
  </si>
  <si>
    <t>692.163.207-53</t>
  </si>
  <si>
    <t>Solicitamos o plano através do Corretor Michael Oliveira, em 15/08/2024. Tivemos informação do aceite no sistema, sem carência. Fizemos as entrevistas por vídeo, efetuamos o pagamento, porém até o momento não tivemos o plano implantado. Em 25/09, fiz contato pelo telefone (21) 3952-3333, +- às 11h, com a atendente Viviane Ximenes, que me solicitou o envio de prints de cadastro, conversas, comprovante de pagamento, que de imediato efetuei, por e-mail, conforme orientação. Em 01/10, fiz contato pelo whatsApp (21) 97118-6697, +- às 17h, com Viene, que apenas me informou que estava em análise e me orientou a retornar contato com o Corretor. Em 09/10, refiz contato pelo telefone (21) 3952-3333, +- às 12h, com o atendente Marcelo, que após longas verificações, me informou que nada foi implantado, que eu deveria falar com o Corretor para reenviar a proposta. Ttular: AURITA PINHEIRO DE OLIVEIRA - CPF 833.193.287-00 Dependente: ROSANA CRISTINA PINHEIRO DE OLIVEIRA - CPF 692.163.207-53</t>
  </si>
  <si>
    <t>Localizado contato com a Central de Fale Leve, cliente informa que fez o pix para o corretor e plano ainda não está implantado. Contato do primeiro dia, consultora garante que irá retornar e não faz o retorna. No segundo contato, o consultor solicita que cliente entra em contato com o corretor para solicitar devolução de pagamento pois a análise de proposta pode ser negada.Não localizado informação sobre proposta pelo email tratativas.</t>
  </si>
  <si>
    <t>Consultora não faz retorno</t>
  </si>
  <si>
    <t>LUIZ CARLOS DA ROCHA VASCONCELOS</t>
  </si>
  <si>
    <t>633.958.277-04</t>
  </si>
  <si>
    <t>Negativa por carencia</t>
  </si>
  <si>
    <t>No dia 21/08 foi solicitada a correção para as carências que constam para utilização na rede credenciada, com isso, no dia 25/09/2024 (protocolo de ligação 42233920240925107283) a operadora disse que a pendência tinha sido resolvida e que a correção tinha sido realizada, não existindo mais carências para utilização TANTO na rede credenciada quanto na rede própria. Já no dia 07/10 o beneficiário tentou realizar o exame de ergonometria na rede credenciada e foi informado que não poderia prosseguir devido a carência a cumprir, pelos motivos citados acima, solicitamos um esclarecimento por parte da operadora tendo em vista que na hora da adesão não foi informado sobre carências na rede credenciada.</t>
  </si>
  <si>
    <t>Beneficiário solicitou a retirada de carências pois em seu contrato não veio descrito a destinção entre rede credenciada e preferencial. Houve reclamação do beneficiário junto ao Fale Leve, que encaminhou ao time de cadastro. As carências foram retificadas, porém, houve erro operacional do time de cadastro que recolocou as carências.</t>
  </si>
  <si>
    <t>Ouvidoria/ Atendimento especializado</t>
  </si>
  <si>
    <t>LYGIA NINHAUS DE FREITAS</t>
  </si>
  <si>
    <t>098.923.727-35</t>
  </si>
  <si>
    <t>Interlocutor, filho da beneficiária, questiona a recusa para contratação de plano individual ou familiar, sob alegação de que ''está em área técnica''. A solicitação foi feita à Operadora no dia 16/09/2024. Protocolo [anotar n° de protocolo de contato com a OPS] – data [anotar data do protocolo de contato com a OPS]. Informa que solicitou protocolo mas a operadora não forneceu número.</t>
  </si>
  <si>
    <t>Localizados 3 contatos do corretor solicitando informações sobre andamento da proposta, onde ficou ciente que estava em análise. Nos contatos não há ameaça e solicitação de envio de protocolo. Analisando a reclamação aberta na ANS, o nome do Interlocutor é o do corretor, sendo assim, o mesmo foi quem abriu a NIP.</t>
  </si>
  <si>
    <t>SILVIO FELISMINO CALDEIRA</t>
  </si>
  <si>
    <t>424.824.537-04</t>
  </si>
  <si>
    <t>Interlocutora, que se identifica como filha do beneficiário, questiona a dificuldade para contratação de plano individual ou familiar, sob alegação de que fará envio do primeiro boleto para pagamento. Operadora informa em todos atendimentos que será enviado em 72h e não ocorre. A solicitação foi feita à Operadora no dia 19/09/2024. Protocolo não informado pela operadora, atendimento realizado por telefone no 3952-3333 na data 14/10/2024.</t>
  </si>
  <si>
    <t>Localizados dois contatos do genro do cliente com a Central Fale Leve. No último contato, o familiar realiza ameaça, não solicita protocolo mas ameaça não é encaminhada para o atendimento especializado.</t>
  </si>
  <si>
    <t>Não encaminhou a reclamação para o setor responsável</t>
  </si>
  <si>
    <t>LUCIANA DA SILVA BEZERRA CERVINO</t>
  </si>
  <si>
    <t>084.579.437-07</t>
  </si>
  <si>
    <t>Beneficiária, informa que, em 24/09/2024, a pessoa jurídica solicitou a rescisão do contrato coletivo, entretanto informou deveria haver notificação prévia de 60 dias protocolo. 42233920240924063556 data 2409/2024</t>
  </si>
  <si>
    <t xml:space="preserve">Beneficiária não concorda com o pagamento de aviso prévio. Ameaça realizada por email, mas não foi encaminhada ao atendimento especializado. </t>
  </si>
  <si>
    <t>ANGELICA CRISTINA SILVEIRA DE SA PINTO RHODUS</t>
  </si>
  <si>
    <t>006.952.197-23</t>
  </si>
  <si>
    <t>Meu plano na Leve foi realizado em Agosto de 2024 - o valor do boleto R$ 1.253,78 para eu e meu esposo, quando fui fazer meu plano estava lá de 54 a 58 anos o valor de R$ 574,90 eu só que eu e William pagamos o mesmo valor , agora em setembro de 2024 completei 54 anos e teve um reajuste de R$ 877,64, como assim se descritivo vem falando 54 anos é de 574,90. A LEVE não realiza um atendimento claro aos clientes tenho todas as gravações das ligações, mandou chamar no WhatsApp 213952-3300 hoje dia 14/10/2024 09:30h até presente hora são 12:09h sem uma solução, está em aberto a minha parcela, amanhã faz 10 dias, irei ter o plano suspenso por uma culpa que não é minha. Tenho vários protocolos desde do dia 04/10/2024 como assim aumento. Peço a ANS que verifique e não deixe ficar sem plano, pois isso absurdo fora outras propagandas enganosas, hospitais no aplicativo onde NÃO ACEITA A LEVE, irei abrir outro protocolo.</t>
  </si>
  <si>
    <t>Beneficiária não concorda com valor de reajuste. Ciente que as tabelas encaminhadas ao Fale Leve não são referente ao plano que a mesma tem. Ameaça recebida e registrada após a abertura da NIP.</t>
  </si>
  <si>
    <t>No dia 10/08/2024 no aplicativo aparece Hospital Vitória, liguei para lá e fui informada que NÃO ATENDE O PLANO LEVE, liguei para operadora, não tive informações concretas. Protocolos 422339220240824038778 me deram número da ouvidoria 213952-3382, não atende de maneira alguma; no dia 28/08/2024 abrir protocolo 5 dias até hoje sem resposta 42233920240828048106; protocolo 42233920240906065407, fui tentar agendar uma consulta no com um especialista em Bonsucesso Dra Yaci Botelho Gonçalves, tenho o Print da tela posso provar, não atende a LEVE, ou seja propaganda enganosa. Assim foi no Hospital Vitoria na Barra da Tijuca como com essa Médica. Quero cancelar o plano e não vou pagar o a multa pois a operadora Leve não cumpre aquilo o que oferece, preciso de um parecer de vocês pois isso não é justo pagar um plano sem a menor estrutura de atendimento. Só conseguir atendimento na UNIMED emergência e na LEVE Barra porque estava com uma dor enorme na coluna, onde lombar e fui ligar pois a unimed</t>
  </si>
  <si>
    <t>Beneficiária reclama que entrou em contato com o hospital Vitória e foi informado que o prestador não atendia o plano da Leve. Em linha, a beneficiária não solicita PA ortopédico, porém, mensiona que está com muitas dores na coluna. O atendimento foi direcionado a Célula de ameaças e o time fez disparo de mensagem para informar que o prestador realiza atendimento de PS Clínico.</t>
  </si>
  <si>
    <t>MIRELA DANTAS DO NASCIMENTO</t>
  </si>
  <si>
    <t>158.356.677-52</t>
  </si>
  <si>
    <t>RM de Pelve</t>
  </si>
  <si>
    <t>Beneficiária questiona a não cobertura para : RESSONÂNCIA MAGNÉTICA DE PELVE . A operadora indicou um prestador que só tem agenda disponível para atendimento para 29/11/2024. A solicitação foi feita à Operadora no dia 30/08/2024, para realização no município do Rio de janeiro. Protocolo: 42233920241009135877 Data: 09/10/2024</t>
  </si>
  <si>
    <t>Beneficiária liberada apenas para rede preferencial e foi direcionada para realizar o exame na Dimagem por ser o prestador da rede preferencial. Pedido recebido dia 04/10 &gt; Guia aberta dia 07/10 &gt; Autorização no dia 15/10 (7 dias úteis). No atendimento, foi passado o prazo correto para realização e análise. Beneficiária entrou em contato relatando que prestador estava sem agenda dentro do prazo para realização do exame.</t>
  </si>
  <si>
    <t>DANIELLE DINUNCI DE SA COSTA</t>
  </si>
  <si>
    <t>032.111.737-90</t>
  </si>
  <si>
    <t>Transferência hospitalar</t>
  </si>
  <si>
    <t>Interlocutora, que se identifica como filha da beneficiária, questiona a falta de atendimento para transferência para o hospital das Clinicas ou qualquer hospital em Niterói caso o hospital das clinicas não consiga recebe-la. A solicitação foi feita à Operadora no dia 12/10/2024, para realização no município Niterói. A operadora não apresenta resposta ao pedido. Relata que a beneficiária se encontra no hospital Procord ( ilha do governador) e precisa ser transferida para o hospital das clinicas de Niterói. Protocolo: 42233920241015146037 data: 15/10/2024</t>
  </si>
  <si>
    <t>Filhos da beneficiária realizam diversos contatos com a Central Fale Leve para reclamar de falta de medicamentos e estruta no hospital Proccor. Solicitam transferência para hospital em Niterói desde o dia 14/10. Liminar recebida no dia 15/10 as 17:40. Houve erro operacional no Fale Leve que abriu casos em árvores de tabulação e não encaminhou as devidas informações ao time de GPI.</t>
  </si>
  <si>
    <t>LUCIANO DESCHAMPS FERREIRA</t>
  </si>
  <si>
    <t>036.643.607-45</t>
  </si>
  <si>
    <t>Eu tinha o plano Leve Fácil, o qual me dava direito a ligar para as clínicas e consultórios, agendar e ser atendido. Porém, não havia internação. Mudei para o Leve ON e agora, em vez de melhorar o atendimento, piorou e muito!!! A rede é menor, o atendimento é péssimo e nunca consigo agendar diretamente com um médico especialista. Eles querem agendar primeiro uma consulta com um médico do plano pra depois agendar com o médico que quero me consultar. Com isto, a demora no atendimento quase se iguala a da Clínica da Família. Às vezes, a demora é de meses. O que me faz pensar de que a demora é proposital para que haja a desistência na consulta ou o pagamento de mais faturas a fim de ter um "prejuízo" maior. Sinto-me totalmente lesado, enganado e ludibriado com esse novo plano.</t>
  </si>
  <si>
    <t>Beneficiário solicitou agendamento de consulta com dermatologista e não aceitou passar pelo fluxo do plano para consulta com Médico de família.</t>
  </si>
  <si>
    <t>ROBSON FRANKLIN DE SOUZA</t>
  </si>
  <si>
    <t>567.607.367-53</t>
  </si>
  <si>
    <t>Interlocutor, que se identifica como filho do beneficiário, questiona a demora para a resposta para adquirir o plano. O interlocutor relata que esta a 2 meses esperando a resposta da operadora. A solicitação foi feita à Operadora no dia 27/07/2024. Protocolo: 17278854285475 na data 27/07/2024.</t>
  </si>
  <si>
    <t>NILMA DE ANDRADE KLEN</t>
  </si>
  <si>
    <t>Estou tentando agendar consulta na especialidade de gastroenterologista para minha mãe, a operadora indicou dois prestadores: Decordis, em São Gonçalo-RJ, que informou não atender mais esta especialidade e clínica ROMA - Centro médico, que não atende o telefone.</t>
  </si>
  <si>
    <t>Filha da beneficiária realizou contato com a central Fale Leve solicitando o agendamento de consulta com gastroenterologista e foram indicados os prestadores mais próximos. Durante o atendimento, a consultora passou dois prestadores disponíveis e não passou informações sobre a visualização da rede credenciada no app e site. No solus há mais credenciados e beneficiária não retornou ao Fale Leve para relatar dificuldade de contato com credenciado.</t>
  </si>
  <si>
    <t>Falta de informações sobre rede credenciada.</t>
  </si>
  <si>
    <t>REBECA MONTEIRO NERES BONDIN</t>
  </si>
  <si>
    <t>189.127.487-26</t>
  </si>
  <si>
    <t>A oftalmologista da beneficiária, após testes e exames que constataram estrabismo, indicou os Exercícios de Ortóptica para correção do problema. No entanto a operadora Leve Saúde não está disponibilizando clínicas e profissionais que façam esses exercícios na região onde moramos, no Centro da cidade do Rio de Janeiro. A operadora está disponibilizando profissionais em outras cidades como Niterói ou em bairros distantes como Barra da Tijuca. Não temos condições de fazer um deslocamento para um local muito longe, principalmente por várias semanas seguidas. A operadora chegou a indicar algumas clínicas em bairros próximos da nossa região, mas estas clínicas não possuem profissionais que façam os exercícios de Ortóptica. Então, o problema está até hoje, 15/10/2024, sem solução. A operadora não está disponibilizando clínicas e profissionais habilitados para os exercícios de Ortópticas que a beneficiária precisa. Nossa preocupação é que o tempo está passando e o estrabismo dela pode piorar.</t>
  </si>
  <si>
    <t xml:space="preserve">Responsável da beneficiária solicita prestador para atendimento de procedimento oftalmológico. No dia 31/07, foi criado um caso para o gestão de rede e foi indicado o Hospital de olhos do Méier. Após entrar em contato a responsável relata que prestador informou não realizar procedimento. Em Setembro, a mesma retorna informando que recebeu contato para agendamento na Barra, mas o prestador é muito distante da residência. Os demais prestadores indicados, estão sem data para agendamento </t>
  </si>
  <si>
    <t>JULIANA DA SILVA DE MOURA</t>
  </si>
  <si>
    <t>134.242.907-93</t>
  </si>
  <si>
    <t>Medica de família</t>
  </si>
  <si>
    <t>Beneficiário, questiona a falta de atendimento para: CLINICO GERAL. A solicitação foi feita à Operadora no dia:, para realização no município: RIO DE JANEIRO. A operadora alega que o pedido está em análise. Protocolo: 42233920241016144333 RELETA HA 3 MESES ESTÁ TENTANDO AGENDA NÃO CONSEGUE.</t>
  </si>
  <si>
    <t>Beneficiária reclama de desmarcação de consultas com médico de família. Relata estar com dificuldades para agendar consultas.</t>
  </si>
  <si>
    <t>PRISCILLA TEIXEIRA SANTOS</t>
  </si>
  <si>
    <t>098.753.277-43</t>
  </si>
  <si>
    <t>Carência contratual</t>
  </si>
  <si>
    <t>Desde 07/2022 estava na Golden - que depois virou Amil e em agosto mudei para leve A corretora que me atendeu informou que se eu tivesse mais de 2 anos de plano de saúde na operadora anteirior, eu não teria carência. Fiz a migração, apresentei minha carta de permanência . Hoje fui fazer um simples exame de hemograma e coágulo para uma procedimento que farei no sábado Tive o exame negado por carência. Fiz contato com a Leve porém eles jogam a responsabilidade para a corretora por mais que eu diga que tenha o histórico de toda conversa</t>
  </si>
  <si>
    <t>LORENNA VITORIA ZANATTA FERNANDES</t>
  </si>
  <si>
    <t>Interlocutor, que se identifica como pai da beneficiária, questiona a não cobertura para consulta com dermatologista. O procedimento foi solicitado à operadora no dia 08/10/2024 para realização no município de São Gonçalo. A operadora indicou prestadores, porém ao tentar entrar em contato com os números informados, nenhum atendeu. Protocolo: 42233920241016150829 Data: 16/10/2024</t>
  </si>
  <si>
    <t>Responsável reclama de dificuldade para contatar clínicas para atendimento de dermatologia em São Gonçalo. 
 &gt;Dia 16/10 as 10:44 - Indicados todos locais para atendimento credenciados. 
&gt;Dia 16/10/2024 18:06 – Responsável retorna informando que não conseguiu falar com credenciados indicados e que telefones estão desatualizados.
&gt;Dia 16/10/2024 18:16 – Responsável retorna formalizando ameaça/ Atendimento encaminhado para célula de ameaça
NIP ABERTA DIA 17/10/2024 08:31
&gt;Dia 17/10/2024 12:16 – Atendimento especializado registra contato informando que o jurídico já estava realizando tratativa.</t>
  </si>
  <si>
    <t>NATHALIA PENEDO MORAIS</t>
  </si>
  <si>
    <t>124.150.337-07</t>
  </si>
  <si>
    <t>Beneficiária questiona a recusa para contratação de plano individual ou familiar, sob alegação negou sem justificativa da operadora. A solicitação foi feita à Operadora no dia10/22024 Protocolo :42233920240925068696 – data : 24/09/2024.</t>
  </si>
  <si>
    <t>Localizado 1 contato da cliente no dia 24/09. a ligação tem 40 segundos mas a beneficiária já começa solicitand o protocolo, porém há queda no contato antes do protocolo ser passado</t>
  </si>
  <si>
    <t>LILIAM DEISE PEREIRA</t>
  </si>
  <si>
    <t>059.450.137-73</t>
  </si>
  <si>
    <t>Beneficiário, questiona a não cobertura para o procedimento de internação, para fazer os procedimentos posteriores de tratamento pedra vesícula, nome do médico Dr. Thaís Blever. O procedimento foi solicitado no dia 17/10/2024, para realização no município Rio de Janeiro, Niterói, entretanto, a operadora negou com a justificativa de que o(a) beneficiário(a) está em carência para o procedimento da internação. Protocolo: 422339202411018153912 na data do dia 18/10/2024.</t>
  </si>
  <si>
    <t>Beneficiária tem plano empresarial e consta em carência para realização de internação</t>
  </si>
  <si>
    <t>ANGELA DE OLIVEIRA ABRANTES</t>
  </si>
  <si>
    <t>815.682.157-20</t>
  </si>
  <si>
    <t>Insuficiência de rede</t>
  </si>
  <si>
    <t>Beneficiária questiona a falta de atualização da rede de atendimento no site da operadora . A mesma precisou fazer exames e ao buscar prestador no site mas chegando ao local não existia o laboratório. Alega que o site disponibiliza redes credenciadas inexistentes. Data de acesso: regularmente. Protocolo 42233920241007129753 – data 07/10/2024 atendente: Ana Carla.</t>
  </si>
  <si>
    <t xml:space="preserve">Durante a tratativa da Ouvidoria, beneficiária relata que precisou de atendimento de emergência ortopédica e ao comparecer ao local, foi informado que o plano não era credenciado para atendimento ortopédico e precisou se deslocar para PA da Unimed. Durante atendimento, não cita local que compareceu e não conseguiu atendimento. Ainda em tratativa com Ouvidoria, beneficiária ameaça ANS e exige reformulação de todo o site. </t>
  </si>
  <si>
    <t>LILIAN SANTOS DE SOUZA</t>
  </si>
  <si>
    <t>056.159.657-38</t>
  </si>
  <si>
    <t>Interlocutora, relata que a LEVE SAUDE OPERADORA DE PLANOS DE SAUDE não comunicou o aceite da portabilidade no plano de destino. Informa que cumpriu todos os requisitos estabelecidos pela resolução normativa vigente (vínculo ativo no plano de origem/adimplência/prazo de permanência/compatibilidade com o plano de destino e demais requisitos), sendo os documentos entregues na [operadora/administradora] em 11/09/2024. Não tendo protocolo a mesma informa que tem contato com a operadora somente via WhatsApp 21 39524800 data 28/09/2024 com atendente Rodrigo.</t>
  </si>
  <si>
    <t>MARIA PEDROSA DE MOURA</t>
  </si>
  <si>
    <t>751.442.633-72</t>
  </si>
  <si>
    <t>Carteirinha</t>
  </si>
  <si>
    <t>Beneficiária, questiona a não garantia de atendimento para nome técnico do procedimento exames laboratoriais , sob alegação de que o beneficiário não portava o cartão de identificação do plano especificar data e local do atendimento negado. Protocolo:422339202410211565481 – data : 21/10/2024.</t>
  </si>
  <si>
    <t xml:space="preserve">Beneficiária solicita o envio da carteirinha física pois frequenta um laboratório em copacabana que não aceita a carteirinha digital. Relata que já passou por constrangimento e não quer passar novamente. Informa que é um direito ter a carteirinha. </t>
  </si>
  <si>
    <t>Não encaminhou ameaça para setor responsável/ Abertura de árvore errada</t>
  </si>
  <si>
    <t>RONALDO DE SOUZA FONSECA</t>
  </si>
  <si>
    <t>661.512.877-20</t>
  </si>
  <si>
    <t>Angiologista</t>
  </si>
  <si>
    <t>Beneficiário, que se identifica , questiona a falta de atendimento para angiologia,. A solicitação foi feita à Operadora no dia 21/10/2024, para realização no município do Rio de janeiro. A operadora alega que não apresenta resposta ao pedido n° de protocolo 422339202410211575501 de contato 21339523333com a OPS] .</t>
  </si>
  <si>
    <t>Beneficiário informa que é um novo beneficiário e já teve 3 consultas canceladas e no dia em que a NIP foi aberta, o beneficiário estava agendado para angiologista, chegou a entrar em contato com a Central de atendimento para confirmar se atendimento estava ativo e no caminho para a clínica, recebeu a mensagem sobre a remarcação. No dia 26/09, foi aberta um caso para garantia de atendimento na rede credenciada, porém caso foi recusado</t>
  </si>
  <si>
    <t>Recusa de caso por falta de informação</t>
  </si>
  <si>
    <t>KATYA REGINA MENDES BARROS</t>
  </si>
  <si>
    <t>729.505.287-91</t>
  </si>
  <si>
    <t xml:space="preserve"> De posse do encaminhamento tentei o agendamento da consulta com a psicologia, e para conseguir dentro do prazo tive de reportar a ouvidoria do plano. Passei pelo primeiro atendimento online e por uma consulta presencial no mês de setembro. A consulta seguinte ficou agendada para 21/10/2024, atendimento online. Recebi o link para consulta no horário de 8:20, às 8:15 liguei no link e aguardei até às 8:55 e não obtive resposta do atendimento pelo link. Tentei contato com o atendimento do plano sem sucesso e reportei a ouvidoria que ficou de verificar o que ocorreu. Fiz agendamento para atendimento presencial e só tinha vaga para o mês de novembro. Ou seja, o plano não cumpre o requisito de prazo determinado pela resolução da ANS. Isso tem ocorrido em todas as especialidades. O agendamento de consultas não está sendo feito dentro do prazo e o tempo de espera ultrapassa a 30 dias. Minha mãe e usuária do mesmo plano e marquei consulta em setembro para ser atendida pela geriatria no mês 12</t>
  </si>
  <si>
    <t>Beneficiária solicita agendamento de consulta com psicóloga mais próximo a sua residência, porém agendas fora do prazo. A mesma abriu 4 reclamações na Ouvidoria desde o dia 03/09/2024 e durante a tratativa foram ofertados os agendamentos por telemedicina, rede preferencial e nas Leve clínicas dentro da abrangência do plano mas a mesma não aceitou. Beneficiária em carência para serviços auxiliares na rede credenciada.</t>
  </si>
  <si>
    <t>PAULO MARCELO PEREIRA NEUFELD</t>
  </si>
  <si>
    <t>235.966.197-34</t>
  </si>
  <si>
    <t>Interlocutor, que se identifica como Paulo, questiona o não atendimento para exames de vista e endoscopia alta com biopsia, e nome do médico solicitante Dr. Rafaela silva Duarte CRM: 522113714 e Dr. Alfredo José Medeiros CRM: 52816442. A solicitação foi feita à Operadora no dia 07/08/2024 e 30/08/2024, no município rio de janeiro/RJ interlocutor informa não esta habito para que seja realizado procedimentos aonde a operadora indica como barra da tijuca/RJ botafogo/RJ pois já sofreu diversos acidentes aonde impossibilita a locomoção para ligares muito distantes deseja que o atendimento seja garantido em campo grande/RJ. protocolo: 42233920241018154891 data: 18/10/2024</t>
  </si>
  <si>
    <t>Beneficiário extremamente crítico, reclama de distância da rede credenciada. No email de envio dos pedidos de exames oftalmológicos, foi solicitado direcionamento para o prestador OPTY Méier. Backoffice abriu guia para Eye Center da Barra. Pedido recepcionado dia 09/10 &gt;Guia aberta dia 12/10 (Perda de SLA – 24h) &gt; Guia Liberada dia 17/10
Sobre exame de endoscopia, o beneficiário foi encaminhado ao atendimento especializado no dia 17/10, por ter realizado ameaça e ainda não teve conclusão do caso. No dia 18/10, foi aberto um caso para o time de gestão de rede sobre reclamação de quantidade de rede, que ainda não houve resposta.</t>
  </si>
  <si>
    <t>Backoffice direcionou atendimento para local distante da residência do beneficiário</t>
  </si>
  <si>
    <t>JOAO PEDRO SOARES LOPEZ PIGNONE</t>
  </si>
  <si>
    <t>201.232.437-18</t>
  </si>
  <si>
    <t>Interlocutor, que se identifica Pai do beneficiário, questiona a falta de atendimento para consulta com psiquiatra. Interlocutor informar que ao solicita atendimento em clinica credenciada foi informado que a mesma foi descredenciada a 1 mês e o mesmo não foi informado. Foi encaminhado a outra clinica credenciada na qual aguardou atendimento durante 3h e não foi atendido. Protocolo [42233920241022160554] – data [22/10/2024 ]</t>
  </si>
  <si>
    <t xml:space="preserve">Responsável reclama da falta de aviso do descredenciamento da Clínica da Gávea. Ameaça recebida no dia 21/10, porém, célula de ameaça realizou tratativa após a abertura da NIP. Beneficiário deu entrada no PS do Hospital São Francisco no dia 21/10. Em demanda relacionada, a equipe de Gestão de rede informa que realizou ajuste do prestador em sistema, para que não seja mais indicado. </t>
  </si>
  <si>
    <t>Atendimento especializado não realizou acolhimento</t>
  </si>
  <si>
    <t>OTON LUIZ DE SOUZA</t>
  </si>
  <si>
    <t>018.294.337-25</t>
  </si>
  <si>
    <t>DESDE O DIA 17/10/2024 FOI SOLICITADO PELO HOSPITAL NO QUAL ELE ESTÁ INTERNADO O PROCOR NA ILHA DO GOVERNADOR O EXAME DE RESSONÂNCIA DO CORAÇÃO AO PLANO LEVE SÁUDE, E ATÉ O SEGUINTE MOMENTO NÃO FOI MARCADO O EXAME DO PACIENTE QUE SE ENCONTRA INTERNADO, O PLANO FALOU QUE IRIA LEVA LO ATÉ O LOCAL DO EXAME E RETORNAR COM ELE AO PROCOR. SENDO QUE LIGAMOS E ELES FALAM QUE TEM QUE ESPERAR , UM PACIENTE QUE NÃO SABE O QUE TEM NÃO ESTÁ SENDO MEDICADO CORRETAMENTE, PRECISA DE UM EXAME PARA SABER O DIAGNOSTICO E TER O DIRETO DE TRATAMENTO, COMO ESTÁ INTERNADO TERIA QUE TER PRIORIDADE PARA FAZER O EXAME. O PROCEDIMENTO É TODO FEITO POR HOSPITAL PROCOR E ORGAO REGULADOR, O HOSPITAL DISSE JÁ TER FEITO TODO PROCEDIMENTO EXIGIDO PELO PLANO LEVE SAUDE, QUE SÓ RESTA AGUARDAR. O PACIENTE ESTA VINDO DESDE AGOSTO DE INTERNAÇOES, PASSANDO POR EXAMES E PROCEDIMENTOS JÁ PASSOU POR OUTRO HOSPITAL , CTI. AGUARDAMOS UMA POSSIÇÃO.</t>
  </si>
  <si>
    <t xml:space="preserve">Beneficiário reclama de demora para remoção para realização de RM do coração enquanto internado. Houve erro operacional do Fale Leve que não encaminhou protocolos para time de GPI  e houve demora do hospital para encaminhar exames necessários para agendamento de ressonância. </t>
  </si>
  <si>
    <t>SANDRA MARIA CAMPAGNAC LOUREIRO</t>
  </si>
  <si>
    <t>092.329.337-05</t>
  </si>
  <si>
    <t>Fora do Rol</t>
  </si>
  <si>
    <t>Interlocutora, que se identifica como filha da beneficiária, questiona a não cobertura para otoneurologista. A solicitação foi feita à operadora no dia 14/10/2024, mas a mesma negou alegando que tal serviço não consta no Rol de Procedimentos e Eventos em Saúde vigente. Protocolo 42233920241022161628 - data 22/10/2024.</t>
  </si>
  <si>
    <t>DADOS DA NIP</t>
  </si>
  <si>
    <t> </t>
  </si>
  <si>
    <t>DADOS DE CONTEXTO</t>
  </si>
  <si>
    <t>ANÁLISE DA NIP</t>
  </si>
  <si>
    <t>Data da NIP</t>
  </si>
  <si>
    <t>Código Beneficiário</t>
  </si>
  <si>
    <t>Data do início do contato</t>
  </si>
  <si>
    <t>Qtd. de contatos prévios</t>
  </si>
  <si>
    <t>Qtd. Canais</t>
  </si>
  <si>
    <t>Qtd. Processos</t>
  </si>
  <si>
    <t>Processos</t>
  </si>
  <si>
    <t>Qtd. Pessoas</t>
  </si>
  <si>
    <t>Pessoas</t>
  </si>
  <si>
    <t xml:space="preserve">Qtd. Material </t>
  </si>
  <si>
    <t xml:space="preserve">Material </t>
  </si>
  <si>
    <t>Qtd. Medida</t>
  </si>
  <si>
    <t>Medida</t>
  </si>
  <si>
    <t>Qtd. Meio Ambiente</t>
  </si>
  <si>
    <t>Qtd. Sistemas/ Ferramentas</t>
  </si>
  <si>
    <t>Sistemas/ Ferramentas</t>
  </si>
  <si>
    <t>Aviso prévio (Regra de negócio)</t>
  </si>
  <si>
    <t xml:space="preserve">Fale Leve  - Consultora não passou informação necessária
</t>
  </si>
  <si>
    <t>Backoffice - Demora para abertura de guia para consulta</t>
  </si>
  <si>
    <t>Cliente reclama de demora para resposta de solicitação de portabilidade, a mesma não fez registro em ambiente de portabilidade e sim de contratação.</t>
  </si>
  <si>
    <t>Cadastro - Demora para registro do beneficiário em sistema</t>
  </si>
  <si>
    <t>Erro da cliente no cadastro de solicitação de portabilidade no site</t>
  </si>
  <si>
    <t xml:space="preserve">Gestão de rede - Deixou visível para indicação, os prestadores que estavam com o atendimento pausado. </t>
  </si>
  <si>
    <t>Erro do prestador que informou que não estávamos mais atendendo</t>
  </si>
  <si>
    <t>Perda no prazo de atendimento da ANS</t>
  </si>
  <si>
    <t>Solus - Prestador visível para indicação de rede</t>
  </si>
  <si>
    <t>Caixa de atendimento - Demora para envio para setor responsável (Perda de sla)</t>
  </si>
  <si>
    <t>Gestão de rede - Deixou visível para indicação, os prestadores que estavam com o atendimento pausado. 
Fale Leve  - Indicou prestador que não estava realizando atendimento</t>
  </si>
  <si>
    <t>Prestador não tinha agendamento dentro do prazo</t>
  </si>
  <si>
    <t>Prazo da ANS estourado</t>
  </si>
  <si>
    <t>Alto Custo (Regra de negócio)</t>
  </si>
  <si>
    <t>Fale Leve - Não encaminhou ameaça para área responsável</t>
  </si>
  <si>
    <t xml:space="preserve">Beneficiário solicitou registro bancário de boleto. </t>
  </si>
  <si>
    <t>Boleto bancário sem registro</t>
  </si>
  <si>
    <t>Financeiro - Demora para registro bancário do boleto</t>
  </si>
  <si>
    <t xml:space="preserve">Fale Leve - Abertura de caso em árvore errada
Backoffice - Fechamento de caso errado pelo Omni chanel  </t>
  </si>
  <si>
    <t>Perda do prazo da ANS</t>
  </si>
  <si>
    <t>Demora para disponibilização de local que atenda a beneficiária</t>
  </si>
  <si>
    <t>Fale Leve - Indicação de rede credenciada errada</t>
  </si>
  <si>
    <t>Prestador não atendia a demanda da beneficiária</t>
  </si>
  <si>
    <t>Fale Leve - Consultora confirmou agendamento fora do prazo feito pela beneficiária</t>
  </si>
  <si>
    <t>Prestador sem data dentro do prazo da ANS</t>
  </si>
  <si>
    <t>Clinica - Cancelamento de consulta</t>
  </si>
  <si>
    <t>Atendimento especializado - Abertura de caso em árvore errada</t>
  </si>
  <si>
    <t>Fale Leve - Guia liberada pela supervisão, poderia ter sido liberada o quanto antes
Fale Leve - Indicação de rede credenciada errada</t>
  </si>
  <si>
    <t>Beneficiário não concorda e reclama do fluxo do plano Leve On</t>
  </si>
  <si>
    <t>Foi seguido o processo adotado pelo Fale Leve para abertura de guias de exames sem codificação</t>
  </si>
  <si>
    <t>Backoffice - Abertura de guia com codificação errada</t>
  </si>
  <si>
    <t>Fale Leve - Consultora não deixou clara a informação de erro sistêmico
Fale Leve - Não houve registro do atendimento no Solus</t>
  </si>
  <si>
    <t>Facilita estava impossibilitando dos consultores receberem imagens</t>
  </si>
  <si>
    <t>Produção Médica  - Encerramento de DR errada
Produção Médica - Realizado pagamento apenas de 1 nota fiscal</t>
  </si>
  <si>
    <t>Fale Leve  - Indicação errada de rede credenciada</t>
  </si>
  <si>
    <t>Fraude no preenchimento da DS</t>
  </si>
  <si>
    <t>Atendimento especializado - Não realizou acolhimento com o cliente</t>
  </si>
  <si>
    <t>Internalização do Leve On</t>
  </si>
  <si>
    <t>Gestão de rede  - Demora para direcionamento de prestador/ Sem prestador na rede
Backoffice - Demora para abertura de guia
Atendimento especializado - Encaminhou demanda para área errada
Atendimento especializado - Não realizou acolhimento com cliente</t>
  </si>
  <si>
    <t>Backoffice - Perda de SLA
Atendimento especializado - Perda de SLA
Gestão de rede - Perda de SLA</t>
  </si>
  <si>
    <t>Cliente reclama da regra de comercialização de planos para crianças</t>
  </si>
  <si>
    <t>Comercialização de planos para crianças junto a adultos (Regra de negócios)</t>
  </si>
  <si>
    <t>Fale Leve - Não encaminhou demanda para área responsável</t>
  </si>
  <si>
    <t>Prestador não encaminhou exames suficientes que corroborassem para liberação de internação</t>
  </si>
  <si>
    <t>Informar prazo máximo para realização de exames (Regras de negócio)</t>
  </si>
  <si>
    <t>Backoffice - Abertura de guia com codificação errada
Backoffice - Informado prazo errado assistencial da ANS</t>
  </si>
  <si>
    <t>OPME - Demora na liberação de material para cirurgia</t>
  </si>
  <si>
    <t>Fale  Leve - Erro na informação de carências</t>
  </si>
  <si>
    <t>CRM - Demora para resposta sobre encaixe</t>
  </si>
  <si>
    <t>Fale Leve - Encaminhou ameaça para setor errado</t>
  </si>
  <si>
    <t>Ofertado por ex corretora da Venda Interna um desconto em que a beneficiária não tinha direito.</t>
  </si>
  <si>
    <t>Venda interna - Ofertado desconto indevido</t>
  </si>
  <si>
    <t>Backoffice - Realizado direcionamento para local distante da residência do beneficiário</t>
  </si>
  <si>
    <t>Beneficiária em carência (Regra de negócio)</t>
  </si>
  <si>
    <t>Fale Leve - Abertura de árvore errada</t>
  </si>
  <si>
    <t>Prestador cirurgião não agendou procedimento</t>
  </si>
  <si>
    <t>Profissional informou que faria a visita em uma data e não conseguiu comparecer</t>
  </si>
  <si>
    <t xml:space="preserve">Demora para visita de prestador </t>
  </si>
  <si>
    <t>Pagamento de devolução de mensalidade em 30 dias (Regra de negócio)</t>
  </si>
  <si>
    <t>Cadastro - Cancelamento indevido de cliente
Fale Leve  - Não encaminhou demanda para área responsável</t>
  </si>
  <si>
    <t>Demora de liberação de material por conta do Alto custo</t>
  </si>
  <si>
    <t>Cadastro - Erro no cadastro de carências
Financeiro  - Erro no momento de gerar boleto</t>
  </si>
  <si>
    <t>Solus - Erro sistêmico que ao gerar boleto, ajustou carências</t>
  </si>
  <si>
    <t>Prestador  - Demora para envio de documentação que corroborasse com internação</t>
  </si>
  <si>
    <t>Prestador  - Sem data dentro do prazo para realização do procedimento</t>
  </si>
  <si>
    <t>Beneficiária reclama de demora para pagamento de reembolso. Pagamento foi programado pela Produção médica mas financeiro não realizou depósito</t>
  </si>
  <si>
    <t>Financeiro - Demora para pagamento de reembolso</t>
  </si>
  <si>
    <t>Solus - Erro sistêmico que gerou dois protocolos para pagamento</t>
  </si>
  <si>
    <t>Backoffice - Perda de SLA para retorno ao beneficiário 
Fale Leve - Agendamento com cirurgião que não realiza procedimento</t>
  </si>
  <si>
    <t>Atendimento especializado - Não encaminhou informação de conta bancária ao financeiro</t>
  </si>
  <si>
    <t>Erro no momento da venda do plano, passando informação errada de carências</t>
  </si>
  <si>
    <t xml:space="preserve">Fale Leve  - Consultora não verificou autorizações da beneficiária </t>
  </si>
  <si>
    <t>Salesforce - Insuficiência de árvore para registro correto de caso</t>
  </si>
  <si>
    <t>Yeastar/Facilita - Beneficiária não consegue falar com Fale Leve</t>
  </si>
  <si>
    <t>Rótulos de Coluna</t>
  </si>
  <si>
    <t>Gestão de rede</t>
  </si>
  <si>
    <t>Semana</t>
  </si>
  <si>
    <t>Ficha Analítica</t>
  </si>
  <si>
    <t>Contexto</t>
  </si>
  <si>
    <t>Qtd Contato Prévio:</t>
  </si>
  <si>
    <t>Dias de espera:</t>
  </si>
  <si>
    <t>Beneficiário:</t>
  </si>
  <si>
    <t>Idade:</t>
  </si>
  <si>
    <t>Teve Protocolo de Ameaça?</t>
  </si>
  <si>
    <t>Plano:</t>
  </si>
  <si>
    <t>Análise Ishikawa</t>
  </si>
  <si>
    <t>Passou pelo Time de Ameaça?</t>
  </si>
  <si>
    <t xml:space="preserve">Região: </t>
  </si>
  <si>
    <t>Área Ofensora:</t>
  </si>
  <si>
    <t xml:space="preserve">TUP: </t>
  </si>
  <si>
    <t>Qtd. Processo:</t>
  </si>
  <si>
    <t>Qtd. Medida:</t>
  </si>
  <si>
    <t>Qtd de Canais?</t>
  </si>
  <si>
    <t>Reincidente:</t>
  </si>
  <si>
    <t>Qtd. Pessoas:</t>
  </si>
  <si>
    <t>Qtd. Meio Ambiente:</t>
  </si>
  <si>
    <t>Qtd. Material:</t>
  </si>
  <si>
    <t>Qtd. Sistema/ Ferramenta:</t>
  </si>
  <si>
    <t>ADRIANA RAMOS GONCALVES CORPORAL</t>
  </si>
  <si>
    <t>Mensalidades e Reajustes</t>
  </si>
  <si>
    <t>Conduta Médica</t>
  </si>
  <si>
    <t>Dificuldade de agendamento</t>
  </si>
  <si>
    <t>OPME</t>
  </si>
  <si>
    <t>GERCINA PASSOS DA SILVA</t>
  </si>
  <si>
    <t>055.873.397-26</t>
  </si>
  <si>
    <t>Beneficiária, questiona o reajuste ocorrido em julho, que alterou o valor da contraprestação pecuniária de R$ 279 para R$ 389,sem motivação especificada. Protocolo 422339202410233163473 – data 23/10/2024.</t>
  </si>
  <si>
    <t>022.103.867-13</t>
  </si>
  <si>
    <t>Beneficiário questiona os recorrente cancelamento de consultas dele e de seus dependentes protocolo 42233920241022162601 data 22/10/2024. O mesmo relata que não consegue falar com a ouvidoria da Leve, pós ao ser direcionado a ligação sempre cai. O mesmo relata que mais ou menos 3 anos isso vem acontecendo com ele e sua família.</t>
  </si>
  <si>
    <t>Revalidação de autorização</t>
  </si>
  <si>
    <t>Sra. Mara está com uma cirurgia autorizada com seu médico de confiança, Dr. Cesar Casarolli no qual não conseguiu realizar devido a um exame cardiologico que a propria operadora demorou para agendar/liberar, jogando para o final de outubro. A autorização era valida até 14 de outubro mas devido a esse exame a realização da cirurgia ficaria prevista para novembro. A mesma tentou contato diversas vezes com o plano de saúde para revalidação da guia para até o final de novembro e não obteve sucesso. Pedimos ajuda da ANS pois ela precisa que a autorização seja prorrogada para realizar a cirurgia com tudo certo.</t>
  </si>
  <si>
    <t>LILIANE MACHADO FINAMOR DA SILVA</t>
  </si>
  <si>
    <t>111.650.917-20</t>
  </si>
  <si>
    <t>Interlocutora questiona a recusa para contratação de plano individual ou familiar, sem justificativa da operadora. A solicitação foi feita à Operadora no dia 12/10/2024. Operadora não forneceu protocolo contatos realizados via WhatsApp (21) 39523337 e (21) 996750056 – data 23/10/2024 às 14:14h e 14:17h.</t>
  </si>
  <si>
    <t>REGINA PEREIRA DE BARROS</t>
  </si>
  <si>
    <t>663.598.567-00</t>
  </si>
  <si>
    <t>Alteração de vencimento</t>
  </si>
  <si>
    <t xml:space="preserve"> Interlocutor(a), que se identifica como beneficiário], questiona a não alteração da data de vencimento de mensalidade pela [Leve Saúde não sabendo informar se há previsão contratual de possibilidade de tal alteração solicita também que a operadora especifique no boleto seu plano Dental contrato na mesma vigência que o plano no contrato individual Protocolo [422319422339202410221612 -22/10/2024.</t>
  </si>
  <si>
    <t xml:space="preserve">Beneficiária reclama de alteração de vencimento do plano. Informa que o vencimento escolhido foi para o dia 10 mas que preferiu pagar antes o primeiro boleto. No primeiro atendimento dia 17/10, solicita alteração de vencimento e consultora informa que irá solicitar ao setor responsável, a alteração.  Houve erro operacional da consultora que não encaminhou ameaça para o atendimento especializado. </t>
  </si>
  <si>
    <t>TANIA MARIA DIAS SAMPAIO</t>
  </si>
  <si>
    <t>Interlocutora, questiona a exclusão do plano coletivo empresarial, ficou ciente do cancelamento em 24/10/2024, sem justificativa. Para efetuar a reclamação, relata que tentou entrar em contato com a Operadora por meio dos telefones 39523330 e 39523300 - na data 24/10/2024, em torno das 09h00min, sem sucesso.</t>
  </si>
  <si>
    <t>Beneficiária, questiona o não atendimento para videolaringoscopia. A solicitação foi feita à Operadora no dia 01/10/2024, no município rocha miranda e o a foi direcionada para barra da tijuca. A mesma informa ser muito distante para ela e não tem condições de se direcionar ao local. Protocolo 42323920241001117883 Data: 01/10/2024</t>
  </si>
  <si>
    <t>EDSON SEBASTIAO BARBOZA GUIDA</t>
  </si>
  <si>
    <t xml:space="preserve"> Interlocutora, que se identifica como filha do Beneficiário, questiona a não cobertura para [consulta de emergência com otorrino. O procedimento foi solicitado à operadora no dia 23/10/2024 para realização no município do rio de janeiro e a operadora indicou prestadores que ao entra em contado não atende o números que operadora indicou para o procedimento. Protocolo;42233920241023166024data 23/10/2024. interlocutora informa que esta tentando entra em contato com os prestadores que foi indicado sem sucesso ,pois os números não atendente.</t>
  </si>
  <si>
    <t>ANA LAURA DE SOUZA CORDEIRO</t>
  </si>
  <si>
    <t>Interlocutora, que se identifica como mãe da beneficiária, questiona a falta de atendimento para o procedimento: Fonoaudiólogo . A solicitação foi feita à Operadora no dia 07/10/24 , para realização no município Niterói - RJ. A operadora não apresenta resposta ao pedido neste momento. A interlocutora relata que a operadora fica dando prazos e que esses prazos expiram sem a mesma dar solução ao pedido solicitado. A interlocutora diz que teme a demora da liberação do procedimento, pois isso pode acarretar transtornos pessoais na vida da beneficiária Protocolo: 42233920241007128028 – data: 07/10/24</t>
  </si>
  <si>
    <t>Não encaminhou ameaça para setor responsável</t>
  </si>
  <si>
    <t xml:space="preserve">Evitável/Inevitável: </t>
  </si>
  <si>
    <t>220.040.567-70</t>
  </si>
  <si>
    <t>MARIA DO CARMO DA CONCEICAO</t>
  </si>
  <si>
    <t>A Sra. Maria do Carmo enviou no dia 14.09.2024 uma proposta de adesão ao plano de saude mencionado (anexo) e, apesar de ter feito a entrevista médica no dia 26.09.2024, a operadora se recusa a efetivar a contratação, ainda que com carência, sem, contudo, fornecer qualquer documento de prova dessa recusa. Em se tratando de um plano individual, a operadora não poderia jamais recusar a contratação. Pode impor carencia e aumento da mensalidade em razão de eventual doença pre-existente, mas jamais recusar a proposta.</t>
  </si>
  <si>
    <t>090.291.057-47</t>
  </si>
  <si>
    <t>Videolaringoscopia</t>
  </si>
  <si>
    <t>Beneficiária realizou no último mês uma migração do plano com copart para sem copart e com isso, o plano anterior ficou inativo. Houve erro sistêmico que não atualizou o plano da beneficiária e a mesma não conseguiu realizar consulta</t>
  </si>
  <si>
    <t>GETULIO HERMES DE ALMEIDA</t>
  </si>
  <si>
    <t>A interlocutora que e filha do beneficiário questiona esta desde ontem que esta no hospital ,o medico pediu uma solicitação e a operadora ainda não autorizou (não possui elementos suficientes para internação ,essa e a alegação da operadora),o beneficiário e idoso , a interlocutora já entrou em contato varias vezes e só pedem para que ela aguarde o retorno de contato protocolo de contato com a operadora =42233920241024167710 data=24/10/2024</t>
  </si>
  <si>
    <t xml:space="preserve">Beneficiária necessita realizar cirurgia cardíaca de alto custo, porém, não entra em contato com a Central Fale Leve desde agosto. Reclama que guia de cirurgia passou do prazo de validade pois houve demora para autorização e agendamento de exames complementares. Na última NIP também informou que não tinha conseguido contato com o Fale Leve e logo após a abertura da reclamação, conseguiu o contato. </t>
  </si>
  <si>
    <t>Beneficiária CLIN abriu ameaça após abertura da NIP pois recebeu reajuste no seu boleto. A mesma foi orientada a entrar em contato com o RH da empresa mas não aceitou informação passada. Realizou abertura da reclamação no dia 23/10 08:11 e o primeiro contato com o Fale Leve foi as 08:53 do mesmo dia</t>
  </si>
  <si>
    <t>Localizado 1 contato com o Fale Leve, onde cliente foi informada que a proposta constava em análise. Não foi passado protocolo e não houve ameaça.</t>
  </si>
  <si>
    <t>929.592.707-97</t>
  </si>
  <si>
    <t>LUIZ ROBERTO OCHSENDORF DA SILVA</t>
  </si>
  <si>
    <t>024.066.647-08</t>
  </si>
  <si>
    <t>Erro de integração de sistema</t>
  </si>
  <si>
    <t>Passou por canal especial?</t>
  </si>
  <si>
    <t>428.296.747-15</t>
  </si>
  <si>
    <t>Cancelamento contratual</t>
  </si>
  <si>
    <t>Demora liberação de internação</t>
  </si>
  <si>
    <t>Hoje dia 24/10/2024 me dirigi até a clínica da Leve Saude na Barra da Tijuca, pois havia marcado uma consulta as 18:45. Por conta do temporal me atrasei 3 minutos e cheguei as 18:48. O atendimento foi-me recusado e informaram que a médica já havia ido embora. Todas as consultas que eu preciso marcar nesse plano eu tenho que esperar pelo menos dois meses e toda vez que vou nessa clínica da Barra, com horário marcado, eles demoram cerca de duas horas para me atender. Ou seja, além de demorarem muito para conseguir vagas em um médico, eles ainda atrasam muito no dia da consulta e dão qualquer desculpa esfarrapada para não nos atender. Quando questionei ao recepcionista onde poderia reclamar da situação, ele só me disse para falar com a ouvidoria do plano e mais nada. Não me foi fornecido número de protocolo e nem nenhum comprovante de que aquele atendimento não aconteceu por conta da médica. Tenho testemunha.</t>
  </si>
  <si>
    <t>BRUNA RAMOA MENDONCA</t>
  </si>
  <si>
    <t xml:space="preserve">Beneficiária reclama de consulta cancelada com gastro, em que a médica foi embora. Não localizado contato com a Central Fale Leve, somente com a Ouvidoria e RA após a abertura de NIP. </t>
  </si>
  <si>
    <t>129.647.447-00</t>
  </si>
  <si>
    <t>Gastroenterologista</t>
  </si>
  <si>
    <t>551.292.857-00</t>
  </si>
  <si>
    <t>THEO REZENDE LEAL</t>
  </si>
  <si>
    <t>THEO ESTÁ REALIZANDO TRATAMENTO TERAPIA PARA TEA NA CLINICA UNIVERSO ABA EM REALENGO DESDE ABRIL INDICADA PELA LEVE SAUDE JÁ POSSUINDO VINCULO COM OS PROFISSIONAIS E APRESENTANDO RESULTADOS POSITIVOS, POREM AGORA A CLINICA ENCAMINHOU NOTIFICAÇÃO INFORMANDO QUE O PLANO NÃO ESTÁ REALIZANDO O PAGAMENTO À CLINICA E EM RAZÃO DISSO O TRATAMENTO SERÁ INTERROMPIDO A PARTIR DO DIA 23/11/24. DESTA FORMA, VISANDO EVITAR PREJUIZOS AO MENOR, UMA VEZ QUE A TERAPIA É FUNDAMENTAL PARA DESENVOLVIMENTO DO MESMO, SE REQUER QUE SEJA SOLUCIONADA A QUESTÃO PARA QUE A TERAPIA SEJA MANTIDA UMA VEZ QUE A CLINICA FOI INDICADA PELO PROPRIO PLANO E JA ESTÁ EM ANDAMENTO. TERAPIA PARA TEA É VITAL PARA O AUTISTA!</t>
  </si>
  <si>
    <t>214.458.397-84</t>
  </si>
  <si>
    <t>Reclame aqui/ Atendimento especializado</t>
  </si>
  <si>
    <t>Atendimento especializado encaminhou demanda para área errada</t>
  </si>
  <si>
    <t>Beneficiário reclama de cancelamentos de agendamentos e solicita desconto em sua mensalidade. Ameaça foi encaminhada para atendimento especializado que encaminhou demanda de desconto para áreas erradas.</t>
  </si>
  <si>
    <t>Otorrinolaringologista</t>
  </si>
  <si>
    <t>Filha do beneficiário reclama da falta de consulta de emergencia de otorrinolaringologista. Abriu reclamação na Ouvidoria e realizou ameaça a ANS.</t>
  </si>
  <si>
    <t>Suspensão dos atendimentos</t>
  </si>
  <si>
    <t>Beneficiária, questiona a não devolução de valor proporcional de mensalidade pela operadora, vez que ocorreu o cancelamento contratual a pedido da beneficiária. Beneficiária informa que aderiu ao plano no dia 13\09\2024 e dia 16\09\2024 pagou o valor de R$ 1.138,58. Solicitou o cancelamento dia 17\09\2024. Informa que quer o valor integral pois não usufruiu do plano. Protocolo 42233920241015147704 – data 15\10\2024.</t>
  </si>
  <si>
    <t xml:space="preserve">Não assistencial </t>
  </si>
  <si>
    <t>LORENZO SEQUEIRA GALINDO</t>
  </si>
  <si>
    <t>Interlocutora, que se identifica como mãe do beneficiário, questiona cancelamento do contrato do plano coletivo empresarial, em 24/10/2024. A mesma informa que seu dependente realiza tratamento ( ASMA) e (Hérnia ) com Pneumologista pediátrico com o Dr Luiz Felipe Queiroz Bichara Chicri CRM 5201069233. A mesma informa que seu filho faz esse tratamento no Hospital Vitoria e no HIEP e teme que o pior aconteça pois a Leve Saúde enviou esse email e não esclareceu pra onde seu filho deverá ir caso precise de atendimento , a mesma informa que a operadora de saúde precisa se posicionar em relação ao caso.</t>
  </si>
  <si>
    <t>006.266.297-05</t>
  </si>
  <si>
    <t>Bom dia, fiz uma cirurgia dia 25/09/2024, paguei o anestesista e no dia 27/09/2024, enviei todos os dados necessários para solicitação do reembolso. A documentação foi recepcionada pelo convênio e me deram o prazo de 30 dias para me devolverem o valor. Entrei em contato algumas vezes com o convênio por app de mensagens do convênio e fiquei todas as vezes aguardando mais de 5 horas para conseguir ser atendida, e sempre com a mesma resposta, de que eu teria que aguardar os 30 dias. Dia 25/10/2024entrei em contato novamente com a operadora, sendo que na parte da ouvidoria, relatando a demora no atendimento do aplicativo. Abriram uma ouvidoria e hoje entrei contato novamente questionando o prazo do reembolso ter vencido ontem e fui informada que vou precisar esperar mais 7 dias, pois é o prazo que a ouvidoria tem para solucionar as demandas.</t>
  </si>
  <si>
    <t>TIAGO DE SOUSA NUNES</t>
  </si>
  <si>
    <t>VITORIA RIBEIRO DE BARROS</t>
  </si>
  <si>
    <t>Interlocutora, que se identifica como mãe do beneficiário, questiona o não atendimento para fonoaudiologia, nutricionista, terapia ocupacional e psicólogo. Relata que tentou entrar em contato com a Operadora por meio de mensagem via aplicativo da ouvidoria operadora na data 28/10/2024, sem sucesso. Relata que o prestador alegou falta de pagamento por parte da operadora e devido a isso foi suspenso os atendimentos. Informa que não consegue contato com a operadora para verificar tratativa ou solicitar outro prestador.</t>
  </si>
  <si>
    <t>Beneficiária, questiona a recusa para contratação de plano individual ou familiar, sob alegação de [que esta em analise]. A solicitação foi feita à Operadora no dia 15/10/2024. Relata preencheu a Declaração de Saúde mediante entrevista com a medica. A operadora de saúde não passou o protocolo de atendimento.</t>
  </si>
  <si>
    <t>120.886.947-73</t>
  </si>
  <si>
    <t>BRUNO DRUMOND MENDES BARROS</t>
  </si>
  <si>
    <t>KEITH LEINA MELO ARAUJO</t>
  </si>
  <si>
    <t>beneficiário, questiona a recusa para contratação de plano individual ou familiar, sem alegação do motivo da recusa. A solicitação foi feita à Operadora no dia 24/09/2024. Protocolo sem protocolo no dialogo com o número 39523300</t>
  </si>
  <si>
    <t>Tive exames de sangue simples de rotina solicitados pela médica, que orientou que eu fizesse tais exames no final do mês de outubro, para levar os resultados na próxima consulta, que está marcada para dia 06/11/2024. No dia 25/10/2024, estive num dos laboratórios informados no aplicativo da Leve Saúde (Centro de Medicina - Nova Iguaçu II), em jejum de 12 horas. Depois de pegar senha e aguardar, tive o atendimento negado, sob a informação de que estaria em prazo de carência. Alguns atendentes do laboratório informaram que diversos clientes da Leve Saúde vêm tendo o atendimento negado, sob pretexto de que a empresa informa ser carência zero e depois impõem carência. Depois de muitas tentativas de conato com a Leve Saúde, não consegui fazer os exames e fui embora, haja vista que eu já estava em jejum de 12 horas. Na mesma data tive exames de oftalmologia negados, novamente sob o pretexto de estar em carência. Não são exames de alta complexidade.</t>
  </si>
  <si>
    <t xml:space="preserve">Devolução de valores após rescisão </t>
  </si>
  <si>
    <t>Demora na garantia de reembolso</t>
  </si>
  <si>
    <t>Interlocutora, que se identifica como filha da beneficiária, questiona o prazo de atendimento para cardiologia arritmologista. A operadora autorizou o serviço e agendou para o dia 30/12/2024, após o prazo máximo previsto na RN nº 566/2022. Protocolo 42233920241028173782 – data 28/10/2024.</t>
  </si>
  <si>
    <t>JUCELIA FERNANDES DOMENECH</t>
  </si>
  <si>
    <t>Número de Vidas</t>
  </si>
  <si>
    <t>201.271.857-47</t>
  </si>
  <si>
    <t>383.003.627-20</t>
  </si>
  <si>
    <t>083.158.697-44</t>
  </si>
  <si>
    <t>077.741.597-62</t>
  </si>
  <si>
    <t>Rescisão de contrato PJ</t>
  </si>
  <si>
    <t>THAIS BALTAZAR BOEZIO</t>
  </si>
  <si>
    <t>ELOA DE ANDRADE MACEDO</t>
  </si>
  <si>
    <t>TAIARA CERQUEIRA CANDIA MARQUES</t>
  </si>
  <si>
    <t>O plano não oferece um agendamento direto com a psicologa semanalmente. Para agendar, é necessário entrar no app doplano ou atraves de telefone para agendar. Ocorre que dessa forma, muitas vezes o paciente não consegue a sessão de terapia semanalmentem como deve ser. Para essa especialidade, o plano deveria permitir o agendamento direto com o profissional, pois quando não tem vaga, interrompe o tratamento por uma semana, como aconteceu comigo. Agendia via app para o dia 29/10. No entranto, para a semana seguinte não há vaga em nenhum dia. Só consegui agendar novamente para o dia 14/11.</t>
  </si>
  <si>
    <t>Interlocutor, que se identifica como pai da beneficiária, informa que precisa realizar fonoaudiólogo, psicólogo e terapia ocupacional. A solicitação foi feita à operadora no dia 09/10/2024, para realização no município São Gonçalo/RJ, no prestador Espaço Crescer e a operadora direcionou o atendimento, autorizado para o prestador Clínica Universal, impedindo a realização das sessões com o prestador credenciado de preferência do beneficiário. Interlocutor alega desconhecer previsão contratual para este direcionamento. Protocolo: 42233920241029176505 – data: 29/10/2024.</t>
  </si>
  <si>
    <t>Em 4/10/2024 iniciei meu pré natal, onde foram solicitados exames, incluindo uma ultrassonografia transvaginal. Agendei o exame pra 30/10 no labs, mas depois percebi que esta data ultrapassaria a 9 semana. Reagendei pra 26/10, entretanto a operadora negou autorização justificando erro no código tuss. Obtive novo laudo médico e solicitei autorização urgente. consegui reagendar para unidade da tijuca, onde apos muito esforço da equipe realizei o exame, em meio a isso busquei auxilio da ouvidoria diversas vezes mas recebi apenas mensagens automáticas. a sequencia de falhas da leve e orientações conflitantes comprometeram meu pre natal. em anexo seguem os fatos detalhados junto com os comprovantes.</t>
  </si>
  <si>
    <t>Beneficiária encaminhou documentação para reembolso no dia 27/09 e houve demora da consultora da Caixa de atendimento para envio de documentação para produção médica. Beneficiária realizou abertura de Ouvidoria</t>
  </si>
  <si>
    <t>Envio para área errada</t>
  </si>
  <si>
    <t>Perda de prazo assistencial ANS/ Não encaminhou demanda para área responsável</t>
  </si>
  <si>
    <t>Responsável realiza 3 contatos com o time de Ouvidoria mas não consegue passar reclamações pois atendimento é encerrado por consultoras.</t>
  </si>
  <si>
    <t>Não localizado contato com a Central Fale Leve.</t>
  </si>
  <si>
    <t>Erro no cadastro de prestador</t>
  </si>
  <si>
    <t>CAIO HENRIQUE MACHADO DOS ANJOS</t>
  </si>
  <si>
    <t>ARTHUR BERNARDO SOUZA RODRIGUES</t>
  </si>
  <si>
    <t>Interlocutora, que se identifica como mãe do beneficiário, questiona a suspensão para terapia ABA. A operadora indicou prestadores de serviços que não realizam os serviços necessários e devido a isso a interlocutora faz com a clinica Universo Aba, devido a um acordo entre a clinica e a operadora, porem no dia 23/10/2024 a clinica entrou em contato alertando que seria suspenso, devido a alguma quebra de acordo por parte da operadora, não foi informado o porque, no dia 23/10/2024 a interlocutora entrou em contato com a operadora e foi pedido um prazo de 72 horas, no dia 29/10/2024 ao entrar em contato foi informado que foi suspenso e que seria disponibilizado outra rede, porem a interlocutora já tem cienca de que não tem outra rede para a terapia ABA, A interlocutora informa que o filho já esta tendo evolução no tratamento, e seria péssimo para evolução ter essa quebra no tratamento. Protocolo 42233920241023167007 data 24/10/2024 42233920241029179020 data 29/10/2024</t>
  </si>
  <si>
    <t>Sou Ana Raquel S. Rodrigues, Mãe do Arthur Bernardo S. Rodrigues cliente do Plano Leve Saúde registro 1110349937624800, em tratamento terapêutico na clínica Universo Aba desde Novembro 2023, iniciou Aba em 06/08/24.No dia 23/10/24 recebj uma Declaração da clínica Universo Aba informando que por questões administrativas junto a operadora Leve as terapias serão SUSPENSAS a apartir de 23/11/24 caso não haja retorno do plano a fim de resolver. Em 24/10/24 fiz contato com o plano protocolo 42233920241024166352 atendende Jaqueline deu prazo de 72hs para resposta, em 29/10/24 retornei o contato protocolo 42233920241029177750 atendende Elisângela deu prazo até dia 5/11 para nova resposta.A resposta do 1°protocolo foi da necessidade de enviar um novo pedido de terapia por email para que as terapias sejam feitas em outro local. Arthur criou vínculos com profissionais da clínica e a ruptura pode gerar prejuízo no seu desenvolvimento. Solicito permanecer na clinica Universo ABA. Aguardo retorno</t>
  </si>
  <si>
    <t>Ortóptica</t>
  </si>
  <si>
    <t>Interlocutora, que se identifica como mãe do beneficiário, questiona a falta de atendimento para [Psicólogo, Terapia ocupacional, fonoaudiólogo e psicomotricidade]. Relata que tentou entrar em contato com a [Operadora] por meio [Telefone – 3952-3333- na data 25/10/2024, em torno das 18h-], sem sucesso. O prestador solicitado como de preferência do beneficiário [Clinica Universo Aba] foi descredenciado e não foi disponibilizada outra alternativa de atendimento no mesmo município [Rio de janeiro]. A demanda [13166200 – inserir número da demanda DIPRO] foi aberta para apuração do descredenciamento pela DIPRO.</t>
  </si>
  <si>
    <t>ARTHUR DE CARVALHO ARAUJO</t>
  </si>
  <si>
    <t>Negativa de atendimento por glosa</t>
  </si>
  <si>
    <t>222.757.567-01</t>
  </si>
  <si>
    <t>139.547.777-97</t>
  </si>
  <si>
    <t>127.323.947-42</t>
  </si>
  <si>
    <t>210.979.307-42</t>
  </si>
  <si>
    <t>232.716.707-81</t>
  </si>
  <si>
    <t>185.881.337-92</t>
  </si>
  <si>
    <t>Beneficiária reclama de negativa de atendimento por carência. Relata que ao adquirir o plano, foi informado que não teria carências. No dia 25/10, beneficiária entrou em contato 3 vezes e em todos os atendimentos foi informado sobre a carência.</t>
  </si>
  <si>
    <t>Beneficiário teve demora para autorização de internação pois exames anexados, não corroboravam com a solicitação de urgência, liberado atendimento de emergência. Guia liberada após a NIP.</t>
  </si>
  <si>
    <t xml:space="preserve">Beneficiária reclama de local distante da sua residência para agendamento de exame de Videolaringoscopia. A mesma realiza ameaça mas time de atendimento especializado não consegue contato com a mesma. Há perda de SLA pelo time de atendimento especializado. </t>
  </si>
  <si>
    <t xml:space="preserve">Responsável reclama de negativa de atendimento na clínica </t>
  </si>
  <si>
    <t>Descrição da Reclamação</t>
  </si>
  <si>
    <t>Teve desvio no SalesForce?</t>
  </si>
  <si>
    <t>Filha da beneficiária entrou em contato com o setor de ouvidoria informando que não consegue localizar Arritmologista.</t>
  </si>
  <si>
    <t>Beneficiária reclama de falta de agenda para continuidade de acompanhamento com psicólogo.</t>
  </si>
  <si>
    <t>219.703.317-47</t>
  </si>
  <si>
    <t>122.094.767-98</t>
  </si>
  <si>
    <t xml:space="preserve">MARIA FERREIRA DA COSTA ALVES	</t>
  </si>
  <si>
    <t> Foi solicitado no dia 07 de Outubro de 2024, a autorização ao Plano de Saúde Leve Saúde, para a realização do Exame PET-CT ONCOLÓGICO, porém a resposta foi negativa, sob a alegação de que o procedimento não consta da Diretriz de Utilização da ANS. Porém, na página 63, item 60, consta o procedimento.</t>
  </si>
  <si>
    <t>Responsável reclama de suspensão de atendimento na clínica Crescer. Beneficiária realiza atendimento com Fono e Psicólogo, o mesmo solicitou outros prestadores para continuidade de atendimento e ameaçou ANS (Não aceitou clínica Universal pois afirma que fica em área de risco). Atendimento especializado realiza tentativa de contatopara realizar indicação  mas sem sucesso.</t>
  </si>
  <si>
    <t>139.606.327-70</t>
  </si>
  <si>
    <t>Responsável reclama de suspensão de atendimento em clínica Universo ABA.</t>
  </si>
  <si>
    <t>demandas</t>
  </si>
  <si>
    <t>Eletiva</t>
  </si>
  <si>
    <t>Contagem de Passou pela Ouvidoria?</t>
  </si>
  <si>
    <t>Contagem de Passou pelo Fale Leve?</t>
  </si>
  <si>
    <t xml:space="preserve">Contagem de Erro Operacional </t>
  </si>
  <si>
    <t>Contagem de Teve protocolo de ameaça?</t>
  </si>
  <si>
    <t>Contagem de Passou pelo time de ameaças?</t>
  </si>
  <si>
    <t>Canais de Atendimento</t>
  </si>
  <si>
    <t>CAUSA RAÍZ</t>
  </si>
  <si>
    <t>Contagem de Dias de espera</t>
  </si>
  <si>
    <t>Média de Qnt de Contatos</t>
  </si>
  <si>
    <t>Contagem de TUP</t>
  </si>
  <si>
    <t>QUANTIDADE DE CONTATOS POR CAUSA RAÍZ</t>
  </si>
  <si>
    <t>TEMPO DE ESPERA POR CAUSA RAÍZ</t>
  </si>
  <si>
    <t>NIP POR QUANTIDADE DE CONTATO</t>
  </si>
  <si>
    <t>Contagem de Data Da NIP</t>
  </si>
  <si>
    <t>Contagem de Data Da NIP2</t>
  </si>
  <si>
    <t>NIP x IGR por mês</t>
  </si>
  <si>
    <t>De</t>
  </si>
  <si>
    <t>Para</t>
  </si>
  <si>
    <t>Cliente Alto Custo</t>
  </si>
  <si>
    <t>Consulta telemedicina</t>
  </si>
  <si>
    <t>Problemas com boleto</t>
  </si>
  <si>
    <t>Cancelamento do plano</t>
  </si>
  <si>
    <t>Demora para autorização (exames, consultas, cirurgias e internação)</t>
  </si>
  <si>
    <t>Envio do resultado de exame</t>
  </si>
  <si>
    <t>Portabilidade de operadora</t>
  </si>
  <si>
    <t>Intercorrências durante internação</t>
  </si>
  <si>
    <t>Alteração cadastral</t>
  </si>
  <si>
    <t>Discordância de prazos</t>
  </si>
  <si>
    <t>Problemas com a comercialização</t>
  </si>
  <si>
    <t>Gatekeeper Leve On</t>
  </si>
  <si>
    <t>Erros de atendimento (Fale Leve, prestador e etc)</t>
  </si>
  <si>
    <t>Entrevista Médica Qualificada</t>
  </si>
  <si>
    <t>Demora para atendimento (Leve clínica, pestador, transferência)</t>
  </si>
  <si>
    <t>Dificuldade de contato (Leve Saúde; Prestador)</t>
  </si>
  <si>
    <t>Negativa  (Atendimento; Transferência)</t>
  </si>
  <si>
    <t>Contrato PJ (Negativa de contratação; Recisão de contrato)</t>
  </si>
  <si>
    <t>Contagem de Assunto2</t>
  </si>
  <si>
    <t>Dia útil?</t>
  </si>
  <si>
    <t>Acumulado dia útil</t>
  </si>
  <si>
    <t>out</t>
  </si>
  <si>
    <t>mai</t>
  </si>
  <si>
    <t>jun</t>
  </si>
  <si>
    <t>jul</t>
  </si>
  <si>
    <t>ago</t>
  </si>
  <si>
    <t>set</t>
  </si>
  <si>
    <t>NIP POR SEMANA</t>
  </si>
  <si>
    <t>Contagem de Dias (Data Da NIP)</t>
  </si>
  <si>
    <t>SOMA DE NIP POR DIA ÚTIL</t>
  </si>
  <si>
    <t>Contagem de Semana</t>
  </si>
  <si>
    <t>Data tratada</t>
  </si>
  <si>
    <t>Negativa de autorização devida</t>
  </si>
  <si>
    <t xml:space="preserve">Beneficiária teve problemas para autorizar o exame pois a médica solicitou US transvaginal normal e a mesma se encontra gestante. </t>
  </si>
  <si>
    <t>Responsável reclama de suspensão de atendimento em clínica Universo ABA. 
&gt;Dia 25/10, Responsável solicita posição sobre pagamento a clínica Universo ABA/ Aberta demanda para Gestão de rede
&gt; Dia 29/10, Contato ativo informando que a clínica optou por descredenciamento e será direcionado novo prestador</t>
  </si>
  <si>
    <t>PET CT</t>
  </si>
  <si>
    <t>Beneficiária reclama pois solicitou autorização de exame PET CT e exame foi negado por estar fora da DUT.
&gt; Dia 07/10, Responsável solicita agendamento e é direcionada para o envio do pedido para solicitação de autorização;
&gt;Dia 08/10, Confirmado recepção de pedido médico;
&gt;Dia 10/10, Backoffice realiza abertura de guia para análise Técnica;
&gt;Dia 12,17 e 25/10, Filha solicita prioridade para análise, ciente do prazo de 21 dias para realização;
&gt; Dia 26/10, Familiar realiza abertura de ameaça, atendimento encaminhado para célula de ameaças;
&gt;Dia 28/10, Guia Liberada (Regulação) &gt; Dia 28/10, Guia Negada (Oncologia);
&gt;Dia 28/10, Atendimento especializado encaminha negativa de guia para familiar;
&gt;Dia 29/10, Familiar retorna e consultora informa que exame não está no Rol da ANS (Erro operacional);</t>
  </si>
  <si>
    <t>KAIQUE CAMPOS NASCIMENTO</t>
  </si>
  <si>
    <t>221.580.367-37</t>
  </si>
  <si>
    <t>Interlocutora, que se identifica como mãe do beneficiário, questiona a recusa para contratação de plano individual ou familiar, sem justificativa. A solicitação foi feita à operadora no dia 24/10/2024. Protocolo: 422339201030182229 Data: 30/10/2024 ás 15:19 Atendente Daniel.</t>
  </si>
  <si>
    <t xml:space="preserve">Localizado 1 contato da responsável com a Central Fale Leve. A mesma relata que corretora informou que o plano não havia sido aprovado e questiona essa negativa. Na ligação há um momento em que cliente aciona app de gravação e é informado que chamada está sendo gravada e logo depois chamada é interrompida. </t>
  </si>
  <si>
    <t>TARINNI TORRES CAVALCANTI</t>
  </si>
  <si>
    <t>109.241.817-29</t>
  </si>
  <si>
    <t>Beneficiária, questiona o cancelamento, em 21/10/2024, do contrato individual/familiar firmado em 04/03/2024, sob alegação de inadimplência. Relata que ocorreu atraso no pagamento da mensalidade pois sofreu um golpe do corretor e ao entrar em contato com a Operadora foi informado a beneficiária que a mesma não precisaria efetuar o pagamento e resolveriam de forma interna, os prazos para solicitação foram ultrapassados e o problema não foi solucionado, causando assim o cancelamento do contrato. Beneficiária acrescenta que necessita do plano com urgência e que os contatos sobre informações do golpe sofrido enviados ao e-mail flavia.ribeiro@levesaude.com.br. Protocolo 42233920241011140664 - data 11/10/2024.</t>
  </si>
  <si>
    <t>Beneficiária reclama de cancelamento por inadimplência pois alega ter pago os boletos para o corretor. Fale Leve encaminhou demanda para o time comercial que solicitou a baixa de pagamento. Houve demora de resposta do time Financeiro de 4 dias úteis.</t>
  </si>
  <si>
    <t>Abertura de árvore errada/ Não encaminhou demanda para setor responsável</t>
  </si>
  <si>
    <t>CRISTIANE SILVEIRA TORRES</t>
  </si>
  <si>
    <t>069.341.347-61</t>
  </si>
  <si>
    <t>Beneficiária, informa que solicitou à operadora, em 31/10/24 , a exclusão em plano coletivo empresarial ( a beneficiária é a proprietária da empresa: CNPJ 13812655000106. Até a presente data não houve a exclusão. Protocolo: 42233920241031185669 - Data: 31/10/24</t>
  </si>
  <si>
    <t xml:space="preserve">Beneficiária não concorda com o pagamento de aviso prévio. Ameaça ANS. Foi aberto caso para atendimento especializado, porém, beneficiária abriu NIP antes da tratativa do setor. </t>
  </si>
  <si>
    <t>MARILZA DE CASTRO QUADRA</t>
  </si>
  <si>
    <t>819.162.137-15</t>
  </si>
  <si>
    <t>Marilza é minha mãe e precisa de acompanhamento com PSIQUIATRA urgentemente devido a crises psicóticas desde 01/24. Leve ofereceu Dra Fernanda, na rede própria em Niterói, RJ Porém, a médica relatou que NÃO PODE tratar minha mãe por ela ter convergência nas medicações. Dra. Fernanda encaminhou minha mãe para outro especialista. Leve agendou Dr Vitor, na mesma clínica, dia 23/10. Levei minha mãe e chegando fomos informadas de que o médico não atende mais. Um DESCASO TOTAL. Nem fomos avisadas com antecedência. Depois desse dia, Leve ofereceu mais 2 médicos, um em Itaipu e outo no Centro, ambos em Niterói. Liguei para os 2 e nenhuma clínica tem psiquiatra. Ofereceram tb um na Clínica Universal, em SG/RJ, porém, já fomos neste lugar, que ofereceu péssimo atendimento. Leve oferece outros no Centro da cidade do Rio, porém é muito distante. Minha mãe tem 72 anos e dificuldade de mobilidade. Preciso de PSIQUIATRA URGENTE em São Gonçalo ou Niterói/RJ. Atenciosamente. Aline Ferreira 21 98105198</t>
  </si>
  <si>
    <t>FERNANDA RIBEIRO RICCIARDI DA SILVA</t>
  </si>
  <si>
    <t>Senhores, na data de 25/10/2024, solicitamos o cancelamento do contrato saúde junto à operadora LEVE SAÚDE. As atendentes informaram que, para ser acatado via RN561, o processo passaria por uma análise. Após acessar o portal, verifiquei que o cancelamento encerraria 24/12, ou seja, por Aviso Prévio. Não estamos de acordo em cumprir o Aviso Prévio de 60 dias, visto que já completamos a vigência mínima na operadora e temos o direito de cancelarmos de forma imediata, uma vez que entendemos que estamos sendo obrigados a ficarmos por mais 2 meses na companhia. Por esse motivo, solicito gentil apoio da ANS para que o contrato seja cancelado mediante a Normativa RN561, prevista em lei. Se a questão não for resolvida, acionaremos a justiça.</t>
  </si>
  <si>
    <t>Responsável pelo contrato 32624 - SOC CIVIL DE ADM E SERVICOS VILLAGE PENDOTIBA, solicita a isenção de cobrança de aviso prévio pois não concorda com pagamento. Ciente que o aviso previo é uma regra determinada em contrato.</t>
  </si>
  <si>
    <t>Não realizou registro de atendimento</t>
  </si>
  <si>
    <t>EUNICE DOS SANTOS YARZON</t>
  </si>
  <si>
    <t>748.495.147-15</t>
  </si>
  <si>
    <t>Demora para agendamento de procedimento de urgência</t>
  </si>
  <si>
    <t>Colonoscopia em ambiente hospitalar</t>
  </si>
  <si>
    <t>Interlocutora, que se identifica como filha da beneficiária, questiona o prazo de atendimento para colonoscopia para proporcionar a cirurgia. A operadora autorizou, após o prazo máximo previsto na RN nº 566/2022. Beneficiária possui três guias constando urgência para realização do procedimento. Protocolo: 42233920241030180967 Data: 30/10/2024</t>
  </si>
  <si>
    <r>
      <t>&gt;</t>
    </r>
    <r>
      <rPr>
        <b/>
        <sz val="11"/>
        <color theme="1"/>
        <rFont val="Calibri"/>
        <family val="2"/>
      </rPr>
      <t xml:space="preserve"> 24/10</t>
    </r>
    <r>
      <rPr>
        <sz val="11"/>
        <color theme="1"/>
        <rFont val="Calibri"/>
        <family val="2"/>
      </rPr>
      <t xml:space="preserve"> - Responsável solicita agendamento de colonoscopia em ambiente hospitalar com pedido urgência. 
&gt; </t>
    </r>
    <r>
      <rPr>
        <b/>
        <sz val="11"/>
        <color theme="1"/>
        <rFont val="Calibri"/>
        <family val="2"/>
      </rPr>
      <t>30/10</t>
    </r>
    <r>
      <rPr>
        <sz val="11"/>
        <color theme="1"/>
        <rFont val="Calibri"/>
        <family val="2"/>
      </rPr>
      <t xml:space="preserve"> - Houve erro operacional do Fale Leve, que não identificou guia aberta para procedimento. 
&gt; </t>
    </r>
    <r>
      <rPr>
        <b/>
        <sz val="11"/>
        <color theme="1"/>
        <rFont val="Calibri"/>
        <family val="2"/>
      </rPr>
      <t>25/10</t>
    </r>
    <r>
      <rPr>
        <sz val="11"/>
        <color theme="1"/>
        <rFont val="Calibri"/>
        <family val="2"/>
      </rPr>
      <t xml:space="preserve"> - Houve também do Backoffice, que indicou prestador para o procedimento que já estava com guia aberta e no time de gestão de rede que agendou o exame para data distante. </t>
    </r>
  </si>
  <si>
    <t>Não identificou guia aberta em sistema</t>
  </si>
  <si>
    <t>ROSA MARIA ALVES DE PINHO SAMPAIO</t>
  </si>
  <si>
    <t>799.213.107-04</t>
  </si>
  <si>
    <t>Interlocutor, que se identifica como esposo da beneficiária, questiona a não cobertura para EAS, hemograma completo, ultrassonografia abdome total e Ultrassonografia da Tireoide Com Doppler (conforme guia médica). O procedimento foi solicitado no dia 04/11/2024, para realização no município Rio de Janeiro, entretanto, a operadora negou com a justificativa de que a beneficiária está em carência para o procedimento exames. Interlocutor relata que foi efetuado o procedimento de portabilidade de carências em 10/09/2024. Protocolo 42233920241104190325 – data 04/11/2024.</t>
  </si>
  <si>
    <t>Beneficiária reclama da negativa de atendimento para realizar exames laboratoriais. A justificativa da negativa foi por carência, mas ela realizou portabilidade. Houve erro operacional no time de Cadastro no registro das carências.</t>
  </si>
  <si>
    <t>Urologista</t>
  </si>
  <si>
    <t>Interlocutora, que se identifica como filha do beneficiário, questiona a falta de atendimento para Urologista , e nome do médico Dr Leandro Marque Bruno CRM 52932396. A solicitação foi feita à Operadora no dia 28/09/2024 , para realização no município Rio de Janeiro RJ . A operadora marca a consulta e desmarca não apresenta resposta ao pedido]. Protocolo 42233920241104191426 – data 28/10/2024.</t>
  </si>
  <si>
    <t>Familiar entra em ctt para reclamar do cancelamanto, consultor envia e-mail para a unidade solicitando encaixe, mas não indica Rede Credenciada como contingência. Teve retorno da clínica com resposta positva para atendimento na mesma data. Porém, beneficiário entra em ctt outras duas vezes e é indicada Rede e ningém viu a liberação que a clínica fez. Consulta dia 04/11 - Leve Tijuca - Dr. LEANDRO MARCHETTI BRUNO, Urologista.</t>
  </si>
  <si>
    <t>Ñão verificou que a Clínica tinha liberado o encaixe</t>
  </si>
  <si>
    <t>LEILA DA SILVA</t>
  </si>
  <si>
    <t>990.333.217-34</t>
  </si>
  <si>
    <t>Em junho fiz o plano de saude para eu, meu neto, minha filha e meu genro. Desde então quando tentamos agendar, as consultas demoram muito ter vaga. E quando agendamos 24 horas recebemos mensagens falando que o médico teve um imprevisto e precisa remarcar a consulta. Tenho 9 mensagens de especialidades diferentes cancelando o atendimento 24hs da consulta. E ai qd tento remarcar tenho que aguardar mais de um mês. Minha filha e meu genro cancelaram o plano em setembro, pq ela esta investigando um nodulo e não conseguia atendimento pela leve, o que estava fazendo com que arcasse com atendimento particular. Pois bem, o mesmo esta acontecendo comigo e com o meu neto.E por esse motivo em 14/10 entrei em contato solicitando o cancelamento total do plano por não conseguir atendimento e qd consigo agendar 24hs e cancelado. Fui informada que tenho uma carencia de 60 dias. ou seja, só posso acancelar o plano em dezembro. Absurdo pagar dois meses para não conseguir atendimento.</t>
  </si>
  <si>
    <t xml:space="preserve">O constante cancelamento de agenda e falta de agenda dentro do prazo, resultou na insatisfação dos beneficiários que desejaram cancelar o plano. A situação piora qnd se esbarra na impossibilidade de cancelamento antes do prazo de rescisão. </t>
  </si>
  <si>
    <t>GEORGETE MENDES SOARES</t>
  </si>
  <si>
    <t>594.115.627-87</t>
  </si>
  <si>
    <t>No dia 31/10/2024 foi solicitada por meio de ligação a análise e correção de carências para a rede credenciada (protocolo: 42233920241031185104) uma vez que, na página 9 do contrato não possui detalhes sobre a diferenciação para utilização da rede preferencial ou credenciada, no entanto, ao retornar no dia 04/11/2024 (protocolo: 42233920241104192563) verificamos que as carências não seriam alteradas e também não seria possível solicitar uma reanálise de contrato uma vez que já tivesse passado pelo setor responsável. Desta forma, solicito uma posição da operadora em relação as carências da rede credenciada uma vez que não consta no aditivo carências do contrato sobre as carências na utilização na rede credenciada, preferencial ou própria.</t>
  </si>
  <si>
    <t>Beneficiária reclama de carências implantadas para rede credenciada. Relata que não informado sobre a distinção de rede no momento da contratação e solicita correção. Foi realizado a correção pelo cadastro, porém, carências para rede credenciada mantidas.</t>
  </si>
  <si>
    <t>DANIEL COSMO DA SILVA</t>
  </si>
  <si>
    <t>077.319.627-76</t>
  </si>
  <si>
    <t>Doppler de membros cavernosos</t>
  </si>
  <si>
    <t>Beneficiário, questiona a não cobertura para ecodoprex dos corpos cavernosos do pênis com TEFI, ENMG pélvica, médico solicitante Drº Emílio H. (urologista) . O procedimento foi solicitado à operadora no dia 14/10/2024 e 18/10/2024, para realização no município Rio de Janeiro/RJ e a operadora indicou prestadores que não realizam o procedimento. Protocolo 42233920241024162741 - data 24/10/2024.</t>
  </si>
  <si>
    <t>Beneficiário reclama de dificuldade para agendamento de exame de Eco doppler.
&gt; Dia 15/10/2024: Solicita direcionamento, indicado: Pro Echo Freguesia e Copacabana e Cia do Médico de Bangu.
&gt; Dia 16/10, beneficiário retorna informando que os locais indicados realizam apenas exame comum e o médico solicitou exame TEFI.
&gt; Dia 18/10, Backoffice realiza abertura de guia, porém, insere atendimento para prestador que beneficiário já havia tentado contato e prestador informou que não realizava exame, com isso, a guia não foi encaminhada para gestão de rede realizar busca;
&gt;Dia 24/10, beneficiário solicita nova posição, consultora percebeu a abertura de guia para Pro Echo e solicita que beneficiário verifique novamente se o prestador Cia do Médico de Bangu realiza atendimento;
&gt;Dia 25/10 , Beneficiário retorna informando que não consegue agendar/ Aberto caso para gestão de rede;
&gt;Dias 28/10, 30/10, 31/10, 01/11, 02/11 e 05/11, Beneficiário solicita posicionamento, consultora orienta aguardar posicionamento do Gestão de rede/ Informado prazo até dia 01/11(Prazo do caso);
&gt; Houve erro operacional pelo Gestão de rede, que perdeu o SLA para indicação de rede.</t>
  </si>
  <si>
    <t xml:space="preserve"> 751.442.633-72</t>
  </si>
  <si>
    <t>Interlocutor(a), que se identifica como beneficiário questiona a falta de atendimento para exame de 40302040-glicose e 40301605 colesterol, solicitação foi feita à Operadora no dia 29/10/2024, para realização no município rio de janeiro . A operadora não apresenta a justificativa sobre negativa . Protocolo:4233920241105215326 data 05/11/2024</t>
  </si>
  <si>
    <t>Beneficiária compareceu ao Labs A+ para realizar exame de sangue e teve exames negados por carência (18 dias de plano). A mesma foi embora e fez contato com o Fale Leve após chegar em casa. Consultora informa que a beneficiária pode voltar ao laboratório para realização do exame que foi liberado pelo backoffice as 08:14, logo após a ligação com a Central. Em observações não impressas foi informado que liberação foi realizada de forma excepcional.</t>
  </si>
  <si>
    <t>Não encaminhou reclamação para setor responsável/ Não realizou registro de atendimento</t>
  </si>
  <si>
    <t>SUELI NOGUEIRA DA SILVA</t>
  </si>
  <si>
    <t>003.671.857-25</t>
  </si>
  <si>
    <t xml:space="preserve"> Beneficiária, questiona a não cobertura para urina de 24 horas, dosagem de cadeias leves livres scarpa e lambda na urina, eletroforese de proteínas na urina quantificação de proteína monoclonal. imunofixação de proteína na urina (segundo guia medico). O procedimento foi solicitado à operadora no dia 24/10/2024, para realização no município Rio de Janeiro e a operadora indicou prestadores que não realizam o procedimento. Protocolo 384251390.</t>
  </si>
  <si>
    <t>Beneficiária reclama de demora para direcionamento de local para realização de exames laboratoriais. Guia foi aberta dia 18/10. No dia 30/10, beneficiária retorna para Fale Leve para questionar sobre autorização e a consultora afirma que não tem posição no momento mas se prontifica a retornar para dar resposta. Não há registro de retorno. Teve desvio no Salesforce pelo Fale Leve na perda de SLA do Backoffice para abertura de guia. (Pedido enviado dia 15/10 &gt; Guia aberta dia 18/10).</t>
  </si>
  <si>
    <t>Perda de SLA/ Não retornou para beneficiária</t>
  </si>
  <si>
    <t>Meu filho tem 10 meses de vida, disfagia, perda de peso nos últimos dois meses e distúrbio alimentar infantil e precisa fazer a Frenotomia Lingual em ambiente hospitalar. Levei ao odontopediatra, para realizar a procedimento e infelizmente foi contra indicado em ambienteambulatorial devido risco de broncoaspiração. Estamos em período de carência para cirurgias eletivas, mas com o quadro descrito acima e em relatório médico adquire caráter de urgência. Tentei contato com a operadora de saúde nos dias 14/10, 16/10, 21/10 sempre explicando a situação porém a impressão que deu foi que se quer prestavam atenção nos meu relatos com as respostas que me eram apresentadas. Por isso, em 23/10 entrei em contato com o canal da ouvidoria solicitando ajuda e atenção. Assinei o termo de responsabilização pelos honorários médicos, encaminhei todos os relatórios e pedidos. Preciso apenas de um Day Clinic pois pagarei todos os profissionais. Disfagia leva a broncoaspiração e isso pode levar a algo pior</t>
  </si>
  <si>
    <t>Em 22/10 encaminhei para a operadora um pedido médico solicitando acompanhamento de fonoaudiologia com especialidade em motricidade orofacial com as indicações: Anquiloglossia, Disfagia e Transtorno de Alimentação da Infância. Alguns dias após este envio, foi gerado uma guia de autorização, a qual ficou em análise e ao entrar no aplicativo em 04/11 verifiquei que esta havia "saído da tela". Em 05/10 entrei em contato com a operadora e fui informada que a guia tinha sido negada por conta da carência contratual. Conforme vemos em anexo, já que eu vim de um outro plano do qual permaneci por 23 meses, possuo vigência para atendimento desde 26/10/2024. Encaminho em anexo relatório da profissional fonoaudióloga que acompanhava meu filho, a qual possui essa especialidade. Cabe ressaltar que meu filho já iniciou acompanhamento com a Terapia Ocupacional pela rede Leve Saúde. Ratifico que em 05/11 fez 10 dias úteis da minha solicitação inicial. Benficiário: Arthur Ferreira de Vasconcellos</t>
  </si>
  <si>
    <t>MARINEZ JACINTO BASTOS</t>
  </si>
  <si>
    <t>564.674.517-91</t>
  </si>
  <si>
    <t>Beneficiaria, informa que, em 01/11/2024, o representante da pessoa jurídica solicitou a rescisão do contrato coletivo, entretanto, foi informada que deveria haver notificação prévia de 60 (sessenta) dias]. Protocolo 423920241024166016, meio de contato telefone e data 01/11/2024</t>
  </si>
  <si>
    <t>Beneficiária reclama de inúmeros cancelamentos de consultas e demora para atendimento e atraso no atendimento por telemedicina. No dia em que a NIP foi aberta, a mesma estava aguardando atendimento e não foi informado que a profissional não poderia atendé-la. No único atendimento, não há ameaça, beneficiária solicita apenas o protocolo do atendimento.</t>
  </si>
  <si>
    <t>Beneficiário reclama de demora para agendamento de cirurgia, porém  em sistema, não há pedido aberto para realização de procedimento. Em atendimento, beneficiário reclama de dificuldade para contato com a secretária do médico.</t>
  </si>
  <si>
    <t>Localizados 4 contatos do cliente com a Central Fale Leve. Cliente não realiza ameaça explícita mas solicita protocolo e informa que está gravando as ligações. Localizado contato com a Ouvidoria no dia 23/09 (após os contatos com o Fale Leve), solicitando esclarescimentos sobre negativa de implantação.</t>
  </si>
  <si>
    <t>Beneficiária tem contrato empresarial e está com o contrato suspenso por inadimplência por 24 dias de atraso. Aberta ameaça para atendimento especializado e DR para setor de cobrança pois responsável pelo contrato alega que fez pagamento no dia 23/09 mas não ocorreu baixa bancária</t>
  </si>
  <si>
    <t>Recusa da família para transferência</t>
  </si>
  <si>
    <t xml:space="preserve">Localizado 4 contatos do filho da cliente com a Central Fale Leve. Na última ligação, o filho solicita o protocolo da ligação logo no início do contato. Nas demais ligações </t>
  </si>
  <si>
    <t>Benefciiário reclama de demora para resposta de procedimento de RPG (Fora Rol). Beneficiário encaminhou pedido no dia 30/09, guia foi aberta como prestador sem local para negativa, porém, não foi informado ao beneficiário que o procedimento não era coberto.</t>
  </si>
  <si>
    <t>Localizados 2 contatos da cliente com a Central Fale Leve. Na segunda ligação, cliente afirma que fará registro de reclamação na ANS pois suspeita que o plano não quer aceitar proposta, por conta das comorbidades do filho. Solicita protocolo da ligação que na primeira vez é negado e depois da cliente informar que já entrou em contato com a ANS e precisa desse protocolo, o número é passado.</t>
  </si>
  <si>
    <t>Reajuste do plano</t>
  </si>
  <si>
    <t xml:space="preserve">Beneficiária informa que ao entrar no plano foi garantido que teria carência zero para todos os procedimentos. Na proposta não foi registrado o plano anterior. Não houve contato com o Fale Leve sobre a reclamação, antes da abertura da NIP </t>
  </si>
  <si>
    <t>Responsável reclama de negativa para atendimento de otoneurologista. Ciente que subespecialidade não consta no Rol da ANS.</t>
  </si>
  <si>
    <t>Responsável reclama de suspensão de atendimento de clínicaUniverso ABA de atendimento multidisciplinar para TEA. Verificado que foi aberta reclamação para o Gestão de rede que confirmou a suspensão.</t>
  </si>
  <si>
    <t xml:space="preserve">Beneficiária reclama de demora para resposta de devolução de mensalidade após o cancelamento. </t>
  </si>
  <si>
    <t>Rescisão pela operadora de contrato alto custo</t>
  </si>
  <si>
    <t>Não registrou atendimento</t>
  </si>
  <si>
    <t>(Vários itens)</t>
  </si>
  <si>
    <t>ALEDIO RODRIGUES</t>
  </si>
  <si>
    <t>306.943.707-97</t>
  </si>
  <si>
    <t>HUGO PEREIRA FILHO</t>
  </si>
  <si>
    <t>261.982.317-04</t>
  </si>
  <si>
    <t>ZAINE BARBOSA DE CARVALHO DE ALMEIDA</t>
  </si>
  <si>
    <t>072.975.947-41</t>
  </si>
  <si>
    <t>EDSON DOS SANTOS VIEIRA DA COSTA</t>
  </si>
  <si>
    <t>508.524.007-30</t>
  </si>
  <si>
    <t>KELLY CRISTINA FONSECA MARTINEZ</t>
  </si>
  <si>
    <t>001.284.037-80</t>
  </si>
  <si>
    <t>MARIA DE FATIMA PARANHOS PEREIRA</t>
  </si>
  <si>
    <t>956.005.157-15</t>
  </si>
  <si>
    <t>MIRANDOLINA DE OLIVEIRA FOGOS</t>
  </si>
  <si>
    <t>452.224.957-87</t>
  </si>
  <si>
    <t>Demora na liberação do benefício</t>
  </si>
  <si>
    <t>Demora para autorização</t>
  </si>
  <si>
    <t>Medicação dupilumabe</t>
  </si>
  <si>
    <t>Negativa de procedimento</t>
  </si>
  <si>
    <t>Radioterapia</t>
  </si>
  <si>
    <t>Cirurgia Oftalmológica</t>
  </si>
  <si>
    <t>Erro prestador</t>
  </si>
  <si>
    <t>USG DERMATOLOGICA</t>
  </si>
  <si>
    <t> RESSONÂNCIA MAGNÉTICA DE COLUNA CERVICAL, DORSAL OU LOMBAR</t>
  </si>
  <si>
    <t>RESSONÂNCIA MAGNÉTICA ARTICULAR</t>
  </si>
  <si>
    <t xml:space="preserve">Demora no processo de cirurgia </t>
  </si>
  <si>
    <t>Atendimento durante internação</t>
  </si>
  <si>
    <t>Suspeita de fraude médica</t>
  </si>
  <si>
    <t>Causa Raíz (?)</t>
  </si>
  <si>
    <t>Responsável do beneficiário ARTHUR FERREIRA DE VASCONCELLOS reclama de negativa para realização de cirurgia por carências.
&gt;Dia 14/10 - Solicita autorização para cirurgia de frenectomia, foi informado sobre a carência contratual para cirurgias.</t>
  </si>
  <si>
    <t>Cliente é responsável pelo contrato EXCLUSIVO COMERCIO DE ALIMENTOS LTDA, reclama da cobrança de aviso prévio. Verificado que beneficiários realizaram ameaça, atendimento foi encaminhado para célula de ameaça que solicitou a isenção da cobrança. No dia 04/11, o financeiro devolveu o de acordo e mesmo assim a NIP foi aberta. Equipe do atendimento especializado protocolou dificuldade de contato com responsáveis pelo contrato.</t>
  </si>
  <si>
    <t>Beneficiario questiona o porque que a operadora ainda não deu uma resposta referente a contratação do plano de saúde .</t>
  </si>
  <si>
    <t>Interlocutora, que se identifica como filha do beneficiário questiona a falta de atendimento para Urologista. A solicitação foi feita à Operadora no dia 28/10/2024, para realização no município Rio de Janeiro (RJ). A operadora alega que o pedido está em análise e não apresenta resposta ao pedido. Ressalta interlocutora que o procedimento é solicitado como Urgência, e que o prazo de urgência já foi ultrapassado. Protocolo: 42233920241105194440 Data: 05/11/2024</t>
  </si>
  <si>
    <t>&gt; Beneficiário entrou na lista de agendamento indevido para consulta com Urologista em 04/11. 
&gt; Fale Leve entra em contato com a Leve Clínica Tijuca para solicitar encaixe. 
&gt; Leve Clínica Tijuca retorna informando que não é possivel o encaixe e que irá tentar para o dia 06/11.
&gt; Familiar entra em ctt novamente para verificar posição, consultor reforça o prazo de 72h.u. e familiar ameaça ANS, o caso é transferido para o Atendimento Especializado.
&gt; Leve Clínica Tijuca consegue encaixe para o dia 06/11/2024 as 14:49
&gt; Familiar entra em ctt novamente e consultora não verifica o andamento do caso anterior e não informa sobre encaixe concedido</t>
  </si>
  <si>
    <t>Interlocutora, questiona a falta de atendimento para medicação dupilumabe (conforme guia médica), médico solicitante Dr.ª Albertina Capelo CRM82534480. A solicitação foi feita à Operadora no dia 24/09/2024, para realização no município Rio de Janeiro. A operadora alega que o pedido está em análise. Protocolo 42233920242023165619 – data 21/10/2024</t>
  </si>
  <si>
    <t>Beneficiária reclama de demora para análise de guia de medicação.
&gt;Pedido recebido no dia 19/09 - Guia aberta dia 24/09
&gt; Dia 02/10 - Time de Oncologia adiciona observação de que análise está sendo realizada pela diretoria pois beneficiária tinha somente 17 dias de plano e medicação é de alto custo.
&gt; Dias 10 e 24/10, são solicitadas dentro da guia, a prioridade de análise devido as ameaças da beneficiária.
&gt;Entre os dias 01/10 e 07/11, beneficiária realizou contato com Fale Leve 11 vezes. 
&gt; Dia 07/11, beneficiária realiza ameaça, após abertura da NIP.
&gt; Houve erro operacional pelo time de oncologia, na perda do prazo para análise da guia de medicação..</t>
  </si>
  <si>
    <t>Interlocutora, que se identifica como filha do beneficiário, questiona a não cobertura para radioterapia para câncer no esôfago. O procedimento foi solicitado no dia 29/10/2024, para realização no município Rio de Janeiro, entretanto, a operadora discordou da indicação e negou o procedimento. Protocolo: 42233920241107201938 data: 07/11/2024</t>
  </si>
  <si>
    <t>Familiar do beneficiário reclama de negativa para tratamento de radioterapia. Beneficiário em carência, negativa realizada pelo time de Oncologia.</t>
  </si>
  <si>
    <t>beneficiária, questiona a falta de atendimento para correção de descolamento de retina, médico solicitante Dr Vitor Barbosa Serqueira . A solicitação foi feita à Operadora no dia 30/10/2024, para realização no município Rio de Janeiro. A operadora alega que foi autorizado, porem a prestadora informa que esta autorizado parcialmente e dessa forma a beneficiaria não consegue realizar o procedimento que é de urgência/emergência .Protocolo 42233920241106199282 data 06/11/2024</t>
  </si>
  <si>
    <t xml:space="preserve">Beneficiária reclama de demora para autorização de cirurgia para deslocamento de retina. 
&gt;Dia 23/10, backoffice recepciona encaminhamento para cirurgia junto a exames oftalmológicos &gt; Guia aberta dia 
</t>
  </si>
  <si>
    <t>Beneficiária, questiona a não cobertura para ULTRASSONOGRAFIA DERMATOLÓGICA. A procedimento foi solicitado à operadora no dia 24/10/2024 para realização no município do Rio de Janeiro e a operadora indicou prestadores que não realizam o procedimento Protocolo: 42233920241108202645 Data: 08/11/2024</t>
  </si>
  <si>
    <t>&gt; Beneficiária entra em ctt solicitando realizar exame de USG DERMATOLOGICA, consultor orienta envio do pedido médico pelo WhatsApp para verificar se é o exame que está agendado para o dia 06/11 (USG DAS PARTES MOLES).
&gt; Beneficiária entra em ctt via Wpp com a foto do pedido.
&gt; Guia Aberta em 24/10 pelo BackOffice. Guia liberada no dia 30/10
&gt; Dia 28/10 beneficiária entra em ctt para verificar o andamento da guia e consultor informa o prestador direcionado.
&gt; Beneficiária entra em ctt solicitando local para realização do exame, pois o prestador indicado em guia informa que não realiza o exame. Consultor indica outros locais realizando a pesquisa pelo código TUSS.
&gt; Fale Leve pede outros locais no caso aberto para a Gestão de Rede. Gestão de Rede informa que a beneficiária está em carência e que precisa verificar com o setor responsável e encerra o caso sem encaminhar para o setor responsável.
&gt; Beneficiária entra em ctt informando que os locais indicados informa que não realiza o exame e ameaça ANS</t>
  </si>
  <si>
    <t>Beneficiária, questiona a não cobertura para RESSONÂNCIA MAGNÉTICA DE COLUNA CERVICAL, DORSAL OU LOMBAR, RESSONÂNCIA MAGNÉTICA ARTICULAR(urgência). A operadora indicou os prestadores e nenhum profissional tem agenda disponível para atendimento. O procedimento foi solicitado à operadora no dia 24/10/2024, para realização no município São Gonçalo. Protocolo 42233920240116102300 – data 06/11/2024</t>
  </si>
  <si>
    <t>Médica não aguardou os 15 minutos de tolerância de atraso</t>
  </si>
  <si>
    <t>THAYANE BRAGA SALES</t>
  </si>
  <si>
    <t>&gt; Beneficiária entra em ctt solicitando realização de RM de quadril . Ameaça justiça. Consultora não encaminha para Atendimento Especializado, nem solicitou o envio do pedido médico.
&gt; Beneficiária entra em ctt novamente e consultor orienta envio do pedido médico.
&gt; Beneficiária entra em ctt novamente e consultor orienta envio do pedido médico. Ela também local para realização de RX.
&gt; No dia 31/10 a beneficiária realiza o envio do pedido de RM do ombro esquerdo e de coluna cervical.
&gt; Beneficiária entra em ctt novamente, consultor confirma recebimento do e-mail e orienta aguardar.
&gt; Em 31/10 o BK realiza a abertura da guia 1547990.
&gt; 05/11 beneficiária entra em ctt e consultor informa sobre a liberação.
&gt; Advogada da beneficiária entra em ctt solicitando a mudança de local, consultor informa prestadores e orienta retorno para mudança do local na guia.
&gt; Depois disso, beneficiária não consegue realizar agendamento, ou por não conseguir ctt ou por agenda distante.</t>
  </si>
  <si>
    <t>Interlocutor(a), que se identifica como [ beneficiário], questiona a não cobertura para 40901106Ecodopplercardiograma transtorácico e 40901300US - Transvaginal (útero, ovário, anexos e vagina) solicitado pelo Dr. Pedro Barbosa de Mello O procedimento foi solicitado à operadora no dia 24/10/2024], para realização no município [Duque de Caxias ] e a operadora indicou prestadores que não realizam o procedimento. Protocolo: 42233920241108204534 [08/11/2024] – data [anotar data do protocolo de contato com a OPS].</t>
  </si>
  <si>
    <t>174.388.777-95</t>
  </si>
  <si>
    <t>Ameaça justiça. Consultora não encaminha para Atendimento Especializado, nem solicitou o envio do pedido médico.</t>
  </si>
  <si>
    <t>Beneficiária reclama de dificuldade para realizar ecocardiograma e Usg transvaginal. Em ligação recebida após a abertura da NIP, beneficiária informa que agendou os exames junto ao Fale Leve e ao chegar nas clínicas, os exames não realizavam naquele dia ou na clínica em que foi agendado.</t>
  </si>
  <si>
    <t>ANA MARIA DE MELLO NASSER LIMA</t>
  </si>
  <si>
    <t>ANA BEATRIZ FISCHMAN</t>
  </si>
  <si>
    <t>Desde o dia 23/10/2024 estou tentando reembolso da anestesia de exames de colonoscopia e endoscopia a que me submeti. A Leve não pagou até a data de hoje, toda documentação já foi enviada (inclusive a nota fiscal que pediram depois e enviei no dia 30/10). Não é a primeira vez que enrolam para me ressarcir. Orientada pelo meu advogado, estou abrindo a reclamação aqui nesse canal, e iremos seguir com processo caso o pagamento não seja feito nos próximos dias</t>
  </si>
  <si>
    <t>Conforme descrição acima, fui atendida e examinada pelo único médico do plano que realiza procedimento de histeroscopia diagnóstica. No exame foi constatado a necessidade de ser realizado em ambiente cirúrgico. Me foi indicado a fazer em hospital distante e inferior. Não aceitei e confrontei o plano, exigindo meus direitos em realizar no hospital Vitória na Barra da Tijuca. O plano acatou. Porém o médico alegou a necessidade de cadastramento prévio neste hospital. De lá pra cá., 1 mês desta consulta, não consigo agendamento, não sou mais atendida pela secretária do médico e o plano de saúde após inúmeras reclamações, não me dá um retorno assertivo com data agendada. Sempre me enrolando com desculpas e atrasos.</t>
  </si>
  <si>
    <t>333.680.157-53</t>
  </si>
  <si>
    <t>016.663.687-84</t>
  </si>
  <si>
    <t>&gt; Beneficiária envia e-mail solicitando reembolso, porém, Fale Leve não anexa a NF. Produção Médica recusa o caso.
&gt; Aberto novo caso em 01/11 e anexada a NF, pedido defirido e enviado para pagamento.</t>
  </si>
  <si>
    <t>Não anexou a NF ao caso</t>
  </si>
  <si>
    <t>Falta de anexo da NF</t>
  </si>
  <si>
    <t>Demora no processo de cirurgia</t>
  </si>
  <si>
    <t>Responsável reclama de cancelamento do plano por parte da operadora. Movimento realizado pelo time Jurídico junto a diretoria, para alguns contratos com sinistro alto.</t>
  </si>
  <si>
    <t>Beneficiária reclama do descredenciamento de clínicas e do material divulgado pelo corretor, no momento da contratação. Reclama de data distante para o agendamento de consulta com mastologista.</t>
  </si>
  <si>
    <t>LISTAS SUSPENSAS</t>
  </si>
  <si>
    <t xml:space="preserve">Maricá </t>
  </si>
  <si>
    <t>ÁREA OFENSORA</t>
  </si>
  <si>
    <t>Risco</t>
  </si>
  <si>
    <t>Reincidencia</t>
  </si>
  <si>
    <t>Planos</t>
  </si>
  <si>
    <t>Região</t>
  </si>
  <si>
    <t>VALENTIN PEREIRA MENDES DOS SANTOS</t>
  </si>
  <si>
    <t>Interlocutora, que se identifica como mãe do beneficiário, questiona a falta de atendimento para Fisioterapia, Fonoaudiologia, Psicopedagogia, Psicologia, Musicoterapia e Exames de Sangue. A solicitação foi feita à Operadora no dia 25/10/2024, para realização no município Rio de Janeiro. A operadora alega que o pedido está em análise e até a presente data não apresenta resposta ao pedido. Cabe ressaltar que o beneficiário possui laudo Tea e desregula em caso de longa distancia, prioridade atendimento no bairro no beneficiário, que seria Campo Grande. Protocolo 42233920241104192446 - data 25/10/2024.</t>
  </si>
  <si>
    <t>Beneficiária reclama de demora de agendamento para procedimento de histeroscopia.</t>
  </si>
  <si>
    <t>(Tudo)</t>
  </si>
  <si>
    <t>MARIO SERGIO PEREIRA DAS NEVES</t>
  </si>
  <si>
    <t>ROBERTO OCHSENDORF DA SILVA</t>
  </si>
  <si>
    <t>1º Fiz a portabilidade da Prevent Senior para Leve Saúde em 18/11/24 sem carência e me colocaram em carência de 06 meses na rede Preferencial. 2º A Leve Saúde ofereceu desconto de 10% por Whatsaap (21 3952-3300) se eu antecipasse o boleto do dia 25 para o dia 18/11/24 e não cumpriram, só anteciparam a data do pagamento sem o desconto ofertado. Em 05/11/24 atendente Marcelo PROTOCOLO 42233920241021160057 falou com o financeiro e me dariam uma resposta em 03 dias. Não recebi resposta e e falei com outra atendente Patrícia PROT. 42233920241108203934 que pediu PRIORIDADE ao FINANCEIRO e não responderam. Em 09/11/24 falei com atendente SAMARA PROT. 42233920241109205571 que me deu nova data até 19/11/24 após o VENCIMENTO DO BOLETO E DISSE PARA NÃO PAGAR SEM ACORREÇÃO DO MESMO, QUE EMITIRIAM UM NOVO COM O VALOR CORRIGIDO E COM NOVA DATA DE VENCIMENTO. COMO TITULAR DO PLANO A LEVE SAÚDE NÃO DISPÕE UMA COMUNICAÇÃO COM O FINANCEIRO PARA RESOLUÇÃO DA PENDÊNCIA.</t>
  </si>
  <si>
    <t>Interlocutor, que se identifica como filho do beneficiário, questiona a falta de atendimento para Sessões de dilatação uretral. A solicitação foi feita à Operadora partir do dia 20/10/2024, para realização no município Rio de janeiro. A operadora alega que o pedido está em análise, não apresenta resposta ao pedido e não possui o local para realização do procedimento solicitado. Protocolo 4223392024111120770 – data 11/11/2024.</t>
  </si>
  <si>
    <t>300.198.267-53</t>
  </si>
  <si>
    <t>295.786.127-53</t>
  </si>
  <si>
    <t>219.811.267-16</t>
  </si>
  <si>
    <t>Teve Envio para outra área?</t>
  </si>
  <si>
    <t>Teve desvio no Salesforce?</t>
  </si>
  <si>
    <t>Não foram localizadas as tentativas de contato com o Fale Leve. Não consta registro de solicitação em nenhum canal de contato com a operadora.</t>
  </si>
  <si>
    <t>Filha da beneficiária da beneficiária reclama de demora no pagamento de reembolso. A mesma encaminhou número de conta errado mas houve erro operacional do Atendimento especializado, que não verificou os protocolos e demorou para realizar envio de conta para o time de financeiro.</t>
  </si>
  <si>
    <t>Beneficiária não concorda com o pagamento de aviso prévio, solicita a isenção. A mesma abriu reclame aqui e fez ameaça.</t>
  </si>
  <si>
    <t>Beneficiário não concorda com o cumprimento de prazo estipulado pela ANS de 21 dias úteis para a realização de exames PAC</t>
  </si>
  <si>
    <t>Beneficiário discorda das carências implantadas, informa que foi garantida a redução total das carências. Houve erro operacional do time de ouvidoria, que solicitou a alteração de carências erroneamente,</t>
  </si>
  <si>
    <t>beneficiária questiona a falta de atendimento para BIOPSIA PLACA ULCERADA APROX.6MES CERATOACANTOMA CDC/ PEDIDO COM URGENCIA RELATA A BENEFICIARIA e nome do médico solicitante DR GUSTAVODE AZEVEDO MEDRONHA DERMATOLOGISTA . A solicitação foi feita à Operadora no dia/16/10/2024 E PASSOU POR OUTRA CONSULTA NO DI 08/11/2024 , para realização no município RJ A operadora alega que o pedido está em análise ou não apresenta resposta ao pedido protocolo 42233920241031183140 31/10/2024 BENEFICIARIA RELATA QUE NAO CONSEGUE ESPERAR MAIS TEMPO . FAZ TRATAMENTO PARA ANSIEDADE .</t>
  </si>
  <si>
    <t>GILCELANE CONCEICAO DE MELO</t>
  </si>
  <si>
    <t>Beneficiário reclama de falta de desconto ofertado no momento da implantação. Beneficiário formaliza reclamação e ameaça. Time de financeira demora para responder demanda relacionada. Em caso 606107, há erro operacional do financeiro, que recusa o caso e não dá devolutiva da demanda.</t>
  </si>
  <si>
    <t xml:space="preserve">Empurra vendas -  Não registrou pagamento antecipado na planilha
Financeiro  - Negou caso indevidamente </t>
  </si>
  <si>
    <t>Empurra vendas e financeiro - processo de registro de beneficiários que pagaram boleto de implantação dentro da oferta de 10% do primeiro boleto</t>
  </si>
  <si>
    <t>&gt; Beneficiária entra em ctt solicitando Rede Credenciada e consultora não indica App. Indica locais mesmo a beneficiária estando em carência.
&gt; Beneficiária entra em ctt novamente, informando que os locais passados anteriormente não tem agenda, consultor solicita envio do pedido médico.
&gt; Beneficiária entra em ctt para verificar cobertura para exame CD4, consultor informa sobre DUT, ligação cai.
&gt; Beneficiária entra em ctt novamente para verificar local que realize CD4, consultor informa sobre carência e cliente discorda pois o corretor  informou que teria compra
de toda carência. Ameaça ANS, caso direcionado para Atendimento Especializado.
&gt; BK informa que faz ctt via Wpp para informar sobre rede preferencial e redução de carência. Não localizei conversa no Facilita.
&gt; Beneficiária entra em ctt novamente para verificar andamento do prazo.</t>
  </si>
  <si>
    <t>Falta de esclarecimento sobre carências e envio do pedido médico</t>
  </si>
  <si>
    <t>Fale Leve / Comercial</t>
  </si>
  <si>
    <t>SOLANGE BARBOSA DE PAULA</t>
  </si>
  <si>
    <t>Beneficiária, questiona a falta de atendimento para ANGIOTOMOGRAFIA ARTERIAL DE MEMBRO INFERIOR (COM DIRETRIZ DE UTILIZAÇÃO) - 41001478. A solicitação foi feita à Operadora em agosto, para realização no município Nova Iguaçu. A operadora não apresenta resposta ao pedido, estão sempre remarcando. Beneficiária informa que eles não disponibiliza um alergista, que impossibilita a mesma de realizar o procedimento. Protocolo: 42233920240924065357 Data: 24/09/2024</t>
  </si>
  <si>
    <t>Setembro</t>
  </si>
  <si>
    <t xml:space="preserve">Outubro </t>
  </si>
  <si>
    <t xml:space="preserve">Novembro </t>
  </si>
  <si>
    <t>Mensalidade ou Reajuste</t>
  </si>
  <si>
    <t>Desconto não aplicado</t>
  </si>
  <si>
    <t>Dias úteis</t>
  </si>
  <si>
    <t>Média de reclamações por dia</t>
  </si>
  <si>
    <t>Percentual com relação ao mês anterior</t>
  </si>
  <si>
    <t>ROSE LUCIA ANDRADE DE ARAUJO</t>
  </si>
  <si>
    <t xml:space="preserve">A beneficiária , questiona o não recebimento de boleto para pagamento de mensalidade, referente ao mês novembro . Protocolo 17309021078480 – data 06/11/2024 </t>
  </si>
  <si>
    <t>Prazo ANS</t>
  </si>
  <si>
    <t>Informação errada</t>
  </si>
  <si>
    <t>&gt; 12/08 - Familiar entra em ctt solicitando diversas especialidade, incluindo a angio. Consultor indica credenciado.
&gt;  15/08 - Familiar entra em ctt, consultor orienta envio do pedido por e-mail ou wpp.
&gt; 24/09 - Familiar entra em ctt novamente, consultor orienta envio de pedido médico.
&gt; 24/09 - Familiar realiza o envio do pedido.
&gt; 26/09 - BK realiza a abertura de guia.
&gt; 02/10 - Regulação nega a guia por DUT.
&gt; 24/10 - Familiar entra em ctt para verificar o andamento da guia.
&gt; 24/10  - Familiar entra em ctt para verificar o andamento da guia. Consultor informa que guia está negada por estar fora do Rol, mas foi negada por DUT.</t>
  </si>
  <si>
    <t>DANIELA AMADOR VILAS BOAS DINIZ</t>
  </si>
  <si>
    <t>Beneficiaria questiona a não cobertura para Consulta com Obstetra. Foi solicitado à operadora no dia 31/10/2024, para realização no município do Rio De Janeiro. A operadora alega que não possui prestador em sua rede para realização do serviço de saúde. Beneficiaria relata que entra em contato solicitando um Obstetra, Tem Um Obstetra para atender porem não tem para fazer parto na maternidade Santa Lucia, o obstetra da rede própria não tem o básico para oferecer a uma gestante. Protocolo 42233920241031182974 Data 31/10/2024.</t>
  </si>
  <si>
    <t>Atendimento especializado / Ouvidoria</t>
  </si>
  <si>
    <t>Obstetra</t>
  </si>
  <si>
    <t>Angiotomofrafia</t>
  </si>
  <si>
    <t>&gt; 07/10 - Beneficiária entra em ctt e agenda pré natal.
&gt; 28/10 - Befeficiária entra em ctt e confirma pré natal  e agenda oftalmo.
&gt; 30/10 - Beneficiária entra em ctt e informa que os obstetras das clínicas não realizam parto. Ela solicita realizar pré natal com obstetra que faça parto no Hospital Santa Lucia, consultor recebe orientação da supervisão que ela deverá custear os honorários médicos.
&gt; 06/11 - Beneficiária entra em ctt novamente solicitando obstetra que realize parto no Santa Lucia. Ameaça justiça. BK encerra caso informando que o atendimento no Santa Lucia foi normalizado, mas não resolve a demanda da beneficiária.
&gt; 01/11 - Beneficiária reclama do atendimento pré natal da Barra.</t>
  </si>
  <si>
    <t xml:space="preserve">Beneficiária solicita reclama de dificuldade para realizar consulta com cirurgião plástico. 
&gt;Dia 27/09 - Beneficiária reclama de dificuldade de contato com equipe de cuidados para solicitar encaminhamento para dermatologia.
&gt;Dia 16/10 - Beneficiária solicita posição sobre agendamento para cirurgia dermatológica. Solicitado o envio do encaminhamento para o email pedidos. 
&gt;Dia 16/10 - Recepcionado encaminhamento para biópsia.
&gt;Dia 17/10 - Backoffice responde email, solicitando o contato com o Fale Leve para agendamento de consulta com cirurgião plástico (Porque não agendar?)
&gt; Dia 18 e 21/10 - Beneficiária solicita agendamento com cirurgião plástico mas sem agenda disponível. Consultora informa que pedirá encaixe.
&gt;Dia 23/10 - Beneficiária ameaça e é aberta demanda para gestão de rede, porém, sem encaminhamento médico (Gestão de rede nega caso)
&gt; Dia 25/10 - Beneficiária solicita urgência no agendamento de consulta e formaliza ameaça. 
&gt; Dia 01/11 - Atendimento especializado realiza agendamento com o médico que encaminhou para cirurgião plástico. (Erro operacional)
&gt;Dia 08/11 - Beneficiária retorna solicitando urgência no agendamento e ameaça novamente
&gt;Dia 09/11 - Beneficiária realiza abertura da NIP
&gt;Dia 09/11 - Atendimento especializado realiza agendamento com cirurgião plástico.
&gt;Dia 
&gt; Dia 21/10 - Beneficiária solicita novamente agendamento mais próximo a sua residencia e consultora indica IEP (Erro operacional)
&gt;Dia </t>
  </si>
  <si>
    <t>NCI</t>
  </si>
  <si>
    <t>PAULO MIRANDA DAS NEVES</t>
  </si>
  <si>
    <t>Beneficiário, questiona o não recebimento de boleto para pagamento de mensalidade, referente ao mês 11/2024. Interlocutor ressalta que é referente ao primeiro boleto. Protocolo - 42233920241112244225 - Data: 12/11/2024</t>
  </si>
  <si>
    <t>Não foi direcionada para NCI / Caso fechado sem resolução</t>
  </si>
  <si>
    <t>Backoffice</t>
  </si>
  <si>
    <t>Natureza do plano</t>
  </si>
  <si>
    <t>Localizados dois contatos do corretor com a Central Fale Leve, porém, não ameaça. No último contato o mesmo solicita um número para que o cliente entre em contato e é informado o número da Central. Não localizados contatos pelo numero do cliente cadastrado na proposta e preenchido na NIP, porém, protocolo informado na reclamação, não é o mesmo que foram informados nas conversas com o corretor.</t>
  </si>
  <si>
    <t>SETEMRBO</t>
  </si>
  <si>
    <t>OUTUBRO</t>
  </si>
  <si>
    <t>NOVEMBRO</t>
  </si>
  <si>
    <t>Acumulado</t>
  </si>
  <si>
    <t>Por dia</t>
  </si>
  <si>
    <t>&gt; Beneficiária com histórico de inadimplência, fez outra proposta para Leve Premium, realizou a EMQ em 07/11. 190% de sinistralidade.</t>
  </si>
  <si>
    <t>TEREZA CRISTINA BARROS DUTRA</t>
  </si>
  <si>
    <t>Interlocutor(a), que se identifica como [filha da beneficiária], questiona a recusa para contratação de plano individual ou familiar,A solicitação foi feita à Operadora no dia [02/10/2024 e contrato consta como cancelado. Protocolo [2024100009856545] – 02/10/2024].</t>
  </si>
  <si>
    <t>Data :</t>
  </si>
  <si>
    <t>Não localizado contatos</t>
  </si>
  <si>
    <t>Responsável do beneficiário ARTHUR FERREIRA DE VASCONCELLOS solicita direcionamento para fonoaudiologo.
&gt;Dia 16/10 - Recepcionado pedido de para consulta com fono;
&gt;Dia 23/10 - Guia aberta para consulta com prestador sem local (Perda de SLA do Backoffice);
&gt;Dia 29/10 - Regulação encaminha guia para busca de rede;
&gt;Dia 04/11 - Guia Negada;
&gt;Dia 05/11 - Responsável entra em contato com o Fale Leve e recebe orientação sobre negativa e recusa agendamento na Leve clínica da Penha;</t>
  </si>
  <si>
    <t xml:space="preserve">Beneficiária reclama de demora para agendamento de histeroscopia em ambiente hospitalar.
&gt;Dia 11/10 - Beneficiária entra em contato com o Fale Leve realizando ameaça pois não concorda com direcionamento de cirurgia para o hospital Israelita (Guia aberta pelo prestador), devido a ameaça, foi encaminhado para atendimento especializado;
&gt;Dia 15/10 - Atendimento especializado encaminha disparo informando que beneficiária poderá realizar procedimento no hospital Vitória; 
&gt;Dia 02/11 - Beneficiária informa que abriu reclamação no Reclame aqui, consultor informa que foi liberado que a cirurgia seja realizada no hospital Vitória, porém, há queda de ligação;
&gt;Dia 02/11 - Beneficiária retorna o contato mas ligação torna a cair;
&gt;Dia 04/11 - Beneficiária retorna realizando nova ameaça pois informa que está com dificuldade para falar com secretária do Dr. Roels;
&gt; Dia 07/11 - Beneficiária relata que médico alega que está com dificuldades para realizar cadastro junto ao hospital Vitória para realização do procedimento;
&gt;Dia 07 e 09/11 - Gestão de rede informa que pedido da beneficiária não tem indicação de realização em ambiente hospitalar;
&gt;Dia 09/11 - NIP aberta
</t>
  </si>
  <si>
    <t>JORGINA DA CUNHA PIMENTA</t>
  </si>
  <si>
    <t>GABRIEL DA SILVA MACIEL</t>
  </si>
  <si>
    <t xml:space="preserve"> Interlocutora que se identifica como mãe do beneficiário, questiona a não cobertura para Consulta com Otorrino. Foi solicitado à operadora no mês de setembro para realização no município do Rio De Janeiro e a operadora indicou prestadores que não realizam o procedimento. Foi Autorizado e marcado para o dia 13/11/2024 mas chegando no local foi informada que não teria o profissional para realizar o atendimento. Entrou em contato com a Operadora e foi informada que só teria vaga para dezembro e o outro local mais próximo e de difícil acesso. Protocolo 42233920241113213612 Data 13/11/2024.</t>
  </si>
  <si>
    <t>beneficiário, questiona a falta de atendimento para consulta com cirurgião geral para retirada de pontos pós cirúrgicos de retirada de linforma. A solicitação foi feita à Operadora no dia 23/10/2024, para realização no município Niterói. A operadora não apresenta resposta ao pedido. Protocolo: 42233920241112213412 data: 12/11/2024</t>
  </si>
  <si>
    <t>beneficiária , questiona a falta de atendimento para consulta com ginecologista . A solicitação foi feita à Operadora no dia 09/09/2024 para realização no município Itaboraí . A operadora alega que o pedido está em análise já foi realizados algumas marcações porem sempre havendo cancelamento por parte da operadora . Protocolo 42233920241104190702 – data 04/11/2024</t>
  </si>
  <si>
    <t>Interlocutora, que se identifica como a beneficiária, questiona a exclusão do contrato em que permanecia na condição de inativo, em 10/11/2024, sem justificativa por parte da operadora. OPERADORA CNPJ ESTÁ INATIVO, AGORA ESTÁ REGULARIZADO NÃO ATIVARÃO NOVAMENTE – aposentado, demitido ou exonerado sem justa causa -, e outras informações que o interlocutor possuir, tais como o tempo de contribuição e a data de inclusão no plano de inativos]. Protocolo: 422339202411240740 Não recebeu nenhuma notificação de cancelamento do plano. Está com cirurgia está agenda para dia 19/11/2024.</t>
  </si>
  <si>
    <t xml:space="preserve">&gt;Dia 04/10 - Beneficiário solicita direcionamento para procedimento, consultora não localiza prestador e encaminha para Backoffice;
&gt;Dia 04/10 - Backoffice recepciona pedido e realiza abertura de guia;
&gt; Dia 02/11 - Recebido encaminhamento para procedimento;
&gt;Dia 24/10 - Filho do beneficiário solicita posição de solicitação de agendamento do procedimento e consultora não localiza guia já aberta; (Erro operacional)
&gt;Dia 24/10 - Responsável formaliza ameaça pela demora para o direcionamento de prestador;
&gt;Dia 02/11 - Responsável envia novamente o encaminhamento e Backoffice informa que procedimento já consta com guia aberta;
&gt;Dia 05/11 - Responsável entra em contato com consultora por email e é aberto caso para gestão de rede, onde time informa estar com dificuldades para contratação de prestador;
</t>
  </si>
  <si>
    <t>&gt; 08/11 - Beneficiária entra em ctt e ameaça justiça devido ao cancelamento do plano em 04/11. Ele é funcionária da empresa, e o atendimento estava para até 09/11. Fale Leve abre DR para Cadastro, pois no Solus consta como perda de elegibilidade PJ, Cadastro não respondeu a DR, mas estava no prazo da SLA. Consultor realiza disparo informando que o caso foi aberto para o setor. Beneficiária com cirurgia agendada para o dia 19/11.
&gt; 08/11 - Beneficiária entra em ctt novamente, consultora orienta procurar o RH da empresa.
&gt; 08/11 - Beneficiária entra em ctt novamente, consultora informa que o cancelamento é por perda de elegibilidade CNPJ.
&gt; 08/11 - Beneficiária entra em ctt novamente.
&gt; 08/11 - Beneficiária entra em ctt novamente, consultora informa que o cancelamento é por perda de elegibilidade CNPJ.
&gt; 08/11 - Beneficiária entra em ctt novamente, informa que pela lei a operadora deve informar com antecedência de 60 dias sobre o cancelamento.
&gt; 12/11 - Beneficiária entra em ctt Informou que estava com o CNPJ em dia e que havia entrado em contato no dia 11/11 e foi informada que deveria entrar em contato para reativar. Ciente de que o plano não poderá ser reativado e que será necessário fazer uma nova contratação. Ficou insatisfeita, alegando que não foi avisada sobre o aviso prévio de 60 dias e que a Leve cancelou o plano sem avisar. Encerrou a ligação.  Sinistralidade de 167,15%.
&gt; Beneficiária entra em ctt novamente com o cartão do CNPJ informando que a empresa está ativa. Consultora informa que há caso aberto e orienta aguardar a tratativa.</t>
  </si>
  <si>
    <t>Esposa do beneficiário reclama do cancelamento de consulta com cirurgião geral.
&gt;Dia 29/10 - Beneficiário solicita agendamento com dr Ricardo Nunes, agenda fora do prazo e foi solicitado o encaixe (Agendamento feito para o dia 13/11);
&gt;Dia 12/11 - Esposa entra em contato realizando ameaça pois consulta com cirurgião geral que estava agendada para o dia 13/11 na Leve clínica de Niterói, foi cancelada. A esposa informa que o beneficiário necessita realizar consulta para retirada de pontos (Houve queda de ligação).</t>
  </si>
  <si>
    <t>Leve clínica - Cancelamento de consulta</t>
  </si>
  <si>
    <t>Cancelamento perda de Elegibilidade</t>
  </si>
  <si>
    <t>Beneficiária reclama de cancelamento de consulta com ginecologista.
&gt;Dia 04/11 - Beneficiária solicita agendamento de consulta com ginecologista Sthael pois consulta que estava agendada para o dia 23/10 foi cancelada. A beneficiária solicita o agendamento apenas com este profissional e devido a ameaça, consultora agenda para o dia 04/12 (agenda mais próxima) e encaminha atendimento para célula de ameaças;
- Agenda estava aberta como ginecologia e osbtetrícia sistema, dando margem para agendamento incorreto.
&gt;Dia 04/11 - Atendimento especializado realiza tentativa de contato através de disparo e informa que profissional atende somente obstetrícia e beneficiária não está gestante, por isso, realizarão o agendamento para outra profissional. Não há retorno da beneficiária.</t>
  </si>
  <si>
    <t>Contagem de Causa Raíz</t>
  </si>
  <si>
    <t>Contagem de Causa Raíz2</t>
  </si>
  <si>
    <t>Contagem de Área Ofensora2</t>
  </si>
  <si>
    <t xml:space="preserve">Beneficiária reclama de demora para autorização de cirurgia para deslocamento de retina. 
&gt;Dia 23/10 - Backoffice recepciona encaminhamento para cirurgia junto a exames oftalmológicos, foi aberta a guia somente de exames.
&gt; Dia 30/10 - Guia aberta pelo prestador com o pacote de 3 procedimentos: Endolaser, Vitrectomia e Infusão de Perfluo. Foi negado pela regulação dois pacotes e liberado 1, Além de ter sido incluído os códigos dos procedimentos negados anteriormente; 
&gt;Segundo a beneficiária, o prestador não aceitou realizar o procedimento com a guia liberada. Após a NIP aberta, a guia foi liberada.
</t>
  </si>
  <si>
    <t>Outros</t>
  </si>
  <si>
    <t>PAULO CESAR DE LIMA</t>
  </si>
  <si>
    <t xml:space="preserve"> Interlocutora, que se identifica como esposa do beneficiário, questiona a não cobertura para Mesilato Imatinib ou glivec. O procedimento foi solicitado em Agosto/2024, para realização no município Rio de Janeiro, entretanto, a operadora negou com a justificativa de que o beneficiário está em carência para o procedimento. Protocolo 42233920241104190648 data 04/11/2024, Nº de solicitação 00588702</t>
  </si>
  <si>
    <t>Quant</t>
  </si>
  <si>
    <t>Julho</t>
  </si>
  <si>
    <t>Agosto</t>
  </si>
  <si>
    <t>Outubro</t>
  </si>
  <si>
    <t>Novembro</t>
  </si>
  <si>
    <t xml:space="preserve">&gt; 25/09 - Beneficiária entra em ctt informando que precisa realizar cirurgia de septo no filho, porém, não tem pedido. Agendas nas Leve Clínicas com agenda fora do prazo da RN.
&gt; 27/09 - Beneficiária entra em ctt solicitando consulta de avaliação cirurgica com otorrino. Consultor orienta clínica Otobela.
&gt; 27/09 - Beneficiária entra em ctt novamente e consultor agenda na Leve Clínica Madureira com a Dra. RAQUEL DE ALMEIDA CAMPOS.
&gt; 13/11 - Beneficiária entra em ctt muito insatisfeita, pois chegando à unidade foi informada que a médica não trabalha mais em Madureira, foi ofertado outros locais, mas não aceitou.
</t>
  </si>
  <si>
    <t>Falta de comunicação sobre cancelamento de agenda</t>
  </si>
  <si>
    <t>Confirmação</t>
  </si>
  <si>
    <t>JONATAS TORRES ALVES</t>
  </si>
  <si>
    <t>LUCAS RODRIGUES SORRENTINO</t>
  </si>
  <si>
    <t>JORGE JOSE ASSIS DA SILVA</t>
  </si>
  <si>
    <t>LUCIANE SOARES LORETO</t>
  </si>
  <si>
    <t>ANA CAROLINA COSTA KULNIG</t>
  </si>
  <si>
    <t>ERLON ALEMANGES COSTA</t>
  </si>
  <si>
    <t>JOAO VITOR RODRIGUES DA SILVA</t>
  </si>
  <si>
    <t>VICTOR JORGE LIMA GALVAO ROSA</t>
  </si>
  <si>
    <t xml:space="preserve">ANDERSON TOSTES DAS FONTES	</t>
  </si>
  <si>
    <t>TERESA CRISTINA ROSA DE MORAES</t>
  </si>
  <si>
    <t>VERA LUCIA FEDDERSEN</t>
  </si>
  <si>
    <t>FLAVIA MARTORELLI CORREA</t>
  </si>
  <si>
    <t>LUCIANA FIGUEIREDO LIMA DUARTE PENETRA</t>
  </si>
  <si>
    <t>Beneficiária, questiona a cobrança de juros/multa ocorrida em 15/11/2024. Protocolo 42233920241118223855 – data 18/11/2024</t>
  </si>
  <si>
    <t>Prezados, Registro minha reclamação sobre o plano de saúde LEVE, devido a irreguaridades no atendimento. Solicitei migrar para um plano superior, considerando carências já cumpridas, mas a operadora negou sem justificativa e não cumpriu o prazo de 5 dias para retorno. Além disso, ao buscar informações sobre a rede credenciada para uma cirurgia de retirada de vesícula, recebi informações confusas e desatualizadas como hospitais que não existem ou não realizam cirurgias gerais. Gostaria de garantir informações corretas da rede credenciada, esclarecer a negativa de migração e melhorar a precisão no atendimento ao cliente. Aguardo retorno urgente pois a situação compromete a minha saúde. Flavia Martorelli Corrêa</t>
  </si>
  <si>
    <t>Paciente esteve internado no Hospital Albert Sabin onde foi identificado uma obstrução na próstata após colocação de sonda urinária. Porém, não teve visita de urologista e não foi realizado qualquer exame para identificar o motivo da obstrução. Foi dada alta com documento de encaminhamento com urgência para urologista o qual a consulta só foi conseguida por meio de reclamação na ANS. Os exames solicitados pelo urologista com mesmo caráter de urgência, pois deveriam ter sido realizados na internação, foram solicitados à operadora de saúde no dia 14/11/2024 e não se obteve retorno, nem mesmo do exame de urina com especificidade do uso de CVD (sonda urinária). Tentativa de contato com a ouvidoria via whatsapp informa que será atendido em instantes, mas sem resposta com mais de 24h de espera.</t>
  </si>
  <si>
    <t>A home care Quality se nega a efetuar a troca do colchão pneumático, o qual a paciente já faz uso, e se encontra com defeito, a mais de vinte dias, inclusive, a paciente está com as escárias voltando a querer abrir, por conta disso, falta de insumos para os curativos. A home care enviou um colchão piramidal, que não atende as necessidades da paciente, que além de ser acamada, faz uso de banho no leito.</t>
  </si>
  <si>
    <t>Interlocutora, , questiona a falta de atendimento para Consultas com Obstetra pois esta gestante de 32 semanas. A solicitação foi feita à Operadora no dia 11/11/2024, para realização no município do Rio de Janeiro . A operadora alega que o pedido está em análise e não apresenta resposta ao pedido , interlocutora precisa realizar a consulta do mês de Novembro 2024. AS CONSULTAS DE PRE NATAL , PRECISAM SER REALIZADAS TODOS OS MESES E A BENEFICIARIA FEZ APENAS 3 CONSULTAS E ESTA COM 32 SEMANAS. Protocolo :42233920241118222069 data 11/11/2024.</t>
  </si>
  <si>
    <t>Beneficiária, questiona a não cobertura para Sessão de Fisioterapia. O procedimento foi solicitado à operadora no dia 08/11/2024 aproximadamente, para realização no município Rio de Janeiro/RJ e a operadora indicou prestadores que não realizam o procedimento. Protocolo: 42233920241112212078 - Data: 12/11/2024.</t>
  </si>
  <si>
    <t>Beneficiária, informa que, em 26/09/2024, o representante da pessoa jurídica solicitou a rescisão do contrato coletivo, entretanto, a operadora informa que a solicitação do cancelamento está datada para o Mês de outubro e por isso a beneficiaria irá permanecer no plano até em dezembro de 2024 e beneficiaria não concorda. Protocolo 42233920241118222796 data 11/11/2024</t>
  </si>
  <si>
    <t>Interlocutora, que se identifica como irmã do beneficiário, questiona o prazo de atendimento para consulta com clínico geral (médico da família). A operadora autorizou o serviço e agendou para o dia 17/12/2024, após o prazo máximo previsto na RN nº 566/2022. Interlocutora relata que o beneficiário precisa do atendimento com um endocrinologista, porém devido ao médico da família da consulta online anterior, que informou que encaminharia os pedidos de exames e encaminhamento para o endocrinologista, mas não enviou os documentos. A mesma informa que precisou remarcar a consulta com um médico da família, tendo em vista que a médica da consulta online de 18/11/2024 às 10h45 não compareceu. Interlocutora relata que o beneficiário tem hipertireoidismo e precisa passar por consulta urgente para obter o encaminhamento pro endocrinologista. Protocolos 42233920241118222054 e 42233920241118212229 - data 18/11/2024.</t>
  </si>
  <si>
    <t>Clinica médica já entrou com o pedido junto ao hospital. Porém, ao ligar no plano, a atendente diz que não há nenhum pedido cirurgico. O prazo de 21 dias para autorização já se expirou. Necessito dessa cirurgia pois a demora pode acarretar em irreversão do quadro.</t>
  </si>
  <si>
    <t>Prezados Eu sou paciente com Dor crônica PCD pessoa com deficiência física Tenho osteonecrose bilateral (quadril/bacia/fêmur) Já tenho indicação cirurgica (ortopedista) para fazer artroplastia do quadril bilateral Tenho fibromialgia com o diagnóstico do Reumatologista Eu faço uso regular de medicação para controle de dor crônica Ideal é medicação intravenosa morfina nalbufina</t>
  </si>
  <si>
    <t>Interlocutor(a), que se identifica como beneficiária, questiona a demora da resposta para contratação de plano individual ou familiar, sob alegação de que o pedido está em analise. A solicitação foi feita à Operadora no dia 13/11/2024 após entrevista médica no dia 08/11/2024. Beneficiária, alega que contratou o plano como titular e seu filho como dependente. E informa que o dependente possui diagnostico de TEA. Protocolo 42233920241114255595 - data 14/11/2024.</t>
  </si>
  <si>
    <t>Bom dia, primeiramente gostaria de relatar que passei alguns meses antes de contratar o plano de saúde Leve, fiz diversas pesquisas, tirei muitas dúvidas com a corretora Amanda Salgueiro antes da contratação do meu plano e do meu filho de 5 anos. Em muitas dessas perguntas (essas registradas em audio e conversas via whatts e já arquivadas), a mesma me disse que o plano odontológio era de contratação obrigatória por 6 meses, e caso eu não quisesse, poderia cancelar sem custo. Já na ligação que tive com o canal de atendimento Leve dia 13.11.2024 não foi essa informação que obtive. Já com relação as carências, eu e ele somos advindos do plano de saúde Unimed FERJ, com mais de 5 anos de plano, a mesma Amanda Salgueiro disse e escreveu em mensagens que todas as carências seriam em 24hs (TODAS), e na assinatura do contrato ela disse que no contrato estava uma coisa, mas internamente e no sistema tudo estaria em 24hs (também tenho mensagem da mesma me falando pós questionamento),</t>
  </si>
  <si>
    <t>Estou tentando fazer contrato de plano de saúde particular para mim e minha família com a Leve e não consegui. A proposta foi submetida no dia 30/09 pelo corretor Antonio Carlos De Melo. A proposta assinada digitalmente e a Declaração de Saúde foram enviadas no dia 01/10, e a entrevista médica online foi realizada dia 03/10. Dia 28/10 a proposta foi cancelada pela operadora com o motivo "Prazo expirado". Entretanto, eu cumpri com todos os prazos e responsabilidades da parte de contratante. A operadora que ultrapassou o prazo de análise da proposta e cancelou a proposta em seguida. O corretor solicitou explicações da Leve diversas vezes e não teve retorno. Liguei para o SAC em 29/10 e a atendente verificou as informações do sistema e não soube explicar o motivo do cancelamento, A ligação foi cortada após ela dizer que iria consultar a gerente. Ligamos novamente e a ligação também foi cortada. Sendo ilegal a recusa, sem justificativa, solicito posicionamento da ANS.</t>
  </si>
  <si>
    <t>No dia 09/09/2024 foi prestado o serviço de anestesia no meu filho Aslam de Almeida dependente do meu plano , para realização de uma postectomia autorizada pelo plano , desde o dia 23/09/2024 venho solicitando o reembolso e não consigo, cada hora me passam um procedimento diferente e me pedem alguma documentação diferente, já me solicitaram até conta mas ninguem me da um prazo , um retorno decente nem nada</t>
  </si>
  <si>
    <t>11 dias úteis</t>
  </si>
  <si>
    <t>Beneficiário, questiona o não atendimento para telemedica para clinica medica. Relata que no horário marcado prestador de serviço não compareceu a consulta remota, ao entrar em contato com a operadora alega que beneficiário não entrou na consulta e médica ficou aguardando, beneficiário afirma que entrou e ficou aguardando consulta, operadora informou agendamento para o dia 29/11/2024 fora do prazo para atendimento. informa que entrou em contato com a Operadora por meio dos telefones 21- 3952-3300- na data 14/11/2024, em torno das 9:30 porém operadora não forneceu protocolo.</t>
  </si>
  <si>
    <t>&gt; 04/10 - Familiar entra em ctt para verificar andamento da guia
&gt; 10/10 - Familiar entra em ctt para verificar andamento da guia. Consultor informa negativa por CPT
&gt; 29/10 - Beneficiário entra em ctt para informar que na contratação foi vendido sem carência
&gt;02/11 - Envia email com carta de permanência solicitando retirada de carência para realização do tratamento, aberto o caso 588702
&gt; 04/11 - Familiar entra em ctt para verificar o andamento do caso 588702
&gt;11/11 - Setor responde a demanda mantendo negativa por CPT.</t>
  </si>
  <si>
    <t>Mesilato Imatinib ou glivec</t>
  </si>
  <si>
    <t>SIm</t>
  </si>
  <si>
    <t>&gt; 29/10 - Beneficiário entra em ctt para verificar o motivo do cancelamento da proposta. Informa que corretor já entrou em ctt e que não teve resposta da Operadora. Após 30min a ligação foi encerrada.
&gt; 29/10 - Beneficiário entra em ctt pois ligação foi encerrada. Enquanto o cliente explicava a situação novamente, a ligação foi encerrada de novo.
&gt; Não localizei ctt do corretor no período</t>
  </si>
  <si>
    <t xml:space="preserve">DIEGO OLIMPIO COSTA DA SILVA	</t>
  </si>
  <si>
    <t xml:space="preserve">MARCUS CARDOSO MALTA	</t>
  </si>
  <si>
    <t>Interlocutora, que se identifica como esposa do beneficiário, questiona a dificuldade para contratação de plano individual ou familiar. Cabe ressalta que em 22/10/2024 foi assinado a proposta e a operadora pediu que aguardasse, pois seria gerado o boleto para pagamento. Em 21/11/2024 a operadora retornou através de e-mail informando que a proposta foi cancelada, alegando que o prazo expirou e sem nenhuma justificativa. A solicitação foi feita à Operadora no dia 22/10/2024. Protocolo 42233920241028184344 – data: 28/10/2024.</t>
  </si>
  <si>
    <t>Interlocutor, que se identifica como beneficiário, questiona o prazo de atendimento para endocrinologista, médica solicitante Dra Aline Toste. A operadora autorizou o serviço e agendou para o dia 16/12/2024, após o prazo máximo previsto na RN nº 566/2022. Protocolo 42233920241121228566 – data 21/11/2024. O beneficiário precisa de uma consulta para poder ajusta os remédios o mais rápido possível.</t>
  </si>
  <si>
    <t xml:space="preserve">GIOVANNI LARANJO DE STEFANI	</t>
  </si>
  <si>
    <t>Mudei para a Leve saúde em setembro e a mesma alega que não posso utilizar a rede credenciada por carência de 4 meses, apenas podendo utilizar a rede própria, porém minha carta de permanÊncia no plano anterior era de quase 2 anos. Além disso me foi negado um dos exames da rotina laboratoria que solicitei hoje, alegando que não está na cobertura o que me fez gastar 175 reais para fazer o mesmo de forma particular. Fora que tive que ligar 5 vezes para resolver tudo isso, pois toda hora a ligação caia protocolos: 42233920241121227106, 42233920241121228335, 4233120241121228185, 42233920241121227969 e 42233920241121228227. Outro problema que estou tendo hoje com o plano de saúde é o boleto que não consigo pagar, por dizer que não está registrado. Eu esto anexando o pedido médico e comprovante e realização dos exames</t>
  </si>
  <si>
    <t>&gt; Familiar recebeu a orientação de envio de solicitação de reembolso para o e-mail do pedidos. Enviou a documentação em 23/09 e o setor realizou o atendimento por e-mail.
11/11 - Familiar envia e-mail com a documentação.
13/11 - Familiar entra em ctt para verificar andamento do reembolso.
13/11 - Familiar entra em ctt novamente para verificar andamento do reembolso.</t>
  </si>
  <si>
    <t>Fale Leve / Backoffice</t>
  </si>
  <si>
    <t>PHILIPE CHAVES DONATO</t>
  </si>
  <si>
    <t>Após duas tentativas de Atendimento em Clínicas de Credendiadas a Leve Saúde, sendo em vão. Entrei em contato em contato com o Sac no dia 08/11/20284 informando ocorrido solicitando outro local onde houvesse atendimento para retitada de VERRUGAS, então a Leve Saúde informou que após 03 dias haveria a resposta. Informo q nesse prazo recebi uma ligação e outro chamado pelo WhatsApp q estariam buscando CONTATO PARA QUE IDICASSE LOCAL ORGANIZADO E COMPETENTE PARA O REFERIDO ATENDIMENTO. Após vários dias sem a resposta, a cada vez que entro em contato e informo o ocorrido, recebo como resposta QUE INFORMOU O DEPARTAMENTO E QUE FOSSE COM PRIORIDADE, RS. Hoje, dia 22/11/2024 fazem 14 dias (,catorze) que solicitei contato de local organizado para o que EU ENTAO AGENDASSE A MARCACAO DE PREFERÊNCIANO MUNICIPIO DE SAO GONÇALO , tendo em vista a desorganização generalizada por parte da Leve Saúde. Declarei também que irei postar em todos os locais possíveis do péssimo e desorganizado.</t>
  </si>
  <si>
    <t>SOFRI UM ACIDENTE EM 13/08 E PRECISAVA PASSAR POR UMA CIRURGIA NO OMBRO, INTERNADO DESDE ENTÃO, PASSEI P CIRURGIA COM OS MÉDICOS DO PLANO LEVE EM 15/08 DR CAIO FERRARI E DR RODRIGO TAVARES, OS QUAIS NÃO ERAM ESPECIALISTAS EM OMBRO, A CIRURGIA FOI INADEQUADA, AS DORES RECORRRENTES, ME INTERNARAM NOVAMENTE P MANIPULAÇÃO DE OMBRO EM 30/08 E A DOR SÓ PIOROU, ME INFORMARAM Q IAM MARCAR NOVA CIRURGIA E TALVEZ COLOCAR UMA PROTESE DE OMBRO, SOLICITEI A LEVE UM ESPECIALISTA DO PLANO, FUI AO MESMO, DR IGOR EM QUE ME INFORMOU QUE EU PRECISAVA OPERAR LOGO MAS ELE NÃO PODERIA PQ VIAJARIA, LIGUEI P LEVE SOLICITANDO OUTRO ESPECIALISTA E ELES SÓ TINHAM ELE, RECORRI A UM ESPECIALISTA PARTICULAR QUE ME OPEROU, E AGORA A LEVE SE NEGA A ME REEMBOLSAR POR DIZER QUE FOI DECISÃO MINHA. COMO SE O ÚNICO ESPECIALISTA DELES NÃO PODIA ???? E TENHO TODOS OS PROTOCOLOS. NÃO IRIA PASSAR P NOVA CIRURGIA SEM SER COM ESPECIALISTA DE OMBRO, PARA NÃO FICAR DEFICIENTE. APENAS QUERO O REEMBOLSO DA EQUIPE QUE É MEU DIREITO.</t>
  </si>
  <si>
    <t>&gt; 25/10 - Beneficiária entra em ctt via Wpp solicitando cancelamento do Dental. Interação com o bot finaliza às 12:47:48, e interação com humano inicia às 16:33:24, consultor questiona o motivo do cancelamento às 16:41:22 e finaliza conversa às 16:46:01.
&gt; 25/10 - Beneficiária entra em ctt novamente via wpp às 16:54:59 e o bot encerra a conversa às 16:59:42 - "Temporariamente, este canal está disponível de Segunda a Sexta das 08h ás 16h..."
&gt; 30/10 - Beneficiária entra em ctt via wpp solicitando o cancelamento do Dental, consultora informa que cancelamento é somente por telefone.
&gt; 12/11 - Beneficiária entra em ctt por telefone e solicita cancelamento.
&gt; 13/11 - Beneficiária entra em ctt via wpp às 18:07:13 e o bot encerra a conversa às 16:59:42 - "Temporariamente, este canal está disponível de Segunda a Sexta das 08h ás 16h..."</t>
  </si>
  <si>
    <t>Atendimento especializado / Consumidor.Gov</t>
  </si>
  <si>
    <t>Telemedicina</t>
  </si>
  <si>
    <t>&gt; 14/11 - Beneficiário entra em ctt reclamando que sua consulta em telemedicina com a MFC Drª STEPHANIE ALVES não foi realizada. Consultor abre DR para Leve On realizar o reagendamento.
&gt; 14/11 - Beneficiário entra em ctt novamente, consultor oferta agendamento para o dia 21/11, mas não aceita.
&gt; No MK e no Sales, não consta este agendamento</t>
  </si>
  <si>
    <t>No MK e no Sales, não consta este agendamento</t>
  </si>
  <si>
    <t xml:space="preserve">ISAQUE RODRIGUES DA SILVA	</t>
  </si>
  <si>
    <t xml:space="preserve">MIGUEL DE ANDRADE CAETANO CRUZ CASADO	</t>
  </si>
  <si>
    <t xml:space="preserve"> Interlocutora, que se identifica como esposa do beneficiário, questiona o não pagamento de reembolso por livre escolha de prestador para: ANESTESISTA, nome do médico solicitante: Dr.: Felipe Augusto Sá Luz, CRM: 5210514125, realizado em 08/10/2024, no prestador Hospital Procor. A solicitação de reembolso foi feita à operadora no dia 10/10/2024 e o prazo previsto no contrato para realização do reembolso no valor de R$ 1.100,00 já expirou. Protocolo: 42233920241122231578 - Data: 22/11/2024.</t>
  </si>
  <si>
    <t>Beneficiário, questiona a não devolução de valor proporcional de mensalidade pela Operadora, vez que ocorreu o exclusão a pedido. Protocolo 42233920241109205337 – data 09/11/2024.</t>
  </si>
  <si>
    <t>Beneficiário, questiona a não cobertura para Neurometria funcional. O procedimento foi solicitado no dia 30/10/2024, para realização no município Rio de janeiro, entretanto, a operadora negou com a justificativa de que o procedimento não consta no Rol de Procedimentos e Eventos em Saúde vigente. Protocolo 42233920241122232085 data 22/11/2024.</t>
  </si>
  <si>
    <t>&gt; 14/11 - Familiar entra em ctt, informando que  o Centro de Medicina da Tijuca alega não realizar o exame, somente a unidade de Copacabana, a guia 14836273 já está autorizada e a unidade de Copacabana não está habilitando no Solus para a troca, consultor abre caso para Gestão de Rede.</t>
  </si>
  <si>
    <t>[pet scan oncológico</t>
  </si>
  <si>
    <t xml:space="preserve">ONILA DE OLIVEIRA BARBOSA BATISTA	</t>
  </si>
  <si>
    <t>Interlocutor(a), que se identifica como onilla de oliveira Barbosa batista questiona a não cobertura para [31303293 Implante de dispositivo intra-uterino (DIU) hormonal - inserção]. O procedimento foi solicitado no dia [18/11/2024], para realização no município [rio de janeiro, RJ], entretanto, a operadora negou com a justificativa de que o(a) beneficiário(a) não se enquadra na Diretriz de Utilização para cobertura pelo Rol de Procedimentos e Eventos em Saúde. Trata-se de contrato firmado anteriormente à vigência da Lei n° 9.656/98. Protocolo [42233920241122231923] – data [22/11/2024].</t>
  </si>
  <si>
    <t>&gt; 07/11 - Corretor entrou em ctt 3 vezes
&gt; 11/11 - Corretor entrou em ctt
&gt; 13/11 - Corretor entrou em ctt
&gt; 14/11 - Cliente entra em ctt para verificar andamento da proposta</t>
  </si>
  <si>
    <t xml:space="preserve">PRISCILA RITA NORONHA RAMOS	</t>
  </si>
  <si>
    <t>beneficiária, questiona a falta de atendimento para ginecologista. O procedimento foi solicitado no dia 08/10/2024, para realização no município campo grande, entretanto, a operadora negou com a justificativa de que o(a) beneficiário(a) está em carência para o procedimento [a mesma alega que que fez uma migração e que a operadora alegou que não teria que cobrir prazo de carência pois a mesma já tinha mais de 3 anos no plano que ela estava]. Protocolo [42233920241122232889] – data [22/11/2024].</t>
  </si>
  <si>
    <t>Cloridrato de Nalbufina 10 mg/ml,</t>
  </si>
  <si>
    <t>&gt; 09/10 - Benef. envia e-mail com pedido para a medicação.
&gt; 16/10 - A guia é aberta pelo BK e entra em análise
&gt; 06/11 - Benef. entra em ctt para verificar o andamento da guia
&gt; 07/11 - Benef. entra em ctt para reclamar da demora na liberação
&gt; 07/11 - Benef. entra em ctt para verificar o andamento da guia, consultor informa que a medicação não consta no Rol, ele ameaça ANS e solicita carta de negativa.
&gt; 08/11 - BK faz ctt para enviar carta de negativa.
&gt; 14/11 - Benef. recebe negativa de inclusão ao programa de Alta Complexidade.</t>
  </si>
  <si>
    <t>&gt; 02/09 - Benef. entra em ctt solicitando cirurgia, consultor orienta envio do pedido por e-mail.
&gt; 23/10 - Benef. entra em ctt para verificar andamento da guia.
&gt; 06/11 - Bk solicita carta de honorários médicos
&gt; 14/11 - Benef. envia pedido por e-mail</t>
  </si>
  <si>
    <t>Prestador informa que abriu a guia, mas não abriu / BK não realiza abertura da guia no SLA</t>
  </si>
  <si>
    <t>Prestador/BackOffice</t>
  </si>
  <si>
    <r>
      <t> </t>
    </r>
    <r>
      <rPr>
        <sz val="11"/>
        <rFont val="Arial"/>
        <family val="2"/>
      </rPr>
      <t>Interlocutora, que se identifica como [ filho da beneficiária], questiona a não cobertura para [pet scan oncológico]. O procedimento foi solicitado à operadora no dia [17/10/2024], para realização no município [RIO DE JANEIRO]. A operadora alega que não possui prestador em sua rede para realização do serviço de saúde. A interlocutora alegou que a unidade de Copacabana lá faz o procedimento e a operadora se negou dizendo que não tem cobertura sendo que a unidade de Copacabana tem cobertura sim. Protocolo [42233920241114218266] DATA [ 14/11/2024]</t>
    </r>
  </si>
  <si>
    <r>
      <t> </t>
    </r>
    <r>
      <rPr>
        <sz val="11"/>
        <rFont val="Arial"/>
        <family val="2"/>
      </rPr>
      <t>Interlocutora, que se identifica como mãe da beneficiária, informa que solicitou à operadora, em 04/11/2024, a exclusão em plano coletivo empresarial. Até a presente data não houve a exclusão. Protocolo 42233920241112211643 – data 12/11/2024.</t>
    </r>
  </si>
  <si>
    <t>Me encontro internado com colangite aguda aguardando a realização de ressonância magnética para dar continuidade ao tratamento adequado, tendo feito 3 procedimentos cirúrgicos, o último no dia 15/11 e desde então a equipe tinha ciência da necessidade de fazer outro exame, dado que o quadro era de infecção grave e até o momento nem a equipe do hospital quanto a do convênio sabe informar quando será agendado o exame sob a alegação de muitos feriados. O exame é feito em outro local, já que o hospital não tem esse serviço. Enquanto isso, estou sendo tratado com descaso pelos enfermeiros, já fizeram vários acessos e estou cheio de hematomas, não me alimento bem, estou frágil e com o emocional muito abalado porque ninguém me explica por quanto tempo mais precisarei aguardar. E quando peço a minha mãe para tentar resolver para mim, a destratam sem explicar absolutamente nada. Preciso fazer esse exame para seguir com o tratamento.</t>
  </si>
  <si>
    <t xml:space="preserve">&gt; 31/10 - Familiar entra em ctt para informar que hospital não realiza de RM. Consultor abre caso para o GPI.
&gt; 31/10 - Familiar entra em ctt com a Ouvidoria e relata o ocorrido.
&gt; 04/11 - Benef. entra em ctt para reclamar do atendimento durante a internação.
&gt; 05/11 - Familiar solicita posição da liberação da cirurgia.
&gt; 06/11 - Benef. solicita posição da liberação da cirurgia. 
&gt; 06/11 - Familiar solicita posição da liberação da cirurgia.
&gt; 16/11 - Benef. entra em ctt solicitando a realização da RM, ameaça justiça.
&gt; 17/11 - Benef. e familiar entram em ctt para verificar andamento, ambas as vezes a ligação cai.
&gt; 17/11 - Prestador entra em ctt para verificar autorização, consultor não localiza sistema e prestador informa que foi enviado para o e-mail da Regulação. </t>
  </si>
  <si>
    <t>Processo de autorização e realização de exames em regime de internação</t>
  </si>
  <si>
    <t>Endocrinologista</t>
  </si>
  <si>
    <t xml:space="preserve">&gt;18/11 - Familiar entra em ctt relatando que havia consulta agendada para o dia 18/11 e que a médica não atendeu, alega que realizou consulta anteriormente e que o médico não enviou os pedidos de exames. Não há consulta agendade em sistema para o dia 18/11, somente para o dia 16/11.
&gt;18/11 - Familiar entra em ctt novamente relatando o caso e solicitando agendamento com endócrino, consultor explica sobre o gatekeeper e a familiar ameaça ANS. Aberto caso para o setor. </t>
  </si>
  <si>
    <t xml:space="preserve">&gt; 25/09 - Solicita informações sobre o cancelamento do plano empresarial. Consultor orienta enviar a carta de próprio punho para o e-mail atendimento@levesaude.com.br
&gt; 26/09 - Benef. envia carta para o e-mail informado.
&gt; 26/09 - Benef. entra em ctt para confirmar recebimento.
&gt; 12/10 - Caso criado no Sales
&gt; 18/11 - Benef. entra em ctt para reclamar que enviou carta de cancelamento em 26/09 e o cancelamento foi programado somente para o dia 12/10. </t>
  </si>
  <si>
    <t>Caso aberto 13 dias depois</t>
  </si>
  <si>
    <t xml:space="preserve">&gt; 23/10 - Benef. entra em ctt solicitando local para fisioterapia, consultor indica rede credenciada.
&gt; 12/11 - Benef. entra em ctt reclamando que ao chegar para a sessão agendada, a clínica estava fechada por falta de energia elétrica. Solicita novos locais e a ligação cai.
&gt; 12/11 - Benef. entra em ctt novamente solicitando fisioterapia em Bangu.
&gt; 13/11  - Benef. envia pedido médico para fisioterapia.
&gt; 18/11 - Familiar entra em ctt para verificar o andamento da solicitação, consultor informa o prazo de resposta e sugere local credenciado. </t>
  </si>
  <si>
    <t>AMANDA EMANUELY GALDEANO AS</t>
  </si>
  <si>
    <t xml:space="preserve">&gt; 10/10 - Benef. entra em ctt para solicitar troca de obstetra.
&gt; 15/10 - Benef. entra em ctt solicitando obstetra, consultor oferta profissional de Niterói, mas não aceita.
&gt; 12/11 - Benef. entra em ctt solicitando obstetra, consultor solicita encaixe.
&gt; 18/11 - Benef. entra em ctt solicitando obstetra, ameaça ANS.   </t>
  </si>
  <si>
    <t xml:space="preserve">DIVA MARIA GARCIA PEREIRA	</t>
  </si>
  <si>
    <t>Foi solicitado o reembolso do procedimento de videolaringoscopia, pois a rede credenciada em Niterói não realiza esse exame. Devido a idade avançada da beneficiária (83 anos) e à dificuldade de locomoção para outros municípios, ela precisou arcar com os custos em um clínica particular. Ao entrar em contato com o Atendimento da operadora para saber sobre o motivo do não pagamento e esclarecer questões sobre outros três procedimentos que ela também precisaria realizar (consulta em reumatologia e exames de radiologia e densitometria óssea) e que também não eram realizados na rede credenciada de Niterói, a atendente informou que ela não teria direito aos reembolsos, pois não está previsto em seu contrato com a operadora. No entanto, em consulta sobre reembolsos no site da ANS, encontrei duas regras que, na minha interpretação, são aplicáveis a este caso. Então registro esta reclamação na esperança de reaver o valor pago, inclusive para os demais procedimentos citados.</t>
  </si>
  <si>
    <t>&gt; 12/11 - Familiar entra em ctt solicitando intervenção do plano junto à Home Care. Ameaça ANS e caso é aberto.</t>
  </si>
  <si>
    <t xml:space="preserve">&gt; 14/11 - Benef. envia pedido de exames.
&gt; 18/11 - BK abre guia </t>
  </si>
  <si>
    <t>Benef. Já em tratativa de NIP anterior</t>
  </si>
  <si>
    <t>&gt; 09/11 - Benef. entra em ctt solicitando upgrade para Premium, utilização em 97,27%. Caso aberto para Retenção e negado.
&gt; 11/11 - Benef. entra em ctt solicitando informações para upgrade do seu plano pois necessita fazer uma cirurgia e os hospitais credenciados no seu plano atual não atendem a sua necessidade. Consultor informa a negativa do Upgrade e ameaça justiça. Aberto DR para retenção reavaliar. Retenção nega novamente.
&gt; 11/11 - Benef. entra em ctt novamente para verificar médicos cirurgiões credenciados.
&gt; 18/11 - Benef. entra em ctt novamente solicitando justificativa pela negativa de upgrade. Cogita possibilidade de fazer nova proposta e aproveitar carências.</t>
  </si>
  <si>
    <t xml:space="preserve">NATAN SILVA PEREIRA	</t>
  </si>
  <si>
    <t xml:space="preserve">AMERICA CHAGAS PEIXOTO	</t>
  </si>
  <si>
    <t>No dia 04/09/24, fui orientado pelo ortopedista do plano a procurar um especialista em joelho para uma possível cirurgia. A Leve me disponibilizou o telefone de quatro especialistas. Consegui uma consulta e ele me afirmou sobre a necessidade da cirurgia. O especialista pediu risco cirúrgico no dia 30/09/24 e afirmou que providenciaria junto à Leve Saúde a autorização da cirurgia, o que não foi feito. No dia 4/11/24 o mesmo profissional afirmou que não realizaria o procedimento cirúrgico por ter se descredenciado do plano de saúde. Voltei a entrar em contato com a Leve Saúde e a mesma reiterou o contato dos outros três profissionais especialistas restantes. Entrei em contato com 2 deles. Um está descredenciado e o outro é especialista em ombro. O 3º não obtive resposta. A empresa me orientou a enviar um email para o envio de novos telefones. A resposta foi que precisaria do CPF, o que foi feito. Em resposta, fui informado que precisaria de mais 14 dias para ter um novo posicionamento.</t>
  </si>
  <si>
    <t>Interlocutora, que se identifica como Filha da beneficiária, questiona a falta de Colocação Marcapasso em Caráter de Emergência (Conforme solicitante), médico solicitante, Dr. Leonardo. A solicitação foi feita à Operadora no dia 21/11/2024, para realização no município Rio de Janeiro - RJ. A operadora alega que o pedido está em auditoria médica e não apresenta resposta ao pedido. Protocolo - 42233920241125235301 - Data: 25/11/2024.</t>
  </si>
  <si>
    <t xml:space="preserve">&gt;18/11 - Benef. entra em ctt para questionar o valor do boleto. Consultor informa que é referente à Pró-rata.
&gt;19/11 - Benef. entra em ctt contestando o valor cobrado, pois segundo ela o vencimento havia sido acordado com o corretor. </t>
  </si>
  <si>
    <t>&gt; Não foi localizado ctt telefônico ou de wpp do corretor nem do beneficiário para esta demanda.</t>
  </si>
  <si>
    <t>&gt; 16/11 - Benef. entra em ctt e realiza agendamento para endocrinologista em 16/12
&gt; 21/11 - Benef. entra em ctt com a ouvidoria para reclamar da telemedicina e olicita agendamento com a Dra ALine Toste Endocrinologia na leve Tijuca. Informa que nao quer outra medica e ameaça ANS por nao estar conseguindo agendamento. Foi ofertado agendamento em Caxias e Madureira e não aceita, somente com a Dra Aline. Orientado a aguardar o prazo da Ouvidoria.</t>
  </si>
  <si>
    <t>&gt; 21/11 - Benef. entra em ctt pela 1ª vez solicitando autorização da guia 1601768 negada por carência. Consultor solicita autorização  em caráter excepcional e orienta que aguarde de 10 a 15 minutos. Ciente da carência para rede credenciada. 
2ª vez - Entra em ctt novamente e guia é liberada.
3ª vez - Entra em ctt para informar que não consegue realizar o pagamento do boleto, consultor verifica que não há registro bancário e aciona o financeiro.
4ª vez -  Entra em ctt para informar que não consegue realizar o pagamento do boleto, consultor orienta aguardar pois já tem um caso em aberto para este tema.</t>
  </si>
  <si>
    <t>boleto sem registro bancário</t>
  </si>
  <si>
    <t>&gt; 10/10 - Benef. entra em ctt solicitando dermatologista.
&gt; 10/10 - Benef. entra em ctt novamente, pois tentou ctt com os prestadores e não conseguiu agendar.
&gt; 25/10 - Benef. entra em ctt ameaçando ANS, pois aguardou mais de 40 min para ser atendido no CEMI, consultor abre DR para Gestão de Rede.
&gt; 29/10 - Benef. entra em ctt novamente e informa que não consegue consulta de dermatologista para retirada de verruga/sinais. Consultor realiza ctt por telefone e solicita envio do pedido médico por wpp. É realizado o agendamento para a CLINICA UNIVERSAL.
&gt; 22/11 - Benef. entra em ctt ameaçando ANS, pois informa que a médica da CLINICA UNIVERSAL se recusa a retirar a verruga e que no CEMI esperou mais de duas horas e não teve atendimento.</t>
  </si>
  <si>
    <t>&gt; Benef. sofreu um acidente e precisou realizar uma cirurgia de ombro, que foi feita pelos médicos da Leve não especialistas de ombro. O pós operatório não deu certo e ele solicitou um especialista de ombro e foi indicado o Dr. Igor, que informou que ele precisava operar urgente, mas ele ele viajaria e não poderia operar. Benef. entrou em ctt novamente para solicitar novo cirurgião de ombro e foi informado que só temos um. Então realizou o procedimento de forma particular e solicitou o reembolso. Porém, a Leve negou o reembolso.</t>
  </si>
  <si>
    <t xml:space="preserve">ALINE ALVES PORTILHO	</t>
  </si>
  <si>
    <t xml:space="preserve">ESTER ALVES DE ALMEIDA VIANA	</t>
  </si>
  <si>
    <t xml:space="preserve">SIDNEI DE PAULA VELOSO	</t>
  </si>
  <si>
    <t>O interlocutor que e filho da beneficiaria questiona ,a beneficiaria esta internada sem conseguir se locomover e precisa de atendimento, o interlocutor solicitou a operadora que a beneficiaria seja transferida para uma hospital der melhor atendimento operadora não indicou um outro hospital para ser atendida, alegando que terá que aguardar o contato do hospital onde a beneficiaria se encontra internada. A pessoa que atendeu na operadora indicou o interlocutor que entrasse em contato com a assistente social protocolo de contato com a operadora =42233920241125236240 data=25/11/2024</t>
  </si>
  <si>
    <t xml:space="preserve"> Solicitei atendimento para o meu pai no dia 28/10/2024 e me indicaram um único especialista no plano visto que meu pai é caso de urgência e possivelmente tem que operar o joelho , marcaram uma consulta no dia 08/01/2024 , entrei em contato com o plano para que se possível disponibilizar um especialista em joelho mas desde então não obtive resposta do mesmo , o meu pai está com muita dificuldade de andar , já passou por alguns médicos dentro do plano e já até imobilizaram , dói muito o joelho e muita dificuldade para se locomover</t>
  </si>
  <si>
    <t>&gt; 7/10 - Familiar entra em ctt para verificar como funciona o pedido de reembolso e docs necessários.
&gt; 14/10 - Familiar entra em ctt  para verificar como realizar o pedido de reembolso. Consultor informa e-mail
&gt; 15/10 - BK recepciona e-mail e realiza abertura de caso na árvore errada.	
&gt; 16/10 - E-mail recepcionado com os documentos para análise de outro reembolso de R$4500,00. Reembolso finalizado em 28/10 pela Produção Médica.
&gt; 21/10 - Familiar envia novamente a documentação de reembolso de R$4500,00.
&gt; 29/10 - Familiar entra em ctt novamente solicitando informações sobre o reembolso. Consultora abre caso errado para o time do financeiro. Financeiro responde dizendo que não há reembolso de R$1100,00 em sistema.
&gt; 12/11 - Familiar entra em ctt pedindo um posicionamento, consultor identifica que o caso foi aberto errado e encaminha para BK.
&gt; 19/11 - Familiar ameaça ANS por falta de resposta sobre o reembolso solicitado. Consultor abre DR para o financeiro que responde com o comprovante do reembolso, mas é o de R$4500,00.
&gt; 19/11 - Consultor faz ctt ativo e passa previsão de pagamento do reembolso já pago. 
&gt; 22/11 - Familiar entra em ctt novamente e ameaça ANS, consultor identifica os erros e encaminha para a Atendimento Especializado, BK identifica o erro.
&gt; 22/11 - Familiar entra em ctt mais uma vez ameaçando ANS</t>
  </si>
  <si>
    <t>Abertura errada de caso</t>
  </si>
  <si>
    <t>Fale Leve / BackOffice</t>
  </si>
  <si>
    <t>&gt; 09/11 - Benef. solicita cancelamento.
&gt; 14/11 - Benef. entra em ctt informando que recebeu um boleto. Consultor informa que o cancelamento foi feito após os 7 dias, ligação cai.
&gt; 14/11  -Benef. entra em ctt novamente, solicitando reembolso pois não utilizou o plano, ligação cai.
&gt; 14/11 - Benef. entra em ctt novamente e explica a situação, consultor solicita dados bancários e carta para posterior abertura de caso
&gt; 14/11 - Benef. entra em ctt novamente e a ligação cai.
&gt; 14/11 - Benef. entra em ctt novamente
&gt; 14/11 - Benef. entra em ctt novamente, consultor informa prazo de retorno</t>
  </si>
  <si>
    <t xml:space="preserve">Não seguiu rotina </t>
  </si>
  <si>
    <t>PEDRO AUGUSTO GUIMARAES DUARTE CHAVES</t>
  </si>
  <si>
    <t>Neurometria funcional</t>
  </si>
  <si>
    <t>&gt; 30/10 - Benf. entra em ctt para verificar prestador que realize neurometria funcional. Indicado Vivamente, porém, o local informa que não realiza mais. Benef. envia e-mail com pedido médico.
&gt; 12/11 - Benef. entra em ctt novamente, consultor abre caso e Gestão de Rede solicita que abra guia para verificar se o procedimento é coberto.
&gt;19/11 - Benef. entra em ctt novamente. Regulação informa que o procedimento não possui cobertura pelo rol.
&gt;22/11 - Benef. entra em ctt novamente e recebe negativa.</t>
  </si>
  <si>
    <t>DIU</t>
  </si>
  <si>
    <t>Reclame Aqui</t>
  </si>
  <si>
    <t>&gt; 14/11 - Benef. entra em ctt solicitando informações sobre inserção de DIU, consultor orienta envio de pedido médico.
&gt; 18/11 - Benef. envia pedido por e-mail.
&gt; 18/11 - Benef. reclama pois está tendo dificuldade ao marcar colocação de DIU. A mesma informa que possui o encaminhamento para inserção de DIU por videohisteroscopia. Consultor que precisa encaminhar o pedido médico junto com o formulário pelo e-mail. Tentou Tentei agendar consulta de planejamento familiar mas a ligação caiu no final do atendimento. 
&gt; 18/11 - Benef. entra em ctt novamente.
&gt; 18/11 - Benef. entra em ctt novamente solicitando prazo de retorno.
&gt; 19/11 - BK abre caso para NCI e NCI nega procedimento por conta da indicação clínica não coberta pelo Rol.
&gt; 22/11 - Benef. entra em ctt pois recebeu a negativa pelo Wpp via NCI e ameaça ANS.</t>
  </si>
  <si>
    <t>Ginecologista</t>
  </si>
  <si>
    <t>&gt; 24/10 - Benef.  Informa que recebeu uma disparo de consulta cancelada, ligou para remarcar Ginecologia na Unidade de CG.
&gt; 08/11 - Benef. entra em ctt muito insatisfeita por ter descoberto carência, informa que na contratação junto a corretora não foi informada sobre isso. Solicitou ctt da Ouvidoria. Consultor abre caso para Cadastro, que informa que a carência está correta.</t>
  </si>
  <si>
    <t>Corretor não informou carências ADV II</t>
  </si>
  <si>
    <t>videolaringoscopia</t>
  </si>
  <si>
    <t>&gt; 20/10 - Familiar envia e-mail solicitando reembolso do procedimento.
&gt; 21/10 - Caso é aberto para Produção Médica que nega o reembolso por não estar previsto em contrato.
&gt; 22/11 - Familiar abre Ouvidoria</t>
  </si>
  <si>
    <t>Especialista em joelho</t>
  </si>
  <si>
    <t>&gt; 05/11 - Benf. envia e-mail com o seu relato e solicita novos contatos.
&gt; 07/11 - É aberto caso para Gestão de Rede
&gt; 13/11 - Benf. entra em ctt para verificar o andamento da sua solicitação, ligação cai.
&gt; 13/11 - Benf. retorna a ligação ameaçando ANS e não quer aguardar o prazo de SLA do caso já aberto.</t>
  </si>
  <si>
    <t xml:space="preserve"> Marcapasso</t>
  </si>
  <si>
    <t xml:space="preserve">&gt; 22/11 - Hospital entra em ctt solicitando prioridade para implante de Marcapasso.
&gt; 24/11 - Familiar entra em ctt reclamando da demora na liberação do procedimento. Ameaça ANS.
&gt; 25/11 - Familiar entra em ctt. Ameaça ANS. </t>
  </si>
  <si>
    <t>Beneficiaria questiona a não cobertura para: TC - Face ou seios da face. O procedimento foi solicitado no dia 05/11/2024 , para realização no município do Rio de Janeiro, entretanto, a operadora negou com a justificativa de que a beneficiária está em carência para o procedimento. beneficiaria relata que a carência já acabou, e que o plano passou da Amil para Leve oque encurta o prazo da carência. Protocolo 2233920241122230920 Data 22/11/2024</t>
  </si>
  <si>
    <t>TC - Face ou seios da face</t>
  </si>
  <si>
    <t>&gt; 14/11 - Benef. entra em ctt informando sobre TC, consultor identifica carência e indica rede preferencial.
&gt; 22/11 - Benef. entra em ctt para verificar guia de TC, consultor informa que está em análise e passa o prazo.</t>
  </si>
  <si>
    <t>&gt; 23/11 - Familiar entra em ctt dizendo que mãe internada precisa passar pelo neurocirurgião que não tem no plantão.
&gt; 23/11 - Familiar entra em ctt novamente dizendo que mãe internada precisa passar pelo neurocirurgião que não tem no plantão. Foi orientado pelo hospital a ligar para a Leve. Consultor informa que a área está analisando.
&gt; 25/11 - Familiar entra em ctt informando que o neurologista olhou os exames e liberou para tratamento em laboratório, não concorda com a alta da mãe.</t>
  </si>
  <si>
    <t>&gt; 28/10 - Familiar entra em ctt solicitando ortopedista joelho, consultor indica DR. GUILHERME ALVIM &amp; DR. RAPHAEL
&gt; 28/10 - Familiar entra em ctt novamente solicitando ortopedista joelho, consultor indica MDP ORTOPEDIA</t>
  </si>
  <si>
    <t xml:space="preserve">CLAUDIA LOPES DE ALMEIDA	</t>
  </si>
  <si>
    <t xml:space="preserve">Beneficiária, questiona a recusa para contratação de plano individual ou familiar, onde não houve até o momento. A solicitação foi feita à Operadora no dia 14/11/2024 e com entrevista e preenchimento do questionário de saúde no dia 22/11/2024.Informa que declarou que descobriu CA -Mama e está ciente que terá que cumprir DLP, uma vez que seu tratamento será feito pelo INCA . Solicita esclarecimentos </t>
  </si>
  <si>
    <t>&gt; Sem registro de ctt via telefone e wpp</t>
  </si>
  <si>
    <t>&gt; 09/11 - Familiar entra em ctt informando que enviou carta de cancelamento, porém, a ligação ficou muda.</t>
  </si>
  <si>
    <t>Prestador não comunicou o cancelamento</t>
  </si>
  <si>
    <t xml:space="preserve">DENISE BORGES DOS SANTOS	</t>
  </si>
  <si>
    <t>Beneficiária questiona a exclusão do plano coletivo empresarial, que ocorrerá em 22/01/2025 ( conforme notificado) , com a justificativa de descontinuidade do plano . Beneficiaria relata que necessita do plano para acompanhamento de sua saúde . Protocolo: 42233920241126239838 Data: 26/11/2024</t>
  </si>
  <si>
    <t>&gt; 25/11 - Benef. entra em ctt para solicitar informações da notificação de cancelamento. Ligação caiu.
&gt; 25/11 - Benef. entra em ctt para solicitar informações da notificação de cancelamento. Consultor orienta que entre em ctt com o número informado na notificação.</t>
  </si>
  <si>
    <t>FABIANA SILVEIRA DA MATA SILVA</t>
  </si>
  <si>
    <t>Notificação de Cancelamento</t>
  </si>
  <si>
    <t>&gt; 23/11 - Benef. entra em ctt e agenda mastologista na Leve Clínica de Niterói
&gt; 27/11 - Benef. entra em ctt, ameaça ANS, teve consulta cancelada e não foi avisada. Consultor oferece outro agendamento, mas benef. encerra ctt.
&gt; 27/11 - Benef. entra em ctt solicitando nº de protocolo da reclamação feita.</t>
  </si>
  <si>
    <t>Agendamento referente a esta reclamação não aparece em sistema</t>
  </si>
  <si>
    <t xml:space="preserve">YOLANDA MACHADO DE ALMEIDA	</t>
  </si>
  <si>
    <t>Interlocutor, que se identifica como filha da beneficiaria do plano, questiona o não atendimento para para fazer a transferência para outra clinica. Relata que tentou entrar em contato com a Operadora por meio [anotar meios de contato – ex. por meio dos telefones 395233001 - na data 26/11/2024, em torno das 8:00hrs da manhã-], sem sucesso. a beneficiaria questiona que não consegue contato com eles para realizar a remoção da mãe dela.</t>
  </si>
  <si>
    <t>Interlocutor(a), beneficiária, questiona a falta de atendimento para marca Mastologista. A solicitação foi feita à Operadora no dia 27/11/2024, para realização no município Niterói. Protocolo 42233920241127243857 - Data 27/11/2024.</t>
  </si>
  <si>
    <t xml:space="preserve">&gt; 23/11 - Familiar entra em ctt para solicitar transferência, consultor orienta carta de próprio punho para entregar no hospital.
&gt; 23/11 - Familiar entra em ctt solicitando transferência para um hospital mais próximo. </t>
  </si>
  <si>
    <t xml:space="preserve">JESSICA PEREZ GARCIA DE OLIVEIRA	</t>
  </si>
  <si>
    <t>Beneficiária, questiona a suspensão, em 10/2024 do contrato coletivo da empresa 50108683 JÉSSICA PEREZ GARCIA DE OLIVEIRA, sob alegação de inadimplência. Trata-se de empresário individual. A operadora alega que a beneficiária não efetuou o pagamento do mês 10/2024 mas a mesma informa que o valor da mensalidade foi pago via pix. Protocolo: 42233920241127290495 Data: 27/11/2024</t>
  </si>
  <si>
    <t>Contagem de Causa Raiz</t>
  </si>
  <si>
    <t xml:space="preserve">IDALINA DA SILVA DUQUE ESTRADA MONTEIRO	</t>
  </si>
  <si>
    <t xml:space="preserve">PAULO SERGIO DE MORAES	</t>
  </si>
  <si>
    <t xml:space="preserve">ROSALIA JOSEFA DE JESUS SANTANA	</t>
  </si>
  <si>
    <t xml:space="preserve">RENATO EDUARDO DE SALLES ABREU	</t>
  </si>
  <si>
    <t xml:space="preserve">LEANDRO DA SILVA FERREIRA	</t>
  </si>
  <si>
    <t xml:space="preserve">JANE SILVA GUIMARAES	</t>
  </si>
  <si>
    <t xml:space="preserve">THAYSSA DA SILVA DE VASCONCELOS	</t>
  </si>
  <si>
    <t>Beneficiaria relata que entrou em contato com a operadora para agendamento de consulta em 07/11/2024 e foi dito a ela que o plano seria cancelado em 27/12/2024. A operadora alega que o cancelamento foi a pedido da beneficiaria, porém, a mesma relata que não foi feito o pedido de cancelamento em momento algum. A beneficiaria também relata que não consegue entrar em contato coma operadora para mais esclarecimentos. Protocolo: 42233920241128247528 - data 28/11/2024.</t>
  </si>
  <si>
    <t xml:space="preserve"> FIZ UM PROCEDIMENTO EM SETEMBRO NA QUAL PRECISEI PAGAR R$ 350,00 AO ANESTESISTA E DESDE ENTÃO TENHO SOLICITADO REEMBOLSO A OPERADORA E SÓ ME ENROLAM. MARCARAM DIVERSAS DATAS PARA O DEPOSITO E NADA É FEITO. OS CANAIS DE COMUNICAÇÃO SÃO PESSIMOS, TANTO PELO WHATSZAP QUANTO PELO TELEFONE. NECESSITO DE UMA SOLUÇÃO.</t>
  </si>
  <si>
    <t>Prezada ANS, tenho um plano de Saude da LEVE On Individual (matricula 1130288796525300) desde 19 maio 2023 (reg.Produto 488788213). (Anexo 1). e pago mensalmente 796,73 Reais (anexo 2). Sou Empregada Domestica e durante o trabalho (Anexo 3) rompi os ligamentos do ombro. Não consigo mais trabalhar pela dor e fui afastada pelo INSS. Em 18 Outubro 2024, o medico fez um pedido de cirurgia (Anexo 4) porem a LEVE negou, sem encaminhar nada formalmente por escrito.(Anexos 5a e 5b) O medico informou que se passar muito tempo sem a cirurgia a lesão será irreversível, e neste caso vou solicitar judicialmente ressarcimento pelos danos pois estou invalida. Peço a ajuda da ANS para obter uma resposta por escrito da LEVE, pois com a recusa da Cirurgia e em caso de invalidez permanente tenho que processar Judicialmente. Obrigada, Rosalia Josefa de Jesus Santana CPF: 851679407-53 RG: 07099227-6 e-mail: rosadecosmos@gmail.com</t>
  </si>
  <si>
    <t>Fiz a portabilidade para a Operadora Reclamada que, conforme a Lei 9.656/98, não pode demandar nenhum tipo de prazo de carência. A contratação foi firmada no dia 25/11/2024, mediante pagamento de boleto no valor de R$ 1.712,32. No entanto, ao entrar em contato, fui informado pela referida Operadora que teria de me submeter ao cumprimento de um prazo ilegal de 180 dias de carência, sem especificar a sua natureza e extensão. Tentei resolver amistosamente a situação diretamente com a Operadora, sem sucesso, razão pela qual movo a presente Reclamação.</t>
  </si>
  <si>
    <t xml:space="preserve"> Interlocutora, que se identifica como Noiva do beneficiário que deu entrada com urgência e emergência, questiona a falta de atendimento para o procedimento (31004024) ABSCESSO ISQUIO-RETAL - DRENAGEM, (31004121) FISTULECTOMIA( a mesma afirma que está escrito em 2 tempos), ANAL, (30101280) DESBRIDAMENTO CIRÚRGICO(a mesma afirma na guia tá escrita umiade topográfica) do médico Dra. Ana Beatriz Rangel Barreto CRM: 747793 RJ, foi feita à solicitação à Operadora no dia 25/11/2024, para realização no município Rio de Janeiro RJ. A operadora alega que o pedido está em análise não apresenta resposta ao pedido. Interlocutora relata que deu entrada com urgência e emergência no prestador Hospital Vitoria e a operadora negou e o hospital relatou que seria com urgência, porque haveria risco de infecção generalizada no caso beneficiário e fez a transferência do beneficiário pra o prestador Procor que a equipe da operadora Leve que iria operar . Protocolo 42233920241128249021 – data 25/11/2024.</t>
  </si>
  <si>
    <t>Beneficiária, questiona [o cancelamento/a suspensão], em 14/11/2024, do contrato coletivo da empresa [Beneficiária ser MEI]. Protocolo [42233920241121265227] – data [21/11/2024].</t>
  </si>
  <si>
    <t>mae beneficiário], questiona a falta de atendimento para psicólogo tcc teste neuropsicológico terapia do pac com fonodiologia houver de preferencia no municipio]. A solicitação foi feita à Operadora no dia 23/10/2024], para realização no município são Gonçalo A operadora alega que o pedido está em análise [ou não apresenta resposta ao pedido]. Protocolo 42233920241121228175 data 17/11/2024</t>
  </si>
  <si>
    <t>&gt; 21/11 - Benf. entra em ctt pois seu plano está suspenso. Consultor transfere para cobrança.
&gt; 22/11 - BK abre caso para Cobrança pois Benef. informa que já realizou o pagamento e envia comprovante. O Caso foi aberto errado, pois qnd o benef. alega pagamento, deve ser verificado com o Financeiro, além disso, no comprovante consta como agendamento de pagamento de boleto e não de PIX. O consultor também cita que há dois boletos com vencimento para outubro, mas não se atenta de que: o que consta como pago é referente à competência de setembro.
&gt; 22/11 - Benef. entra em ctt solicitando segunda via do boleto.
&gt; 25/11 - Benef. envia novos comprovantes de pagamento, mostrando que foi debitado de sua conta. É aberto novo caso para o financeiro que informa que a mensalidade de outubro está em aberto.
&gt; 27/11 - Benef. entra em ctt para informar que teve o plano suspenso.
&gt; 27/11 - Benef. entra em ctt novamente para reclamar da suspensão. Consultor reforça o pedido no caso 646425.</t>
  </si>
  <si>
    <t>Erro na abertura do caso</t>
  </si>
  <si>
    <t>Fale Leve / Financeiro</t>
  </si>
  <si>
    <t xml:space="preserve">LAURA CUNHA BELEIRO BARREIRO	</t>
  </si>
  <si>
    <t>Interlocutor, que se identifica como pai da beneficiária, questiona a suspensão do plano por inadimplência , em 29/11/2024, sendo a data de conhecimento da suspensão do plano, do contrato coletivo da empresa LCR Soluções Odontológicas Ltda . Interlocutor, relata que já realizou o pagamento do plano, porem a operadora informa que deve esperar o com pensamento bancário, para a suspensão do plano ser retirada. Interlocutor, relata que a beneficiária, precisa de atendimento, mas como o plano esta suspenso o atendimento não será garantido .Protocolo 42233920241129251008 – data 29/11/2024.</t>
  </si>
  <si>
    <t>&gt; 07/11 - Benef. entra em ctt para falar sobre cancelamento, sistema cai.
&gt; 18/11 - Benef. solicita verificação quanto ao cancelamento que consta programado para dia 27/12/24. Pede urgência pois está em tratamento. Cadastro encerra o caso (628433) alegando recebimento de carta de cancelamento, mas houve erro interno do setor para esta tratativa.
&gt; 21/11 - Benef. entra em ctt para verificar andamento do caso, consultor orienta aguardar o prazo de tratativa.
&gt; 27/11 - Benef. entra em ctt para verificar o motivo do cancelamento do plano. Consultor orienta ctt com o jurídico.
&gt; 27/11 - Benef. entra em ctt para verificar o motivo do cancelamento do plano. Consultor informa a resposta do Cadastro para o caso 628433, onde relata que consta a solicitação de cancelamento via e-mail no dia 11/11/24. Beneficiaria solicita um novo pedido de reanalise. Consultor abre caso.
&gt; 27/11 - Benef entra em ctt novamente, consultor orienta aguardar prazo de tratativa do caso de reanálise.
&gt; 27/11 - Benef entra em ctt novamente, consultor orienta ctt com o Jurídico.</t>
  </si>
  <si>
    <t>Erro na abertura do caso / Erro na condução do caso</t>
  </si>
  <si>
    <t>Caso aberto no cadasto errado</t>
  </si>
  <si>
    <t xml:space="preserve">&gt; 04/09 - Benef. entra em ctt para verificar o processo de solicitação de reembolso.
&gt; 08/11 - BK abre o caso de reembolso no cadastro de outro beneficiário (523753)
&gt; 14/11 - Benef. entra em ctt e informa que não recebeu o reembolso conforme programação do Solus (11/11), consultor abre caso para o financeiro que responde com comprovante de pagamento.
&gt; 21/11 - Benef. entra em ctt via wpp e questiona pagamento do reembolso, consultor informa data do pagamento e ele para de interagir.
&gt; 21/11 - Benef. entra em ctt, consultor verifica que há caso aberto para esta demanda e orienta aguardar resposta. O caso foi fechado às 12:10 deste dia.
&gt; 28/11 - Benef. entra em ctt cobrando o pagamento do reembolso, consultor informa que o pagamento foi realizado em 25/10, confirmou os dados bancários e solicita o envio do extrato, envia o comprovante de pagamento e o benef. </t>
  </si>
  <si>
    <t>Erro BK</t>
  </si>
  <si>
    <t>&gt; 27/11 - Benef. entra em ctt e consultor informa negativa por CPT.</t>
  </si>
  <si>
    <t>Negativa de Procedimento</t>
  </si>
  <si>
    <t xml:space="preserve">VILMA MOTTA DOS SANTOS	</t>
  </si>
  <si>
    <t xml:space="preserve">PEDRO MACIEL DOS SANTOS	</t>
  </si>
  <si>
    <t>Interlocutora, que se identifica como mãe do beneficiário, questiona a não cobertura para 40307263 -IGE POR ALÉRGENO, solicitada pela médica Dra. Bianca Martins - CRM 521053485. O procedimento foi solicitado à operadora no dia 12/09/2024, para realização no município Rio de Janeiro/RJ e a operadora indicou prestadores que não realizam o procedimento. Protocolo 42233920240912080559 – data 12/09/2024.</t>
  </si>
  <si>
    <t xml:space="preserve">AGATHA CRISTINA GOUVEA XAVIER	</t>
  </si>
  <si>
    <t>Beneficiária questiona a não cobertura para PARTO CESARIANO (COM DIRETRIZ DE UTILIZAÇÃO). O procedimento foi solicitado no dia 29/11/2024, para realização no município Mesquita - RJ, entretanto, a operadora negou com a justificativa de que não há cobertura contratual. Protocolo: 42233920241129252433 - data: 29/11/2024.</t>
  </si>
  <si>
    <t>&gt; 28/11 - Benef. entra em ctt questionando as carências aplicadas, consultor abre caso para Atendimento Especializado, que foi fechado no dia 29/11 às 11h com suspenção das carências e comunicação por e-mail ao benef.
&gt; Benef. abriu NIP mesmo após a resolução</t>
  </si>
  <si>
    <t>Carência aplica para portabilidade</t>
  </si>
  <si>
    <t>&gt; 26/11 - Familiar entra em ctt para verifica motivo de negativa de internação.  Beneficiário cumprindo carência contratual com 133 dias de plano Conforme CONSU 13. Consultor abre caso de reanálise. Que respondeu em 28/11/2024 11:39, que a guia foi negada para o Vitória, mas liberado para Procor.
&gt; 26/11 - Benef. entra em ctt para verificar andamento da remoção.
&gt; 26/11 - Benef. entra em ctt solicitando nº de protocolo e questiona tempo de resposta da demanda, consultor orienta aguardar o prazo.
&gt; 26/11 - Benef. entra em ctt para verificar andamento da remoção, consultor verifica com a supervisão e informa que a ambulância está a caminho.
&gt; 27/11 - Já no Procor, Benef. entra em ctt para verificar dia da cirurgia, consultor abre caso para GPI.
&gt; 27/11 - Familiar entra em ctt para verificar se o médico irá realizar a visita avaliativa, consultor informa que área foi acionada sobre o caso.
&gt; 27/11 - Familiar entra em ctt para verificar se há resposta para a realização da cirurgia, consultor orienta ctt em horário comercial.
&gt; 28/11 - Familiar entra em ctt para verificar andamento da cirurgia, consultor orienta aguardar até o final do dia.
&gt; 29/11 - Caso entra em Ouvidoria</t>
  </si>
  <si>
    <t>Fora da Região</t>
  </si>
  <si>
    <t xml:space="preserve">MADSON CARVALHO DOS SANTOS	</t>
  </si>
  <si>
    <t>Minha consulta marcada para o dia 21/11/24 não aconteceu pq o medico faltou por motivos pessoais. Com data para nova consulta em 20/12/24. Porém eu realizo tratamento com medicação controla em receita azul especial e estou sem medicação para continuar o tratamento até o dia 20/12/24. Após 10 dias sem medicação, ja estou sentindo os efeitos colaterais da falta de medicação. O plano se nega a solicitar ao medico a emissão da receita para eu continuar o tratamento ate a data da nova consulta e ficam de verificar um encaixe em 72horas uteis que ja se passaram e no meu segundo contato, falam que vão pedir urgencia e nada me respondem. E a cada dia os sintomas da falta de medicação pioram. Preciso de uma solução ugente para o problema</t>
  </si>
  <si>
    <t>Interlocutora, que se identifica como beneficiária, questiona a não cobertura para Internação pedido pela médica Mariana B. O procedimento foi solicitado no dia 12/11/2024, para realização no município Niterói - RJ, entretanto, a operadora discordou da indicação do procedimento e negou sem maiores justificativas. Foi atendida no HOSPITAL DE CLÍNICAS DA ALAMEDA, operadora garantiu somente as primeiras dozes horas. Protocolo 42233920241112213386 – data 12/11/2024.</t>
  </si>
  <si>
    <t>&gt; 13/09 - Benef. entra em ctt via wpp para verificar o processo de cancelamento por óbito. Consultor informa o passo a passo e comunica que para plano empresarial é necessário ter mais de 2 vidas.
&gt; 13/09 - Benef. entra em ctt por telefone para tirar dúvidas sobre o cancelamento.
&gt; 20/09 - Benef. entra em ctt ameaçando ANS, consultor abre caso para Atendimento Especializado que aciona o jurídico, o jurídico retorna informando que Os planos empresariais necessitam, de ao menos, 2 vidas, conforme consta na cláusula 9.7 das condições gerais do produto.
&gt; 24/09 - Benef. entra em ctt solicitando ajuda para logar no portal, pois deseja realizar inclusão de dependente. 
&gt; 15/11 - Benef. informa que recebeu e-mail informando sobre cancelamento em 60 dias, porém, já há dependente incluso no plano. Consultor orienta retornar para verificar com o financeiro.
&gt; 19/11 - Benef. retorna conforme combinado para receber resposta. Consultor pede para retornar para verificar com o setor.
&gt; 21/11 - Benef. entra em ctt novamente informando sobre cancelamento do plano em 60 dias. Ligação cai.
&gt; 21/11 - Benef. entra em ctt novamente informando sobre cancelamento do plano em 60 dias. Consultor realiza ctt com retenção, enquanto aguarda, a ligação cai.
&gt; 21/11 - Benef. abre ouvidoria, jurídico abre DR para Cadastro em 25/11, Cadastro responde em 27/11.
&gt; 27/11 - Benef. entra em ctt, mas o Cadastro ainda não havia respondido DR. Consultor orienta aguardar retorno.</t>
  </si>
  <si>
    <t>&gt; 16/10 - Benef. entra em ctt solicitando locais para as especialidades, consultor orienta envio dos pedidos por e-mail.
&gt; 23/10 - Benef. envia o pedido por e-mail.
&gt; 28/10 - BK realiza a abertura das guias 1532250 - AVALIAÇÃO DE NEUROPSICÓLOGO, 1532329 - TERAPIA DE CABINE CONFORME FONO, 1532388 - PSICOLOGIA.
&gt; 21/11 - Benef. entra em ctt informando que recebeu ctt de prestador de Madureira, mas solicita busca na região de SG e Niterói. Consultor informa à GR sobre as solicitações da Benef.. GR diz que o caso está sendo tratado como Prestador não Localizado e que estão buscando prestadores eventuais para atendimento.
&gt; 21/11 - Benef. entra em ctt novamente para verificar andamento do caso.</t>
  </si>
  <si>
    <t>Avaliação de Neuropsicólogo, Terapia de Cabine Conforme Fono, Psicologia</t>
  </si>
  <si>
    <t>29/11 - Benef. entra em ctt solicitando informações do plano. Consultor informa sobre suspensão após 10 dias de atraso.</t>
  </si>
  <si>
    <t>&gt; 21/11 - Familiar entra em ctt pois alega que durante o processo de contratação, o corretor informou que não haveria carência e não sabia que não tinha direito à obstetrícia, ameaça ANS. Consultor abre caso para Atendimento Especializado. Atendimento Especializado insere print da proposta ao caso.
&gt; 29/11 - Benef. entra em ctt para verificar rede credenciada para parto, ligação cai.</t>
  </si>
  <si>
    <t>Qualidade de venda</t>
  </si>
  <si>
    <t>&gt; 12/11 - Familiar entra em ctt para informar que a paciente está aguardando liberação de internação.
&gt; 13/11 - Guia liberada.
&gt; 12/11 - Familiar entra em ctt para verificar andamento da guia. Consultor abre caso para GPI. GPI responde informando que a guia foi liberada em 12/11.
&gt; 12/11 - Familiar entra em ctt ameaçando ANS.</t>
  </si>
  <si>
    <t>&gt; 12/09 - Familiar entra em ctt solicitando locais para realização de exame. Consultor abre caso para GR que respondeu no dia 13/09.</t>
  </si>
  <si>
    <t>Suspenção por inadimplência</t>
  </si>
  <si>
    <t xml:space="preserve">MAURICIO DA COSTA MAGALHAES	</t>
  </si>
  <si>
    <t>Interlocutor(a), que se identifica como irmão do beneficiário, questiona a falta de atendimento para Tomografia do abdômen total com sedação (urgência e emergência). A solicitação foi feita à Operadora no dia 29/11/2024, para realização no município Itaboraí/RJ. A operadora não apresenta resposta ao pedido. Protocolo 42233920241130254428 data - 29/11/2024</t>
  </si>
  <si>
    <t xml:space="preserve">JHULYE DOS SANTOS PASSARELO	</t>
  </si>
  <si>
    <t xml:space="preserve">WELSON KEB KAB DE RESENDE	</t>
  </si>
  <si>
    <t>meu pai tinha uma connsulta no dia 28/11 de reumatologista , chegando na clica foi informado que o mesmo nao aceitava convenio da leve saude , e estamos tentando marcar uma nova consulta e so tem vaga para a 2 quinzena janeiro mais proxima , o caso do meu pai é de urgencia , não esta conseguindo se locomover</t>
  </si>
  <si>
    <t>Interlocutora que se identifica a beneficiaria a falta de atendimento para: Osteotomia da mandíbula e/ou maxila com aplicação de osteodistrator, codigo tuss: 30208157, e nome do médico: DRA Marcela foi feita à Operadora no dia: 16/10/2024 no município:Rio de Janeiro que o pedido está em análise . Protocolo42233920241129252793</t>
  </si>
  <si>
    <t>beneficiário, questiona a suspensão do plano coletivo empresarial, em 30/11/2024, por inadimplência. [4223392024120225787184, telefone, 02/12/2024</t>
  </si>
  <si>
    <t>Receita Azul</t>
  </si>
  <si>
    <t xml:space="preserve">&gt; 12/11 - Benef. entra em ctt para solicitar o reagendamento com endocrinologista. Consultor não encontra vaga na agenda nem encaixe.
&gt; 21/11 - Benef. solicita atendimento com seu médico endocrinologista, pois faz uso de medicamento controlado. Consultor envia e-mail para a unidade.
&gt; 28/11 - Benef. entra em ctt solicitando agendamento. Consultor verifica que e-mail enviado para a clínica da Barra não foi respondido e reforça o pedido solicitando prioridade. Benef. ameaça ANS.
&gt; 29/11 - Benef. entra em ctt cobrando retorno, consultor abre caso para atendimento especializado, porém, não se atentou que já havia um caso para esta demanda aberto. </t>
  </si>
  <si>
    <t>Clínica não responde e-mail do Fale Leve</t>
  </si>
  <si>
    <t>Clínica</t>
  </si>
  <si>
    <t xml:space="preserve"> Tomografia do abdômen total com sedação</t>
  </si>
  <si>
    <t>&gt; 29/11 - Familiar entra em ctt informando que a recepção do hospital enviou para a Leve o pedido de TC com sedação. Consultor não localiza em sistema e orienta verificar com o hospital e abre caso para a Regulação. Regulação encerra orientando abertura para GPI.
&gt; 30/11 - Familiar entra em ctt para verificar andamento da solicitação. Ameaça ANS.</t>
  </si>
  <si>
    <t>Caso aberto para Regulção e não GPI</t>
  </si>
  <si>
    <t>Fale Leve / Regulação</t>
  </si>
  <si>
    <t>DEZEMBRO</t>
  </si>
  <si>
    <t xml:space="preserve">ELMO ANTONIO FRANCISCO DO CANTO	</t>
  </si>
  <si>
    <t>Foi picado por um inseto ou cobra e foi para emergência do hospital Vitória assim precisando de cirurgia imediata pois pode vir a óbito ou amputação. O plano Leve está negando a liberação dizendo que há carência porém a carência terminou dia 30/11 e ele deu entrada no dia 02/12/2024. Ele tinha uma cirurgia marcada para 03/12/2024 em caráter de urgência onde o plano não liberou e ainda pediu transferência para outro hospital. Não conseguimos resolver pois eles alegam diversas coisas que não condizem com a lei.</t>
  </si>
  <si>
    <t>&gt;29/11 - Esposa solicita agendamento de consulta, foi informado que o plano consta com atendimento suspenso por inadimplência. Orientado que o titular do plano entre em contato para regularização do plano (2 Contatos)
&gt;30/11 - Esposa solicita agendamento de consulta, foi informado que o plano consta com atendimento suspenso por inadimplência. Orientado que o titular do plano entre em contato para regularização do plano.
&gt;30/11 - Beneficiário solicita informações sobre negociação de boleto. Ciente que consta 2 boletos em atraso 
&gt;02/11 - Beneficiário solicita confirmação de agendamento, porém, não há agendamento realizado pois plano consta com atendimento suspenso.</t>
  </si>
  <si>
    <t>Reumatologista</t>
  </si>
  <si>
    <t>&gt; 02/12 - Familiar solicita agendamento com reumatologista. Consultor realiza agendamento na Leve Tijuca.
&gt; 02/12 - Familiar entra em ctt solicitando reumatologista. Consultor verifica que agenda da Leve Tijuca está fora do prazo e oferta a Clínica Copacabana.
&gt; 02/12 - Familiar retorna ctt, informando que o prestador não atende o plano e os demais prestadores só tem agenda para janeiro e fevereiro.</t>
  </si>
  <si>
    <t>Corrigir cadastro do prestador no Solus</t>
  </si>
  <si>
    <t>&gt; 03/12 - Benef. entra em ctt para verificar autorização para internação, guia em auditoria. Benef. ameaça ANS, consultor abre caso para Atendimento Especializado.
&gt; 03/12 - Aberto caso para GPI
&gt; 03/12 - Aberta Ouvidoria</t>
  </si>
  <si>
    <t>Interlocutor, que se identifica como Pai do beneficiário, questiona a não inclusão de dependente no plano, conforme previsão contratual. A solicitação de inclusão foi realizada em 28/10/2024. Operadora havia lhe dado prazo de 5 dias úteis e até o momento não resposta. Em novo contato operadora pede para que aguarde. Protocolo não foi fornecido – data 03/12/2024 - att Carla.</t>
  </si>
  <si>
    <t>JIN LINGYUN</t>
  </si>
  <si>
    <t>Fiz a contratação do plano Leve Premium II da operadora Leve Saúde com redução de carência, pois estava no plano da AMIL por mais de 12 meses. Fui tentar fazer um exame de ultrassonografia e exame de sangue no laboratório Labs na rua Sete de Setembro e me foi negado, alegando que eu estava em prazo de carência. Ao entrar em contato com a Leve Saúde, eles informaram que eu só posso fazer exames nos laboratórios da rede Preferencial. E que somente após 6 meses que eu posso usar a rede credenciada. Quando foi enviado o contrato para assinar eu li e não tem nada informando que não posso fazer Exames laboratoriais e de imagem eu só poderia usar a rede preferencial. Pedi para q</t>
  </si>
  <si>
    <t>Demora na liberação de benefício</t>
  </si>
  <si>
    <t>Questiona suspensão do contrato</t>
  </si>
  <si>
    <t>&gt;25/10 - Beneficiário solicita inclusão do filho, foi orientado a realização pelo portal;
&gt;</t>
  </si>
  <si>
    <t xml:space="preserve">ASAFE KALLEB MOURA DE AZEVEDO  </t>
  </si>
  <si>
    <t>Fale Leve  - Consultora não solicitou a documentação completa</t>
  </si>
  <si>
    <t>Beneficiário não conseguiu realizar inclusão de dependente pela área logada</t>
  </si>
  <si>
    <t>Falta de informação sobre redução de carência para rede preferencial na proposta</t>
  </si>
  <si>
    <t>&gt;12/11 - Corretor solicita informações sobre carências, informado os prazos para rede credenciada 
&gt;22/11 - Esposa do beneficiário solicita informações sobre carências, informados os prazos</t>
  </si>
  <si>
    <t>Perda de SLA
Prazo da ANS</t>
  </si>
  <si>
    <t>Regulação Eletiva - Perda de SLA para resposta de caso</t>
  </si>
  <si>
    <t>Solus - Erro na alteração</t>
  </si>
  <si>
    <t>quat</t>
  </si>
  <si>
    <t>ALDICEA ALVES BATISTA</t>
  </si>
  <si>
    <t>Interlocutora, que se identifica como beneficiária, questiona o não recebimento de boleto para pagamento de mensalidade, referente ao mês Dezembro com vencimento na data 05/12/2024 beneficiária alega que recebeu boleto com o código de barras inválido entrou em contato com a operadora foi enviado outro boleto, porém novamente com o código de barras inválido e ao informar que não estava conseguindo realizar o pagamento houve queda de ligação e com isso a beneficiária não consegue realizar o pagamento do boleto.. Protocolo 42233920241204265199 – data 04/12/2024.</t>
  </si>
  <si>
    <t xml:space="preserve">&gt; 23/09 - Beneficiária solicita informações sobre locais para realização de ciurgia, orientada sobre fluxo de cirurgia eletiva;
&gt; 19/10 - Beneficiária retorna contato solicitando posição da autorização da cirurgia pois em seu aplicativo estava aparecendo o nome de um médico da Leve e a beneficiária optou por realizar com profissional particular, solicitado o envio da carta de honorários médicos para a caixa de atendimento;
&gt; 20/10 - Beneficiária  encaminha carta para caixa de atendimento;
&gt; 22/10 - Aberto caso para regulação para solicitar alteração de profissional em guia aberta;
&gt; 18/11 a 28/11 - Beneficiária entra em contato com a Central Fale Leve, solicitando posição da autorização e é informado que guia consta com setor de OPME.
&gt; 28/11 - Beneficiária formaliza ameaça, porém, atendimento especializado não consegue contato para acolhimento;
</t>
  </si>
  <si>
    <t>WILLIAM LILIANE SANTANA DE HOLANDA</t>
  </si>
  <si>
    <t>Preenchi proposta para o plano de saúde em 08/11/2024 e hoje dia 04/12/2024, estou sem reposta e sem plano de saúde, apenas obtive a informação de que o plano fora declinado - fora das regras comerciais, após eu ter me manifestado sobre minha doença ´pré existente. Não posso ficar sem resposta e sem o plano pelo que solicito resposta acerca da contratação.</t>
  </si>
  <si>
    <t>Demora no envio do boleto</t>
  </si>
  <si>
    <t>&gt;02/12 - Filha da beneficiária entrou em contato informando que esta com dificuldades para realizar pagamento. Aberto caso para financeiro pois boleto está sem registro bancário. Caso vencido no dia 04/12 e não houve resposta da equipe;</t>
  </si>
  <si>
    <t>Financeiro - Não realizou registro de boleto</t>
  </si>
  <si>
    <t>Falta de automatização para registro bancário de boletos</t>
  </si>
  <si>
    <t>=</t>
  </si>
  <si>
    <t>Previsão do mês</t>
  </si>
  <si>
    <t>IGR PREVISTO</t>
  </si>
  <si>
    <t>Média de reclamações por dia útil</t>
  </si>
  <si>
    <t>Dezembro</t>
  </si>
  <si>
    <t>ISABELA OLIVEIRA DE SOUZA</t>
  </si>
  <si>
    <t>Ontem, dia 04/12/2024, dei entrada na emergência com fortes dores abdominais e enjoo. Fiz exame de sangue e ultrassonografia e foi constatado pancreatite aguda, a médica cirurgiã solicitou minha internação de emergência devido a gravidade do meu caso. Porém o plano de saúde se recusou a liberar minha internação alegando carência e dizendo que eu deveria permanecer no hospital somente por 12 horas. Registro aqui a minha indignação com o plano de saúde.</t>
  </si>
  <si>
    <t>Beneficiária com 28 dias de plano.
&gt;04/12 - Beneficiária solicita posição sobre autorização, ciente que guia foi negada por carência.</t>
  </si>
  <si>
    <t>IGR Total</t>
  </si>
  <si>
    <t>Semana 1</t>
  </si>
  <si>
    <t>Semana 2</t>
  </si>
  <si>
    <t>Semana 3</t>
  </si>
  <si>
    <t>Semana 4</t>
  </si>
  <si>
    <t>Semana 5</t>
  </si>
  <si>
    <t>Total</t>
  </si>
  <si>
    <t>ISABELLA DE ALMEIDA SILVA</t>
  </si>
  <si>
    <t>Fiz uma consulta na Clínica da Leve Barra da Tijuca com um gastroenterologista no dia 24/10/2024, onde foi solicitada uma endoscopia com biopsia. Marquei o procedimento no mesmo local, tendo sido agendado para o dia 30/11/2024. Neste momento, não fui informada sobre qualquer carência ou pendência para a realização do exame. No dia citado, fiz o exame normalmente e fui informada de que deveria entregar o material para análise em um laboratório conveniado. Hoje, 05/12/2024, ao tentar entregar o mesmo na Rio Labor de Copacabana, o recebimento foi negado, informando que estava em período de carência e informando que o prazo para entrega do material era hoje, pois já haviam se passado 5 dias do exame. Sendo assim, devido à demora no contato com a Leve, fiz o pagamento de R$100,00 para que o exame fosse aceito e não perdesse a validade. Entrei em contato com a Leve solicitando reembolso e fui informada de que não haveria, pois eu deveria ter entrado em contato para saber sobre a carência.</t>
  </si>
  <si>
    <t>ROSELAINE CARVALHO DIAS</t>
  </si>
  <si>
    <t>Beneficiária, questiona a não cobertura para, ORTOPEDISTA -ESPECIALISTA EM JOELHO. A operadora indicou os prestadores Dr. Jose Soares e nenhum deles tem agenda disponível dentro dos prazos da RN 566/2022 ou nenhum profissional tem agenda disponível para atendimento. O procedimento foi solicitado à operadora no dia 05/12/2024, para realização no município RIO DE JANEIRO. Beneficiária relata que já tinha uma consulta marcada para o dia 05/12/2024 foi informada que a consulta foi desmarcada, e nenhum profissional tem agenda disponível, beneficiária precisa realiza um dos procedimentos VISCO SUPLEMENTAÇÃO,ARTROSCOPIA DE JOELHO e precisa para com o profissional ortopedista especialista em joelho.Protocolo:42233920241205269533 – data:05/12/2024.</t>
  </si>
  <si>
    <t>Ortopedista - Joelho</t>
  </si>
  <si>
    <t xml:space="preserve">Leve clínica  - Cancelamento de consulta </t>
  </si>
  <si>
    <t>Negativa de internação</t>
  </si>
  <si>
    <t>O interlocutor questiona que avisou a operadora que ,a esposa faleceu o convenio foi cancelado e alega que está sendo impedido de permanecer no plano e o beneficiário questiona que esta tentando cumprir carência Protocolo 42233920241115258660 15/11/2024</t>
  </si>
  <si>
    <t>CARLOS ALBERTO CANDIDO DA COSTA</t>
  </si>
  <si>
    <t>LUCIANA ALVES BARBOSA DE AGUIAR</t>
  </si>
  <si>
    <t>ERICA DA SILVA</t>
  </si>
  <si>
    <t>FATIMA NAZARETH NOBRE ASCARRUNZ</t>
  </si>
  <si>
    <t>a beneficiaria, questiona a cobrança da mensalidade em valor diferente do previsto em contrato. Foi incluso outros dependentes. esta com boleto de 2.067,67 ao tentar efetuar o pagamento aparece o valor de 1.743,87 o mesmo valor sem a inclusão de outro dependente. Beneficiaria relata que tentou contato com operadora e informou que não consegue atendimento para uma analise referentes a valor do boleto. Protocolo:42233920241206274858 data 06/12/2024</t>
  </si>
  <si>
    <t>Interlocutor(a), que se identifica como beneficiária, questiona a recusa para contratação de plano individual ou familiar para titular e 2 dependentes, sob alegação de [a operadora não apresenta resposta]. A solicitação foi feita à Operadora no dia 18/11/2024 e entrevista realizada em 21/11/2024. "Eles estão descriminando porque meu filho é autista". Protocolo 42233920241202259154 - data 02/12/2024.</t>
  </si>
  <si>
    <t xml:space="preserve"> Interlocutor(a), que se identifica como Gilson Magalhaes de Aguiar, esposo da beneficiaria Luciana Alves Barbosa de Aguiar questiona a falta de atendimento para [20104189 OXIGENOTERAPIA HIPERBÁRICA (COM DIRETRIZ DE UTILIZAÇÃO) solicita com urgência conforme a guia medica]. A solicitação foi feita à Operadora no dia [05/12/2024], para realização no município [duque de Caxias, RJ]. A operadora alega que o pedido está em análise [ou não apresenta resposta ao pedido]. Protocolo [42233920241206274519] – data [06/12/2024].</t>
  </si>
  <si>
    <t>EMMANUEL ASSIS VASCONCELOS DE CARVALHO E SOUZA</t>
  </si>
  <si>
    <t>Prezados, boa tarde! Infelizmente, recorro mais uma vez à intermediação desta agência, solicitando atenção em favor do beneficiário em condição de sofrimento por Transtorno Espectro Autista, com necessidade de suporte de Nivel II e em necessidade contínua e sem previsão de reabilitação, de terapias multiprofissionais. Em adimplência ao contrato ativo junto à Reclamada, encaminhei o pedido médico assistente datado, assinado e carimbado para analise e distribuição de rede pela operadora. Tendo passado o periodo regulatório de analise, adentrei o site da ANS e sob orientação desta, realizei contato direto com a Ouvidoria do plano, que retornou o processo desconsiderando a analise do pedido médico assistente e indeferindo a atualização terapeutica necessária para continuidade do tratamento do meu filho. Solicito mais uma vez, a gentileza da ANS, em intermediar a negativa do plano ao tratamento base do meu filho. Agradeço sempre. Cordialmente, LCS</t>
  </si>
  <si>
    <t>Mensalidade e reajuste</t>
  </si>
  <si>
    <t>Negativa de reembolso</t>
  </si>
  <si>
    <t>Boleto</t>
  </si>
  <si>
    <t>Terapia Hiperbárica</t>
  </si>
  <si>
    <t>SOLANGE RAMALHO CIRINO DA SILVA</t>
  </si>
  <si>
    <t>Beneficiaria , questiona a falta de atendimento para [CONSULTAS]. A solicitação foi feita à Operadora no mês 11/2024 . A operadora não apresenta resposta ao pedido. Protocolo [42233920241206275236] – data [não informado].</t>
  </si>
  <si>
    <t>Fale Leve - Não informou sobre carência para realização do procedimento
Fale Leve - Informou prazo errado para análise do procedimento</t>
  </si>
  <si>
    <t>Informado prazo máximo para realização de procedimentos</t>
  </si>
  <si>
    <t>ELISANGELA PEREIRA DE OLIVEIRA</t>
  </si>
  <si>
    <t>PACIENTE COM QUADRO DE DOR CRONICA, JÁ REALIZADO DIVERSOS TRATAMENTOS E SEM EXITO, E O CONVENIO NÃO AUTORIZOU.</t>
  </si>
  <si>
    <t>&gt;04/12 - Esposo da beneficiária solicita indicação de rede para realização de terapia Hiperbárica, orientado a encaminhar pedido para email @pedidos. Não foi informado sobre carência para realizar procedimento (Erro operacional)
&gt;04/12 - Recepcionado primeiro pedido e guia aberta pelo Backoffice. Guia negada pois beneficiária se encontra em carência para realização de procedimentos complexos. (Beneficiária com 150 dias de plano)
&gt; 04 e 05/12 - Esposo entra em contato com a Central 6 vezes e é informado sobre a carência para procedimentos complexos.
 Guia negada, após horário da abertura da NIP, pois beneficiária se encontra em carência para realização de procedimentos complexos. (Beneficiária com 150 dias de plano)</t>
  </si>
  <si>
    <t>Fale Leve - Não indentificou guia já aberta
Backoffice - Indicou rede credenciada errada
Gestão de rede - Realizou agendamento fora do prazo</t>
  </si>
  <si>
    <t>Fale Leve  - Indicou rede credenciada errada
Backoffice -  realizou direcionamento para rede credenciada errada
Gestão de rede - Perda de SLA</t>
  </si>
  <si>
    <t>Regulação  - Não sabia de acordo de abertura de pacote e negou procedimento indevidamente</t>
  </si>
  <si>
    <t>Regulação Eletiva -Negou pacote de procedimento indevidamente</t>
  </si>
  <si>
    <t>Gestão de rede - Encerrou caso indevidamente
Backoffice  - realizou direcionamento para prestador que não realiza exame</t>
  </si>
  <si>
    <t>Fale Leve  - Não encaminhou ameaça para setor responsável</t>
  </si>
  <si>
    <t>&gt; Beneficiária entra em ctt solicitando realização de RM de quadril . Ameaça justiça. Consultora não encaminha para Atendimento Especializado, nem solicitou o envio do pedido médico.
&gt; Beneficiária entra em ctt novamente e consultor orienta envio do pedido médico.
&gt; Beneficiária entra em ctt novamente e consultor orienta envio do pedido médico. Ela também deseja local para realização de RX.
&gt; No dia 31/10 a beneficiária realiza o envio do pedido de RM do ombro esquerdo e de coluna cervical.
&gt; Beneficiária entra em ctt novamente, consultor confirma recebimento do e-mail e orienta aguardar.
&gt; Em 31/10 o BK realiza a abertura da guia 1547990.
&gt; 05/11 beneficiária entra em ctt e consultor informa sobre a liberação.
&gt; Advogada da beneficiária entra em ctt solicitando a mudança de local, consultor informa prestadores e orienta retorno para mudança do local na guia.
&gt; Depois disso, beneficiária não consegue realizar agendamento, ou por não conseguir ctt ou por agenda distante.</t>
  </si>
  <si>
    <t>Prestador demora para conseguir credenciamento com hospital Vitória</t>
  </si>
  <si>
    <t>Yeastar - Queda de ligação</t>
  </si>
  <si>
    <t>Gestão de rede  - Credenciamento médico junto ao hospital</t>
  </si>
  <si>
    <t>Beneficiária , questiona o cancelamento , em 25/11/2024 , do contrato coletivo da empresa GISELI CRISTINE DA COSTA TEIXEIRA CNPJ:41805643000190 . A atendente da operadora alegou que todo ano eles fazem uma analise dos planos empresarias e os que não for mais de seu interesse cancela o contrato . Protocolo 422331202412032642157 data 06/12/2024 .</t>
  </si>
  <si>
    <t>Erro de integração do Tasy e Salesforce</t>
  </si>
  <si>
    <t>Beneficiária reclama de cancelamento de consulta e dificuldade no reagendamento, pois agenda consta sem data dentro do prazo. Verificado com time da clínica que horário foi aberto indevidamente e por isso, houve o cancelamento da consulta.</t>
  </si>
  <si>
    <t xml:space="preserve">Beneficiária solicitou a inclusão de beneficiário em setembro, porém, o valor do plano foi lançado apenas no mês de dezembro com pró rata.
&gt;10/07 - Recebida solicitação de inclusão de beneficiário.
&gt;11/09 - Avó do beneficiário questiona posição sobre solicitação de inclusão, foi reenviada a DS para preenchimento.
&gt;13/09 -  Cadastro sinaliza recepção de DS preenchida e agenda EMQ para o dia 16/09.
&gt;07/11 - </t>
  </si>
  <si>
    <t>Cadastro - Demora para inclusão de dependente
Financeiro  - Não reprocessou os boletos
Fale Leve  - Encaminhou demanda para área errada</t>
  </si>
  <si>
    <t>Canais de atendimento</t>
  </si>
  <si>
    <t>PASSOU PELO FALE LEVE?</t>
  </si>
  <si>
    <t>Data de início</t>
  </si>
  <si>
    <t>Data Final</t>
  </si>
  <si>
    <t>JOAO GABRIEL LOPES NEUSCHE DE CARVALHO JANNUZZI</t>
  </si>
  <si>
    <t>Após a terceira tentativa de contato, foi aberta uma reclamação formal com o Sr. William Lima SUPERVISOR, protocolada sob o número SUPRACITADO NESSA RECLAMAÇÃO O mesmo se comprometeu a encaminhar a solicitação para análise e resolução o mais breve possível. Aguardamos um retorno sobre o andamento do caso e NOVAMENTE SEM RESPOSTA ."</t>
  </si>
  <si>
    <t>Pela quarta vez, solicitamos atendimento explicando a situação e nos foi informado que o plano estava inativo mas era somente entrar em contato com o setor de AUTORIZAÇÕES para que fosse autorizado, SEGUNDO a atendente NÁDIA, não se passava por uma FALHA SISTÊMICA e que poderia sim, ser atendido, ato que não ocorreu no dia 08 de dezembro</t>
  </si>
  <si>
    <t>JOSE PEDRO BORGES DOS SANTOS</t>
  </si>
  <si>
    <t>Meu filho se encontra em jejum para fazer a cirurgia de adenoide que foi agendada para o dia 10/12/2024 , segundo a clinica estava tudo certo. Hoje ao chegar no pronto baby tijuca onde e o hospital que ele realizara a cirurgia fomos surpreendidos pela recepcionista pois a mesma informaram que a senha de autorização venceu. Meu filho é autista e esta em jejum saimos cedo estamos tendo inumeros trantornos por conta dessa situação .</t>
  </si>
  <si>
    <t>KALEBEH LORETO GONÇALVES</t>
  </si>
  <si>
    <t>Interlocutora, que se identifica como mãe do beneficiário, questiona sua inclusão na Cobertura Parcial Temporária (CPT) para Doença ou Lesão Preexistente (DLP) (Autismo). Interlocutora informou que ao acessar o aplicativo, constava a CPT para o beneficiário cumprir, o que impossibilita solicitar terapias. Protocolo 42233920241129253256 – data 29/11/24.</t>
  </si>
  <si>
    <t>GISELI CRISTINI DA COSTA TEIXEIRA</t>
  </si>
  <si>
    <t>Beneficiária reclama que está sem acesso ao aplicativo pois está dando erro. Em protocolo do atendimento especializado, foi registrado a abertura do ticket para suporte verificar e não houve retorno</t>
  </si>
  <si>
    <t>App não localiza o cpf da beneficiária</t>
  </si>
  <si>
    <t>ROCCO ROSETI</t>
  </si>
  <si>
    <t>Interlocuta, que se identifica como esposa do beneficiário, questiona um comunicado referente cancelamento e suspensão, do contrato, sem justificativa. Foi informada entrar em contato apenas pela ouvidoria ao qual ainda não teve resposta da resposta.Protocolo:ouvidoria@lesaude.com.br data 09/12/24</t>
  </si>
  <si>
    <t>Cirurgião ortopedista</t>
  </si>
  <si>
    <t>&gt; 06/11 - Beneficiária solicita informações sobre autorização de cirurgia porém, ligação cai;
&gt;06/11 - Beneficiária retorna contato formalizando ameaça pois guia de cirurgia foi negada. Médico solicitante não faz parte da rede e equipe de regulação está em processo de captação;</t>
  </si>
  <si>
    <t>Captação de beneficiário para cirurgia eletiva</t>
  </si>
  <si>
    <t>&gt; 27/12 - Benef. em tratativa na Ouvidoria, envia o pedido e relatório médico para a resolução da demanda.
&gt; 28/12 - BK recepciona os pedidos e abre as guias: 1625468 / 1625484 / 1625529 /1625544/ 1625559 / 1625580/ 1625623</t>
  </si>
  <si>
    <t>&gt; Não houve caso aberto no período</t>
  </si>
  <si>
    <t>Não há registro da Ouvidoria para esta Benef.</t>
  </si>
  <si>
    <t>&gt; 29/11 - Familiar entra em ctt ameaçando, pois não concorda com a CPT aplicada, alega que autismo é uma condição e não uma doença. Jurídico mantém carência.</t>
  </si>
  <si>
    <t>Reclame aqui/Consumidor.Gov</t>
  </si>
  <si>
    <t xml:space="preserve">&gt; 14/10 - Familiar entra em ctt para verificar status da guia. Em análise no OPME.
&gt; 18/10 - Familiar entra em ctt para verificar status da guia. Guia "Aguardando confirmação", consultor informa que guia foi autorizada e que pode fazer contato com a equipe do médico para confirmar a data do agendamento dessa cirurgia eletiva.
&gt; 18/10 - Familiar entra em ctt para informar que só conseguiu agendamento no hospital para novembro. Consultor informa que guia continuará liberada por 30 dias e que próprio hospital consegue solicitar revalidação.
&gt; 06/11 - Familiar entra em ctt reclamando que o local não disponibilizou data para a cirurgia. Consultor abre DR para Regulação que agenda para 10/12.
&gt; 10/12 - Prestador entra em ctt para solicitar revalidação da guia. Consultor abre caso para Regulação que emite uma nova guia e autoriza. Familiar entra em ctt outras 5 vezes e ameaça ANS.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</si>
</sst>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409]h:mm\ AM/PM;@"/>
    <numFmt numFmtId="167" formatCode="[$-F800]dddd\,\ mmmm\ dd\,\ yyyy"/>
  </numFmts>
  <fonts count="57" x14ac:knownFonts="1">
    <font>
      <sz val="11"/>
      <color theme="1"/>
      <name val="Aptos Narrow"/>
      <family val="2"/>
      <scheme val="minor"/>
    </font>
    <font>
      <u/>
      <sz val="11"/>
      <color theme="10"/>
      <name val="Aptos Narrow"/>
      <family val="2"/>
      <scheme val="minor"/>
    </font>
    <font>
      <b/>
      <sz val="11"/>
      <color theme="1" tint="4.9989318521683403E-2"/>
      <name val="Calibri"/>
      <family val="2"/>
    </font>
    <font>
      <b/>
      <u/>
      <sz val="11"/>
      <color theme="1" tint="4.9989318521683403E-2"/>
      <name val="Calibri"/>
      <family val="2"/>
    </font>
    <font>
      <sz val="11"/>
      <color theme="1" tint="4.9989318521683403E-2"/>
      <name val="Calibri"/>
      <family val="2"/>
    </font>
    <font>
      <sz val="11"/>
      <color theme="1"/>
      <name val="Calibri"/>
      <family val="2"/>
    </font>
    <font>
      <sz val="11"/>
      <name val="Calibri"/>
      <family val="2"/>
    </font>
    <font>
      <sz val="11"/>
      <color rgb="FF404040"/>
      <name val="Calibri"/>
      <family val="2"/>
    </font>
    <font>
      <sz val="11"/>
      <color theme="1"/>
      <name val="Aptos Narrow"/>
      <family val="2"/>
      <scheme val="minor"/>
    </font>
    <font>
      <b/>
      <sz val="11"/>
      <color theme="1"/>
      <name val="Aptos Narrow"/>
      <family val="2"/>
      <scheme val="minor"/>
    </font>
    <font>
      <sz val="11"/>
      <color rgb="FF000000"/>
      <name val="Calibri"/>
      <family val="2"/>
    </font>
    <font>
      <sz val="11"/>
      <color rgb="FF000000"/>
      <name val="Aptos Narrow"/>
      <family val="2"/>
      <scheme val="minor"/>
    </font>
    <font>
      <b/>
      <sz val="11"/>
      <color rgb="FF3F3F3F"/>
      <name val="Aptos Narrow"/>
      <family val="2"/>
      <scheme val="minor"/>
    </font>
    <font>
      <sz val="11"/>
      <name val="Aptos Narrow"/>
      <family val="2"/>
      <scheme val="minor"/>
    </font>
    <font>
      <b/>
      <sz val="11"/>
      <color theme="1"/>
      <name val="Calibri"/>
      <family val="2"/>
    </font>
    <font>
      <sz val="11"/>
      <color rgb="FF451E44"/>
      <name val="Aptos Narrow"/>
      <family val="2"/>
      <scheme val="minor"/>
    </font>
    <font>
      <sz val="11"/>
      <color rgb="FF404040"/>
      <name val="Aptos Narrow"/>
      <family val="2"/>
      <scheme val="minor"/>
    </font>
    <font>
      <sz val="11"/>
      <color rgb="FF404040"/>
      <name val="Raavi"/>
      <family val="2"/>
    </font>
    <font>
      <sz val="11"/>
      <name val="Raavi"/>
      <family val="2"/>
    </font>
    <font>
      <sz val="11"/>
      <color theme="1" tint="4.9989318521683403E-2"/>
      <name val="Arial"/>
      <family val="2"/>
    </font>
    <font>
      <sz val="11"/>
      <color theme="1" tint="4.9989318521683403E-2"/>
      <name val="Aptos Narrow"/>
      <family val="2"/>
      <scheme val="minor"/>
    </font>
    <font>
      <sz val="11"/>
      <color rgb="FF000000"/>
      <name val="Aptos"/>
      <family val="2"/>
    </font>
    <font>
      <sz val="11"/>
      <color rgb="FF3F3F3F"/>
      <name val="Aptos Narrow"/>
      <family val="2"/>
      <scheme val="minor"/>
    </font>
    <font>
      <b/>
      <sz val="11"/>
      <name val="Aptos Narrow"/>
      <family val="2"/>
      <scheme val="minor"/>
    </font>
    <font>
      <b/>
      <sz val="11"/>
      <color rgb="FF000000"/>
      <name val="Aptos Narrow"/>
      <family val="2"/>
      <scheme val="minor"/>
    </font>
    <font>
      <b/>
      <u/>
      <sz val="11"/>
      <color rgb="FFFF9900"/>
      <name val="Aptos Narrow"/>
      <family val="2"/>
      <scheme val="minor"/>
    </font>
    <font>
      <b/>
      <sz val="11"/>
      <color rgb="FF000000"/>
      <name val="Calibri"/>
      <family val="2"/>
    </font>
    <font>
      <b/>
      <sz val="12"/>
      <color theme="1"/>
      <name val="Aptos Narrow"/>
      <family val="2"/>
      <scheme val="minor"/>
    </font>
    <font>
      <b/>
      <sz val="11"/>
      <color rgb="FFFFFFFF"/>
      <name val="Calibri"/>
      <family val="2"/>
    </font>
    <font>
      <b/>
      <sz val="11"/>
      <color rgb="FF0D0D0D"/>
      <name val="Calibri"/>
      <family val="2"/>
    </font>
    <font>
      <b/>
      <sz val="11"/>
      <name val="Calibri"/>
      <family val="2"/>
    </font>
    <font>
      <b/>
      <sz val="36"/>
      <color rgb="FFFFFFCC"/>
      <name val="Aptos Display"/>
      <family val="2"/>
      <scheme val="major"/>
    </font>
    <font>
      <sz val="11"/>
      <color rgb="FFFFFFCC"/>
      <name val="Aptos Narrow"/>
      <family val="2"/>
      <scheme val="minor"/>
    </font>
    <font>
      <sz val="12"/>
      <color theme="1"/>
      <name val="Aptos Narrow"/>
      <family val="2"/>
      <scheme val="minor"/>
    </font>
    <font>
      <b/>
      <sz val="12"/>
      <color rgb="FFFFFFCC"/>
      <name val="Aptos Narrow"/>
      <family val="2"/>
      <scheme val="minor"/>
    </font>
    <font>
      <sz val="11"/>
      <color theme="1"/>
      <name val="Calibri"/>
      <family val="2"/>
    </font>
    <font>
      <b/>
      <sz val="11"/>
      <color theme="0"/>
      <name val="Aptos Narrow"/>
      <family val="2"/>
      <scheme val="minor"/>
    </font>
    <font>
      <b/>
      <sz val="14"/>
      <color theme="0"/>
      <name val="Aptos Narrow"/>
      <family val="2"/>
      <scheme val="minor"/>
    </font>
    <font>
      <b/>
      <sz val="16"/>
      <color theme="0"/>
      <name val="Aptos Narrow"/>
      <family val="2"/>
      <scheme val="minor"/>
    </font>
    <font>
      <sz val="11"/>
      <color theme="1"/>
      <name val="Calibri"/>
    </font>
    <font>
      <sz val="11"/>
      <color theme="1" tint="4.9989318521683403E-2"/>
      <name val="Calibri"/>
    </font>
    <font>
      <b/>
      <sz val="11"/>
      <color rgb="FFFFFFCC"/>
      <name val="Aptos Narrow"/>
      <family val="2"/>
      <scheme val="minor"/>
    </font>
    <font>
      <sz val="11"/>
      <color theme="1"/>
      <name val="Raleway"/>
    </font>
    <font>
      <sz val="14"/>
      <color theme="1"/>
      <name val="Aptos Narrow"/>
      <family val="2"/>
      <scheme val="minor"/>
    </font>
    <font>
      <sz val="12"/>
      <color theme="1"/>
      <name val="Raleway"/>
    </font>
    <font>
      <b/>
      <sz val="11"/>
      <color theme="1"/>
      <name val="Raleway"/>
    </font>
    <font>
      <b/>
      <sz val="12"/>
      <color theme="1"/>
      <name val="Raleway"/>
    </font>
    <font>
      <sz val="14"/>
      <color theme="1"/>
      <name val="Raleway"/>
    </font>
    <font>
      <b/>
      <sz val="36"/>
      <color rgb="FFFFFFCC"/>
      <name val="Raleway"/>
    </font>
    <font>
      <b/>
      <sz val="12"/>
      <color rgb="FFFFFFCC"/>
      <name val="Raleway"/>
    </font>
    <font>
      <sz val="11"/>
      <color rgb="FFFFFFCC"/>
      <name val="Raleway"/>
    </font>
    <font>
      <b/>
      <sz val="14"/>
      <color theme="1"/>
      <name val="Raleway"/>
    </font>
    <font>
      <b/>
      <sz val="11"/>
      <color rgb="FFFFFFCC"/>
      <name val="Raleway"/>
    </font>
    <font>
      <sz val="10"/>
      <color theme="1"/>
      <name val="Raleway"/>
    </font>
    <font>
      <sz val="11"/>
      <name val="Arial"/>
      <family val="2"/>
    </font>
    <font>
      <sz val="10"/>
      <name val="Aptos Narrow"/>
      <family val="2"/>
      <scheme val="minor"/>
    </font>
    <font>
      <sz val="8"/>
      <name val="Aptos Narrow"/>
      <family val="2"/>
      <scheme val="minor"/>
    </font>
  </fonts>
  <fills count="31">
    <fill>
      <patternFill patternType="none"/>
    </fill>
    <fill>
      <patternFill patternType="gray125"/>
    </fill>
    <fill>
      <patternFill patternType="solid">
        <fgColor theme="5" tint="0.79998168889431442"/>
        <bgColor indexed="64"/>
      </patternFill>
    </fill>
    <fill>
      <patternFill patternType="solid">
        <fgColor rgb="FF7030A0"/>
        <bgColor indexed="64"/>
      </patternFill>
    </fill>
    <fill>
      <patternFill patternType="solid">
        <fgColor rgb="FFFFFF00"/>
        <bgColor indexed="64"/>
      </patternFill>
    </fill>
    <fill>
      <patternFill patternType="solid">
        <fgColor rgb="FFFFFFFF"/>
        <bgColor indexed="64"/>
      </patternFill>
    </fill>
    <fill>
      <patternFill patternType="solid">
        <fgColor rgb="FFFFFFCC"/>
        <bgColor indexed="64"/>
      </patternFill>
    </fill>
    <fill>
      <patternFill patternType="solid">
        <fgColor rgb="FFF2F2F2"/>
      </patternFill>
    </fill>
    <fill>
      <patternFill patternType="solid">
        <fgColor theme="0"/>
        <bgColor indexed="64"/>
      </patternFill>
    </fill>
    <fill>
      <patternFill patternType="solid">
        <fgColor rgb="FFFFFFFF"/>
        <bgColor rgb="FF000000"/>
      </patternFill>
    </fill>
    <fill>
      <patternFill patternType="solid">
        <fgColor rgb="FF451E44"/>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theme="3" tint="0.89999084444715716"/>
        <bgColor indexed="64"/>
      </patternFill>
    </fill>
    <fill>
      <patternFill patternType="solid">
        <fgColor rgb="FFFFCC00"/>
        <bgColor rgb="FF000000"/>
      </patternFill>
    </fill>
    <fill>
      <patternFill patternType="solid">
        <fgColor rgb="FF782170"/>
        <bgColor rgb="FF000000"/>
      </patternFill>
    </fill>
    <fill>
      <patternFill patternType="solid">
        <fgColor rgb="FF29B170"/>
        <bgColor rgb="FF000000"/>
      </patternFill>
    </fill>
    <fill>
      <patternFill patternType="solid">
        <fgColor rgb="FFFFFFCC"/>
        <bgColor rgb="FF000000"/>
      </patternFill>
    </fill>
    <fill>
      <patternFill patternType="solid">
        <fgColor rgb="FFF2CEEF"/>
        <bgColor rgb="FF000000"/>
      </patternFill>
    </fill>
    <fill>
      <patternFill patternType="solid">
        <fgColor rgb="FFC1F0C8"/>
        <bgColor rgb="FF000000"/>
      </patternFill>
    </fill>
    <fill>
      <patternFill patternType="solid">
        <fgColor rgb="FFDFBFDF"/>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rgb="FFE2BCE1"/>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rgb="FFEAF3EE"/>
        <bgColor rgb="FF000000"/>
      </patternFill>
    </fill>
    <fill>
      <patternFill patternType="solid">
        <fgColor rgb="FFFF9E1B"/>
        <bgColor indexed="64"/>
      </patternFill>
    </fill>
    <fill>
      <patternFill patternType="solid">
        <fgColor rgb="FFEAF3EE"/>
        <bgColor indexed="64"/>
      </patternFill>
    </fill>
  </fills>
  <borders count="36">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rgb="FF000000"/>
      </bottom>
      <diagonal/>
    </border>
    <border>
      <left style="thin">
        <color rgb="FF3F3F3F"/>
      </left>
      <right style="thin">
        <color rgb="FF3F3F3F"/>
      </right>
      <top style="thin">
        <color rgb="FF3F3F3F"/>
      </top>
      <bottom style="thin">
        <color rgb="FF3F3F3F"/>
      </bottom>
      <diagonal/>
    </border>
    <border>
      <left style="thin">
        <color indexed="64"/>
      </left>
      <right/>
      <top style="thin">
        <color indexed="64"/>
      </top>
      <bottom/>
      <diagonal/>
    </border>
    <border>
      <left style="thin">
        <color rgb="FF000000"/>
      </left>
      <right/>
      <top style="thin">
        <color rgb="FF000000"/>
      </top>
      <bottom style="thin">
        <color rgb="FF000000"/>
      </bottom>
      <diagonal/>
    </border>
    <border>
      <left style="thin">
        <color indexed="64"/>
      </left>
      <right style="thin">
        <color indexed="64"/>
      </right>
      <top/>
      <bottom/>
      <diagonal/>
    </border>
    <border>
      <left/>
      <right style="thin">
        <color indexed="64"/>
      </right>
      <top style="thin">
        <color indexed="64"/>
      </top>
      <bottom/>
      <diagonal/>
    </border>
    <border>
      <left/>
      <right/>
      <top style="thin">
        <color indexed="64"/>
      </top>
      <bottom/>
      <diagonal/>
    </border>
    <border>
      <left style="thin">
        <color indexed="64"/>
      </left>
      <right/>
      <top/>
      <bottom/>
      <diagonal/>
    </border>
    <border>
      <left style="thin">
        <color indexed="64"/>
      </left>
      <right style="thin">
        <color indexed="64"/>
      </right>
      <top style="thin">
        <color indexed="64"/>
      </top>
      <bottom style="thin">
        <color rgb="FF3F3F3F"/>
      </bottom>
      <diagonal/>
    </border>
    <border>
      <left style="thin">
        <color indexed="64"/>
      </left>
      <right style="thin">
        <color indexed="64"/>
      </right>
      <top style="thin">
        <color rgb="FF3F3F3F"/>
      </top>
      <bottom style="thin">
        <color rgb="FF3F3F3F"/>
      </bottom>
      <diagonal/>
    </border>
    <border>
      <left style="thin">
        <color rgb="FF000000"/>
      </left>
      <right style="thin">
        <color rgb="FF000000"/>
      </right>
      <top/>
      <bottom/>
      <diagonal/>
    </border>
    <border>
      <left/>
      <right style="thin">
        <color indexed="64"/>
      </right>
      <top/>
      <bottom/>
      <diagonal/>
    </border>
    <border>
      <left style="thin">
        <color theme="0" tint="-4.9989318521683403E-2"/>
      </left>
      <right style="thin">
        <color theme="0" tint="-4.9989318521683403E-2"/>
      </right>
      <top style="medium">
        <color theme="0" tint="-4.9989318521683403E-2"/>
      </top>
      <bottom style="medium">
        <color theme="0" tint="-4.9989318521683403E-2"/>
      </bottom>
      <diagonal/>
    </border>
    <border>
      <left style="thin">
        <color indexed="64"/>
      </left>
      <right/>
      <top style="thin">
        <color indexed="64"/>
      </top>
      <bottom style="thin">
        <color theme="0" tint="-4.9989318521683403E-2"/>
      </bottom>
      <diagonal/>
    </border>
    <border>
      <left style="thin">
        <color indexed="64"/>
      </left>
      <right/>
      <top style="thin">
        <color theme="0" tint="-4.9989318521683403E-2"/>
      </top>
      <bottom style="thin">
        <color indexed="64"/>
      </bottom>
      <diagonal/>
    </border>
    <border>
      <left style="thin">
        <color rgb="FF000000"/>
      </left>
      <right/>
      <top style="thin">
        <color indexed="64"/>
      </top>
      <bottom style="thin">
        <color theme="0" tint="-4.9989318521683403E-2"/>
      </bottom>
      <diagonal/>
    </border>
    <border>
      <left style="thin">
        <color indexed="64"/>
      </left>
      <right style="thin">
        <color indexed="64"/>
      </right>
      <top style="thin">
        <color indexed="64"/>
      </top>
      <bottom style="thin">
        <color theme="0" tint="-4.9989318521683403E-2"/>
      </bottom>
      <diagonal/>
    </border>
    <border>
      <left style="thin">
        <color rgb="FF000000"/>
      </left>
      <right style="thin">
        <color rgb="FF000000"/>
      </right>
      <top style="thin">
        <color rgb="FF000000"/>
      </top>
      <bottom style="thin">
        <color theme="0" tint="-4.9989318521683403E-2"/>
      </bottom>
      <diagonal/>
    </border>
    <border>
      <left style="thin">
        <color rgb="FF000000"/>
      </left>
      <right style="thin">
        <color rgb="FF000000"/>
      </right>
      <top style="thin">
        <color theme="0" tint="-4.9989318521683403E-2"/>
      </top>
      <bottom style="thin">
        <color theme="0" tint="-4.9989318521683403E-2"/>
      </bottom>
      <diagonal/>
    </border>
    <border>
      <left style="thin">
        <color indexed="64"/>
      </left>
      <right style="thin">
        <color indexed="64"/>
      </right>
      <top style="thin">
        <color theme="0" tint="-4.9989318521683403E-2"/>
      </top>
      <bottom style="thin">
        <color theme="0" tint="-4.9989318521683403E-2"/>
      </bottom>
      <diagonal/>
    </border>
    <border>
      <left style="thin">
        <color indexed="64"/>
      </left>
      <right style="thin">
        <color indexed="64"/>
      </right>
      <top style="thin">
        <color rgb="FF3F3F3F"/>
      </top>
      <bottom style="thin">
        <color theme="0" tint="-4.9989318521683403E-2"/>
      </bottom>
      <diagonal/>
    </border>
    <border>
      <left style="thin">
        <color rgb="FFFFFFCC"/>
      </left>
      <right style="thin">
        <color rgb="FFFFFFCC"/>
      </right>
      <top style="thin">
        <color rgb="FFFFFFCC"/>
      </top>
      <bottom style="thin">
        <color rgb="FFFFFFCC"/>
      </bottom>
      <diagonal/>
    </border>
    <border>
      <left style="thin">
        <color theme="0"/>
      </left>
      <right style="thin">
        <color theme="0"/>
      </right>
      <top style="thin">
        <color theme="0"/>
      </top>
      <bottom style="thin">
        <color theme="0"/>
      </bottom>
      <diagonal/>
    </border>
    <border>
      <left/>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style="thin">
        <color rgb="FFFFFFCC"/>
      </left>
      <right/>
      <top style="thin">
        <color rgb="FFFFFFCC"/>
      </top>
      <bottom style="thin">
        <color rgb="FFFFFFCC"/>
      </bottom>
      <diagonal/>
    </border>
    <border>
      <left/>
      <right/>
      <top style="thin">
        <color rgb="FFFFFFCC"/>
      </top>
      <bottom/>
      <diagonal/>
    </border>
  </borders>
  <cellStyleXfs count="5">
    <xf numFmtId="0" fontId="0" fillId="0" borderId="0"/>
    <xf numFmtId="0" fontId="1" fillId="0" borderId="0" applyNumberFormat="0" applyFill="0" applyBorder="0" applyAlignment="0" applyProtection="0"/>
    <xf numFmtId="9" fontId="8" fillId="0" borderId="0" applyFont="0" applyFill="0" applyBorder="0" applyAlignment="0" applyProtection="0"/>
    <xf numFmtId="0" fontId="1" fillId="0" borderId="0" applyNumberFormat="0" applyFill="0" applyBorder="0" applyAlignment="0" applyProtection="0"/>
    <xf numFmtId="0" fontId="12" fillId="7" borderId="8" applyNumberFormat="0" applyAlignment="0" applyProtection="0"/>
  </cellStyleXfs>
  <cellXfs count="394">
    <xf numFmtId="0" fontId="0" fillId="0" borderId="0" xfId="0"/>
    <xf numFmtId="0" fontId="7" fillId="0" borderId="1" xfId="0" applyFont="1" applyBorder="1" applyAlignment="1">
      <alignment horizontal="center" vertical="center"/>
    </xf>
    <xf numFmtId="0" fontId="6" fillId="0" borderId="1" xfId="0" applyFont="1" applyBorder="1" applyAlignment="1">
      <alignment horizontal="center" vertical="center"/>
    </xf>
    <xf numFmtId="0" fontId="4" fillId="0" borderId="1" xfId="0" applyFont="1" applyBorder="1" applyAlignment="1">
      <alignment horizontal="center" vertical="center"/>
    </xf>
    <xf numFmtId="0" fontId="5" fillId="0" borderId="1" xfId="0" applyFont="1" applyBorder="1" applyAlignment="1">
      <alignment horizontal="center" vertical="center"/>
    </xf>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0" fontId="0" fillId="0" borderId="0" xfId="0"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0" xfId="0" applyFont="1" applyAlignment="1">
      <alignment horizontal="center" vertical="center"/>
    </xf>
    <xf numFmtId="0" fontId="0" fillId="0" borderId="0" xfId="0" pivotButton="1"/>
    <xf numFmtId="0" fontId="0" fillId="0" borderId="0" xfId="0" applyAlignment="1">
      <alignment horizontal="left"/>
    </xf>
    <xf numFmtId="1" fontId="0" fillId="0" borderId="0" xfId="0" applyNumberFormat="1"/>
    <xf numFmtId="10" fontId="0" fillId="0" borderId="0" xfId="0" applyNumberFormat="1" applyAlignment="1">
      <alignment horizontal="center"/>
    </xf>
    <xf numFmtId="0" fontId="13" fillId="8" borderId="1" xfId="0" applyFont="1" applyFill="1" applyBorder="1" applyAlignment="1">
      <alignment horizontal="center" vertical="center"/>
    </xf>
    <xf numFmtId="0" fontId="2" fillId="6" borderId="1" xfId="0" applyFont="1" applyFill="1" applyBorder="1" applyAlignment="1">
      <alignment horizontal="center" vertical="center" wrapText="1"/>
    </xf>
    <xf numFmtId="0" fontId="3" fillId="6" borderId="1" xfId="1" applyFont="1" applyFill="1" applyBorder="1" applyAlignment="1">
      <alignment horizontal="center" vertical="center"/>
    </xf>
    <xf numFmtId="0" fontId="2" fillId="6" borderId="1" xfId="0" applyFont="1" applyFill="1" applyBorder="1" applyAlignment="1">
      <alignment horizontal="center" vertical="center"/>
    </xf>
    <xf numFmtId="0" fontId="14" fillId="6" borderId="1" xfId="0" applyFont="1" applyFill="1" applyBorder="1" applyAlignment="1">
      <alignment horizontal="center" vertical="center"/>
    </xf>
    <xf numFmtId="14" fontId="13" fillId="0" borderId="1" xfId="0" applyNumberFormat="1" applyFont="1" applyBorder="1" applyAlignment="1">
      <alignment horizontal="center" vertical="center"/>
    </xf>
    <xf numFmtId="0" fontId="13" fillId="0" borderId="1" xfId="0" applyFont="1" applyBorder="1" applyAlignment="1">
      <alignment horizontal="center" vertical="center"/>
    </xf>
    <xf numFmtId="1" fontId="13" fillId="0" borderId="1" xfId="0" applyNumberFormat="1" applyFont="1" applyBorder="1" applyAlignment="1">
      <alignment horizontal="center" vertical="center"/>
    </xf>
    <xf numFmtId="14" fontId="13" fillId="0" borderId="1" xfId="4" applyNumberFormat="1" applyFont="1" applyFill="1" applyBorder="1" applyAlignment="1">
      <alignment horizontal="center" vertical="center"/>
    </xf>
    <xf numFmtId="0" fontId="0" fillId="0" borderId="1" xfId="0" applyBorder="1" applyAlignment="1">
      <alignment horizontal="center" vertical="center"/>
    </xf>
    <xf numFmtId="14" fontId="13" fillId="0" borderId="1" xfId="1" applyNumberFormat="1" applyFont="1" applyFill="1" applyBorder="1" applyAlignment="1">
      <alignment horizontal="center" vertical="center"/>
    </xf>
    <xf numFmtId="166" fontId="13" fillId="0" borderId="1" xfId="0" applyNumberFormat="1" applyFont="1" applyBorder="1" applyAlignment="1">
      <alignment horizontal="center" vertical="center"/>
    </xf>
    <xf numFmtId="14" fontId="5" fillId="0" borderId="1" xfId="0" applyNumberFormat="1" applyFont="1" applyBorder="1" applyAlignment="1">
      <alignment horizontal="center" vertical="center"/>
    </xf>
    <xf numFmtId="0" fontId="5" fillId="0" borderId="1" xfId="0" applyFont="1" applyBorder="1" applyAlignment="1">
      <alignment horizontal="left" vertical="center"/>
    </xf>
    <xf numFmtId="14" fontId="7" fillId="0" borderId="1" xfId="0" applyNumberFormat="1" applyFont="1" applyBorder="1" applyAlignment="1">
      <alignment horizontal="center" vertical="center"/>
    </xf>
    <xf numFmtId="0" fontId="5" fillId="0" borderId="1" xfId="0" applyFont="1" applyBorder="1" applyAlignment="1">
      <alignment horizontal="center" vertical="center" wrapText="1"/>
    </xf>
    <xf numFmtId="14" fontId="13" fillId="8" borderId="1" xfId="0" applyNumberFormat="1" applyFont="1" applyFill="1" applyBorder="1" applyAlignment="1">
      <alignment horizontal="center" vertical="center"/>
    </xf>
    <xf numFmtId="1" fontId="13" fillId="8" borderId="1" xfId="0" applyNumberFormat="1" applyFont="1" applyFill="1" applyBorder="1" applyAlignment="1">
      <alignment horizontal="center" vertical="center"/>
    </xf>
    <xf numFmtId="14" fontId="13" fillId="8" borderId="1" xfId="4" applyNumberFormat="1" applyFont="1" applyFill="1" applyBorder="1" applyAlignment="1">
      <alignment horizontal="center" vertical="center"/>
    </xf>
    <xf numFmtId="14" fontId="13" fillId="8" borderId="1" xfId="1" applyNumberFormat="1" applyFont="1" applyFill="1" applyBorder="1" applyAlignment="1">
      <alignment horizontal="center" vertical="center"/>
    </xf>
    <xf numFmtId="14" fontId="8" fillId="8" borderId="1" xfId="1" applyNumberFormat="1" applyFont="1" applyFill="1" applyBorder="1" applyAlignment="1">
      <alignment horizontal="center" vertical="center"/>
    </xf>
    <xf numFmtId="166" fontId="13" fillId="8" borderId="1" xfId="0" applyNumberFormat="1" applyFont="1" applyFill="1" applyBorder="1" applyAlignment="1">
      <alignment horizontal="center" vertical="center"/>
    </xf>
    <xf numFmtId="0" fontId="5" fillId="0" borderId="5" xfId="0" applyFont="1" applyBorder="1" applyAlignment="1">
      <alignment horizontal="center" vertical="center"/>
    </xf>
    <xf numFmtId="0" fontId="17" fillId="0" borderId="1" xfId="0" applyFont="1" applyBorder="1" applyAlignment="1">
      <alignment horizontal="center" vertical="center"/>
    </xf>
    <xf numFmtId="0" fontId="5" fillId="0" borderId="6" xfId="0" applyFont="1" applyBorder="1" applyAlignment="1">
      <alignment horizontal="center" vertical="center"/>
    </xf>
    <xf numFmtId="14" fontId="5" fillId="0" borderId="0" xfId="0" applyNumberFormat="1" applyFont="1" applyAlignment="1">
      <alignment horizontal="center" vertical="center"/>
    </xf>
    <xf numFmtId="1" fontId="5" fillId="0" borderId="1" xfId="0" applyNumberFormat="1" applyFont="1" applyBorder="1" applyAlignment="1">
      <alignment horizontal="center" vertical="center"/>
    </xf>
    <xf numFmtId="164" fontId="0" fillId="0" borderId="0" xfId="0" applyNumberFormat="1" applyAlignment="1">
      <alignment horizontal="center"/>
    </xf>
    <xf numFmtId="1" fontId="7" fillId="0" borderId="1" xfId="0" applyNumberFormat="1" applyFont="1" applyBorder="1" applyAlignment="1">
      <alignment horizontal="center" vertical="center"/>
    </xf>
    <xf numFmtId="14" fontId="5" fillId="0" borderId="5" xfId="0" applyNumberFormat="1" applyFont="1" applyBorder="1" applyAlignment="1">
      <alignment horizontal="center" vertical="center"/>
    </xf>
    <xf numFmtId="0" fontId="5" fillId="0" borderId="11" xfId="0" applyFont="1" applyBorder="1" applyAlignment="1">
      <alignment horizontal="center" vertical="center"/>
    </xf>
    <xf numFmtId="0" fontId="0" fillId="0" borderId="1" xfId="0" applyBorder="1"/>
    <xf numFmtId="14" fontId="6" fillId="8" borderId="1" xfId="0" applyNumberFormat="1" applyFont="1" applyFill="1" applyBorder="1" applyAlignment="1">
      <alignment horizontal="center" vertical="center"/>
    </xf>
    <xf numFmtId="0" fontId="18" fillId="0" borderId="1" xfId="0" applyFont="1" applyBorder="1" applyAlignment="1">
      <alignment horizontal="center" vertical="center"/>
    </xf>
    <xf numFmtId="0" fontId="18" fillId="9" borderId="1" xfId="0" applyFont="1" applyFill="1" applyBorder="1" applyAlignment="1">
      <alignment horizontal="center" vertical="center"/>
    </xf>
    <xf numFmtId="0" fontId="6" fillId="8" borderId="1" xfId="0" applyFont="1" applyFill="1" applyBorder="1" applyAlignment="1">
      <alignment horizontal="center" vertical="center"/>
    </xf>
    <xf numFmtId="1" fontId="6" fillId="8" borderId="1" xfId="0" applyNumberFormat="1" applyFont="1" applyFill="1" applyBorder="1" applyAlignment="1">
      <alignment horizontal="center" vertical="center"/>
    </xf>
    <xf numFmtId="14" fontId="6" fillId="8" borderId="1" xfId="1" applyNumberFormat="1" applyFont="1" applyFill="1" applyBorder="1" applyAlignment="1">
      <alignment horizontal="center" vertical="center"/>
    </xf>
    <xf numFmtId="166" fontId="6" fillId="8" borderId="1" xfId="0" applyNumberFormat="1" applyFont="1" applyFill="1" applyBorder="1" applyAlignment="1">
      <alignment horizontal="center" vertical="center"/>
    </xf>
    <xf numFmtId="0" fontId="13" fillId="2" borderId="1" xfId="0" applyFont="1" applyFill="1" applyBorder="1" applyAlignment="1">
      <alignment horizontal="center" vertical="center"/>
    </xf>
    <xf numFmtId="0" fontId="9" fillId="0" borderId="1" xfId="0" applyFont="1" applyBorder="1" applyAlignment="1">
      <alignment horizontal="center"/>
    </xf>
    <xf numFmtId="0" fontId="0" fillId="10" borderId="0" xfId="0" applyFill="1"/>
    <xf numFmtId="0" fontId="0" fillId="0" borderId="5" xfId="0" applyBorder="1" applyAlignment="1">
      <alignment horizontal="center"/>
    </xf>
    <xf numFmtId="0" fontId="19" fillId="0" borderId="1" xfId="0" applyFont="1" applyBorder="1" applyAlignment="1">
      <alignment horizontal="left" vertical="center"/>
    </xf>
    <xf numFmtId="0" fontId="20" fillId="0" borderId="1" xfId="0" applyFont="1" applyBorder="1" applyAlignment="1">
      <alignment horizontal="left" vertical="center"/>
    </xf>
    <xf numFmtId="0" fontId="4" fillId="0" borderId="1" xfId="0" applyFont="1" applyBorder="1" applyAlignment="1">
      <alignment horizontal="left" vertical="center"/>
    </xf>
    <xf numFmtId="14" fontId="20" fillId="0" borderId="1" xfId="0" applyNumberFormat="1" applyFont="1" applyBorder="1" applyAlignment="1">
      <alignment horizontal="left" vertical="center"/>
    </xf>
    <xf numFmtId="0" fontId="4" fillId="0" borderId="1" xfId="0" applyFont="1" applyBorder="1" applyAlignment="1">
      <alignment vertical="center"/>
    </xf>
    <xf numFmtId="0" fontId="5" fillId="2" borderId="1" xfId="0" applyFont="1" applyFill="1" applyBorder="1" applyAlignment="1">
      <alignment horizontal="center" vertical="center"/>
    </xf>
    <xf numFmtId="14" fontId="13" fillId="6" borderId="1" xfId="0" applyNumberFormat="1" applyFont="1" applyFill="1" applyBorder="1" applyAlignment="1">
      <alignment horizontal="center" vertical="center"/>
    </xf>
    <xf numFmtId="14" fontId="6" fillId="6" borderId="1" xfId="0" applyNumberFormat="1" applyFont="1" applyFill="1" applyBorder="1" applyAlignment="1">
      <alignment horizontal="center" vertical="center"/>
    </xf>
    <xf numFmtId="14" fontId="7" fillId="6" borderId="1" xfId="0" applyNumberFormat="1" applyFont="1" applyFill="1" applyBorder="1" applyAlignment="1">
      <alignment horizontal="center" vertical="center"/>
    </xf>
    <xf numFmtId="14" fontId="16" fillId="6" borderId="1" xfId="0" applyNumberFormat="1" applyFont="1" applyFill="1" applyBorder="1" applyAlignment="1">
      <alignment horizontal="center" vertical="center"/>
    </xf>
    <xf numFmtId="14" fontId="5" fillId="6" borderId="1" xfId="0" applyNumberFormat="1" applyFont="1" applyFill="1" applyBorder="1" applyAlignment="1">
      <alignment horizontal="center" vertical="center"/>
    </xf>
    <xf numFmtId="14" fontId="13" fillId="0" borderId="1" xfId="1" applyNumberFormat="1" applyFont="1" applyBorder="1" applyAlignment="1">
      <alignment horizontal="center" vertical="center"/>
    </xf>
    <xf numFmtId="0" fontId="6" fillId="2" borderId="1" xfId="0" applyFont="1" applyFill="1" applyBorder="1" applyAlignment="1">
      <alignment horizontal="center" vertical="center"/>
    </xf>
    <xf numFmtId="1" fontId="17" fillId="0" borderId="1" xfId="0" applyNumberFormat="1" applyFont="1" applyBorder="1" applyAlignment="1">
      <alignment horizontal="center" vertical="center"/>
    </xf>
    <xf numFmtId="0" fontId="5" fillId="0" borderId="1" xfId="0" applyFont="1" applyBorder="1" applyAlignment="1">
      <alignment vertical="center"/>
    </xf>
    <xf numFmtId="167" fontId="5" fillId="0" borderId="1" xfId="0" applyNumberFormat="1" applyFont="1" applyBorder="1" applyAlignment="1">
      <alignment horizontal="center" vertical="center"/>
    </xf>
    <xf numFmtId="14" fontId="20" fillId="8" borderId="1" xfId="1" applyNumberFormat="1" applyFont="1" applyFill="1" applyBorder="1" applyAlignment="1">
      <alignment horizontal="left" vertical="center"/>
    </xf>
    <xf numFmtId="9" fontId="0" fillId="0" borderId="1" xfId="0" applyNumberFormat="1" applyBorder="1" applyAlignment="1">
      <alignment horizontal="center"/>
    </xf>
    <xf numFmtId="10" fontId="0" fillId="0" borderId="0" xfId="0" applyNumberFormat="1"/>
    <xf numFmtId="166" fontId="6" fillId="0" borderId="1" xfId="0" applyNumberFormat="1" applyFont="1" applyBorder="1" applyAlignment="1">
      <alignment horizontal="center" vertical="center"/>
    </xf>
    <xf numFmtId="11" fontId="13" fillId="8" borderId="1" xfId="0" applyNumberFormat="1" applyFont="1" applyFill="1" applyBorder="1" applyAlignment="1">
      <alignment horizontal="center" vertical="center"/>
    </xf>
    <xf numFmtId="165" fontId="0" fillId="0" borderId="1" xfId="0" applyNumberFormat="1" applyBorder="1" applyAlignment="1">
      <alignment horizontal="center"/>
    </xf>
    <xf numFmtId="0" fontId="0" fillId="0" borderId="1" xfId="0" applyBorder="1" applyAlignment="1">
      <alignment horizontal="left"/>
    </xf>
    <xf numFmtId="0" fontId="3" fillId="6" borderId="1" xfId="1" applyFont="1" applyFill="1" applyBorder="1" applyAlignment="1">
      <alignment horizontal="center" vertical="center" wrapText="1"/>
    </xf>
    <xf numFmtId="11" fontId="5" fillId="0" borderId="1" xfId="0" applyNumberFormat="1" applyFont="1" applyBorder="1" applyAlignment="1">
      <alignment horizontal="center" vertical="center"/>
    </xf>
    <xf numFmtId="0" fontId="5" fillId="0" borderId="0" xfId="0" applyFont="1" applyAlignment="1">
      <alignment horizontal="left" vertical="center"/>
    </xf>
    <xf numFmtId="0" fontId="4" fillId="0" borderId="0" xfId="0" applyFont="1" applyAlignment="1">
      <alignment horizontal="center" vertical="center"/>
    </xf>
    <xf numFmtId="0" fontId="2" fillId="0" borderId="0" xfId="0" applyFont="1" applyAlignment="1">
      <alignment horizontal="center" vertical="center"/>
    </xf>
    <xf numFmtId="14" fontId="15" fillId="0" borderId="1" xfId="0" applyNumberFormat="1" applyFont="1" applyBorder="1" applyAlignment="1">
      <alignment horizontal="center" vertical="center"/>
    </xf>
    <xf numFmtId="0" fontId="21" fillId="0" borderId="1" xfId="0" applyFont="1" applyBorder="1" applyAlignment="1">
      <alignment horizontal="center" vertical="center" readingOrder="1"/>
    </xf>
    <xf numFmtId="0" fontId="3" fillId="6" borderId="1" xfId="0" applyFont="1" applyFill="1" applyBorder="1" applyAlignment="1">
      <alignment horizontal="center" vertical="center"/>
    </xf>
    <xf numFmtId="0" fontId="3" fillId="6" borderId="1" xfId="0" applyFont="1" applyFill="1" applyBorder="1" applyAlignment="1">
      <alignment horizontal="center" vertical="center" wrapText="1"/>
    </xf>
    <xf numFmtId="14" fontId="5" fillId="6" borderId="5" xfId="0" applyNumberFormat="1" applyFont="1" applyFill="1" applyBorder="1" applyAlignment="1">
      <alignment horizontal="center" vertical="center"/>
    </xf>
    <xf numFmtId="0" fontId="4" fillId="0" borderId="5" xfId="0" applyFont="1" applyBorder="1" applyAlignment="1">
      <alignment horizontal="center" vertical="center"/>
    </xf>
    <xf numFmtId="0" fontId="5" fillId="0" borderId="5" xfId="0" applyFont="1" applyBorder="1" applyAlignment="1">
      <alignment horizontal="left" vertical="center"/>
    </xf>
    <xf numFmtId="0" fontId="13" fillId="0" borderId="5" xfId="0" applyFont="1" applyBorder="1" applyAlignment="1">
      <alignment horizontal="center" vertical="center"/>
    </xf>
    <xf numFmtId="0" fontId="18" fillId="9" borderId="5" xfId="0" applyFont="1" applyFill="1" applyBorder="1" applyAlignment="1">
      <alignment horizontal="center" vertical="center"/>
    </xf>
    <xf numFmtId="0" fontId="17" fillId="0" borderId="5" xfId="0" applyFont="1" applyBorder="1" applyAlignment="1">
      <alignment horizontal="center" vertical="center"/>
    </xf>
    <xf numFmtId="14" fontId="2" fillId="6" borderId="1" xfId="0" applyNumberFormat="1" applyFont="1" applyFill="1" applyBorder="1" applyAlignment="1">
      <alignment horizontal="center" vertical="center" wrapText="1"/>
    </xf>
    <xf numFmtId="0" fontId="5" fillId="0" borderId="1" xfId="0" applyFont="1" applyBorder="1" applyAlignment="1">
      <alignment horizontal="left" vertical="center" wrapText="1"/>
    </xf>
    <xf numFmtId="0" fontId="13" fillId="8" borderId="1" xfId="0" applyFont="1" applyFill="1" applyBorder="1" applyAlignment="1">
      <alignment horizontal="left" vertical="center"/>
    </xf>
    <xf numFmtId="0" fontId="0" fillId="0" borderId="1" xfId="0" applyBorder="1" applyAlignment="1">
      <alignment horizontal="left" vertical="center"/>
    </xf>
    <xf numFmtId="14" fontId="13" fillId="8" borderId="1" xfId="1" applyNumberFormat="1" applyFont="1" applyFill="1" applyBorder="1" applyAlignment="1">
      <alignment horizontal="left" vertical="center"/>
    </xf>
    <xf numFmtId="14" fontId="22" fillId="8" borderId="1" xfId="4" applyNumberFormat="1" applyFont="1" applyFill="1" applyBorder="1" applyAlignment="1">
      <alignment horizontal="left" vertical="center"/>
    </xf>
    <xf numFmtId="14" fontId="22" fillId="5" borderId="1" xfId="4" applyNumberFormat="1" applyFont="1" applyFill="1" applyBorder="1" applyAlignment="1">
      <alignment horizontal="left" vertical="center"/>
    </xf>
    <xf numFmtId="14" fontId="22" fillId="8" borderId="15" xfId="4" applyNumberFormat="1" applyFont="1" applyFill="1" applyBorder="1" applyAlignment="1">
      <alignment horizontal="left" vertical="center"/>
    </xf>
    <xf numFmtId="14" fontId="22" fillId="8" borderId="16" xfId="4" applyNumberFormat="1" applyFont="1" applyFill="1" applyBorder="1" applyAlignment="1">
      <alignment horizontal="left" vertical="center"/>
    </xf>
    <xf numFmtId="0" fontId="13" fillId="8" borderId="1" xfId="0" applyFont="1" applyFill="1" applyBorder="1" applyAlignment="1">
      <alignment vertical="center"/>
    </xf>
    <xf numFmtId="0" fontId="13" fillId="0" borderId="1" xfId="0" applyFont="1" applyBorder="1" applyAlignment="1">
      <alignment vertical="center"/>
    </xf>
    <xf numFmtId="14" fontId="13" fillId="0" borderId="5" xfId="0" applyNumberFormat="1" applyFont="1" applyBorder="1" applyAlignment="1">
      <alignment horizontal="center" vertical="center"/>
    </xf>
    <xf numFmtId="0" fontId="13" fillId="0" borderId="9" xfId="0" applyFont="1" applyBorder="1" applyAlignment="1">
      <alignment horizontal="center" vertical="center"/>
    </xf>
    <xf numFmtId="0" fontId="5" fillId="0" borderId="12" xfId="0" applyFont="1" applyBorder="1" applyAlignment="1">
      <alignment horizontal="center" vertical="center"/>
    </xf>
    <xf numFmtId="14" fontId="5" fillId="0" borderId="9" xfId="0" applyNumberFormat="1" applyFont="1" applyBorder="1" applyAlignment="1">
      <alignment horizontal="center" vertical="center"/>
    </xf>
    <xf numFmtId="0" fontId="5" fillId="0" borderId="9" xfId="0" applyFont="1" applyBorder="1" applyAlignment="1">
      <alignment horizontal="center" vertical="center"/>
    </xf>
    <xf numFmtId="0" fontId="5" fillId="0" borderId="12" xfId="0" applyFont="1" applyBorder="1" applyAlignment="1">
      <alignment horizontal="left" vertical="center"/>
    </xf>
    <xf numFmtId="0" fontId="0" fillId="0" borderId="0" xfId="0" applyAlignment="1">
      <alignment vertical="center"/>
    </xf>
    <xf numFmtId="0" fontId="4" fillId="0" borderId="6" xfId="0" applyFont="1" applyBorder="1" applyAlignment="1">
      <alignment horizontal="center" vertical="center"/>
    </xf>
    <xf numFmtId="0" fontId="13" fillId="0" borderId="6" xfId="0" applyFont="1" applyBorder="1" applyAlignment="1">
      <alignment horizontal="center" vertical="center"/>
    </xf>
    <xf numFmtId="0" fontId="5" fillId="0" borderId="6" xfId="0" applyFont="1" applyBorder="1" applyAlignment="1">
      <alignment horizontal="left" vertical="center"/>
    </xf>
    <xf numFmtId="0" fontId="5" fillId="0" borderId="13" xfId="0" applyFont="1" applyBorder="1" applyAlignment="1">
      <alignment horizontal="center" vertical="center"/>
    </xf>
    <xf numFmtId="0" fontId="2" fillId="6" borderId="1" xfId="0" applyFont="1" applyFill="1" applyBorder="1" applyAlignment="1">
      <alignment horizontal="left" vertical="center"/>
    </xf>
    <xf numFmtId="0" fontId="13" fillId="0" borderId="1" xfId="0" applyFont="1" applyBorder="1" applyAlignment="1">
      <alignment horizontal="left" vertical="center"/>
    </xf>
    <xf numFmtId="0" fontId="7" fillId="0" borderId="1" xfId="0" applyFont="1" applyBorder="1" applyAlignment="1">
      <alignment horizontal="left" vertical="center"/>
    </xf>
    <xf numFmtId="14" fontId="5" fillId="0" borderId="11" xfId="0" applyNumberFormat="1" applyFont="1" applyBorder="1" applyAlignment="1">
      <alignment horizontal="center" vertical="center"/>
    </xf>
    <xf numFmtId="0" fontId="4" fillId="0" borderId="11" xfId="0" applyFont="1" applyBorder="1" applyAlignment="1">
      <alignment horizontal="center" vertical="center"/>
    </xf>
    <xf numFmtId="0" fontId="5" fillId="0" borderId="14" xfId="0" applyFont="1" applyBorder="1" applyAlignment="1">
      <alignment horizontal="center" vertical="center"/>
    </xf>
    <xf numFmtId="0" fontId="5" fillId="0" borderId="11" xfId="0" applyFont="1" applyBorder="1" applyAlignment="1">
      <alignment horizontal="left" vertical="center"/>
    </xf>
    <xf numFmtId="9" fontId="0" fillId="0" borderId="0" xfId="2" applyFont="1"/>
    <xf numFmtId="166" fontId="13" fillId="0" borderId="6" xfId="0" applyNumberFormat="1" applyFont="1" applyBorder="1" applyAlignment="1">
      <alignment horizontal="center" vertical="center"/>
    </xf>
    <xf numFmtId="0" fontId="9" fillId="11" borderId="1" xfId="0" applyFont="1" applyFill="1" applyBorder="1" applyAlignment="1">
      <alignment horizontal="center"/>
    </xf>
    <xf numFmtId="14" fontId="0" fillId="0" borderId="1" xfId="0" applyNumberFormat="1" applyBorder="1" applyAlignment="1">
      <alignment horizontal="center"/>
    </xf>
    <xf numFmtId="14" fontId="13" fillId="0" borderId="5" xfId="1" applyNumberFormat="1" applyFont="1" applyBorder="1" applyAlignment="1">
      <alignment horizontal="center" vertical="center"/>
    </xf>
    <xf numFmtId="0" fontId="4" fillId="0" borderId="3" xfId="0" applyFont="1" applyBorder="1" applyAlignment="1">
      <alignment horizontal="center" vertical="center"/>
    </xf>
    <xf numFmtId="0" fontId="4" fillId="0" borderId="9" xfId="0" applyFont="1" applyBorder="1" applyAlignment="1">
      <alignment horizontal="center" vertical="center"/>
    </xf>
    <xf numFmtId="14" fontId="13" fillId="8" borderId="5" xfId="0" applyNumberFormat="1" applyFont="1" applyFill="1" applyBorder="1" applyAlignment="1">
      <alignment horizontal="center" vertical="center"/>
    </xf>
    <xf numFmtId="14" fontId="13" fillId="8" borderId="17" xfId="0" applyNumberFormat="1" applyFont="1" applyFill="1" applyBorder="1" applyAlignment="1">
      <alignment horizontal="center" vertical="center"/>
    </xf>
    <xf numFmtId="0" fontId="13" fillId="0" borderId="4" xfId="0" applyFont="1" applyBorder="1" applyAlignment="1">
      <alignment horizontal="center" vertical="center"/>
    </xf>
    <xf numFmtId="0" fontId="2" fillId="6" borderId="4" xfId="0" applyFont="1" applyFill="1" applyBorder="1" applyAlignment="1">
      <alignment horizontal="center" vertical="center" wrapText="1"/>
    </xf>
    <xf numFmtId="0" fontId="19" fillId="0" borderId="6" xfId="0" applyFont="1" applyBorder="1" applyAlignment="1">
      <alignment horizontal="left" vertical="center"/>
    </xf>
    <xf numFmtId="3" fontId="0" fillId="0" borderId="0" xfId="0" applyNumberFormat="1" applyAlignment="1">
      <alignment horizontal="center"/>
    </xf>
    <xf numFmtId="0" fontId="5" fillId="4" borderId="1" xfId="0" applyFont="1" applyFill="1" applyBorder="1" applyAlignment="1">
      <alignment horizontal="left" vertical="center"/>
    </xf>
    <xf numFmtId="9" fontId="4" fillId="0" borderId="1" xfId="2" applyFont="1" applyBorder="1" applyAlignment="1">
      <alignment horizontal="center" vertical="center"/>
    </xf>
    <xf numFmtId="0" fontId="5" fillId="4" borderId="1" xfId="0" applyFont="1" applyFill="1" applyBorder="1" applyAlignment="1">
      <alignment horizontal="center" vertical="center"/>
    </xf>
    <xf numFmtId="0" fontId="25" fillId="3" borderId="19" xfId="1" applyFont="1" applyFill="1" applyBorder="1" applyAlignment="1">
      <alignment horizontal="center" vertical="center" wrapText="1"/>
    </xf>
    <xf numFmtId="15" fontId="0" fillId="0" borderId="0" xfId="0" applyNumberFormat="1" applyAlignment="1">
      <alignment horizontal="center"/>
    </xf>
    <xf numFmtId="0" fontId="13" fillId="8" borderId="3" xfId="0" applyFont="1" applyFill="1" applyBorder="1" applyAlignment="1">
      <alignment horizontal="center" vertical="center"/>
    </xf>
    <xf numFmtId="0" fontId="13" fillId="4" borderId="3" xfId="0" applyFont="1" applyFill="1" applyBorder="1" applyAlignment="1">
      <alignment horizontal="center" vertical="center"/>
    </xf>
    <xf numFmtId="0" fontId="13" fillId="8" borderId="20" xfId="0" applyFont="1" applyFill="1" applyBorder="1" applyAlignment="1">
      <alignment horizontal="center" vertical="center"/>
    </xf>
    <xf numFmtId="0" fontId="11" fillId="12" borderId="2" xfId="1" applyFont="1" applyFill="1" applyBorder="1" applyAlignment="1">
      <alignment horizontal="center" vertical="center" wrapText="1"/>
    </xf>
    <xf numFmtId="0" fontId="13" fillId="4" borderId="21" xfId="0" applyFont="1" applyFill="1" applyBorder="1" applyAlignment="1">
      <alignment horizontal="center" vertical="center"/>
    </xf>
    <xf numFmtId="0" fontId="13" fillId="12" borderId="3" xfId="0" applyFont="1" applyFill="1" applyBorder="1" applyAlignment="1">
      <alignment horizontal="center" vertical="center"/>
    </xf>
    <xf numFmtId="0" fontId="13" fillId="8" borderId="10" xfId="0" applyFont="1" applyFill="1" applyBorder="1" applyAlignment="1">
      <alignment horizontal="center" vertical="center"/>
    </xf>
    <xf numFmtId="0" fontId="13" fillId="12" borderId="1" xfId="0" applyFont="1" applyFill="1" applyBorder="1" applyAlignment="1">
      <alignment horizontal="center" vertical="center"/>
    </xf>
    <xf numFmtId="0" fontId="23" fillId="12" borderId="3" xfId="0" applyFont="1" applyFill="1" applyBorder="1" applyAlignment="1">
      <alignment horizontal="center" vertical="center"/>
    </xf>
    <xf numFmtId="0" fontId="23" fillId="12" borderId="22" xfId="0" applyFont="1" applyFill="1" applyBorder="1" applyAlignment="1">
      <alignment horizontal="center" vertical="center"/>
    </xf>
    <xf numFmtId="0" fontId="23" fillId="12" borderId="1" xfId="0" applyFont="1" applyFill="1" applyBorder="1" applyAlignment="1">
      <alignment horizontal="center" vertical="center"/>
    </xf>
    <xf numFmtId="0" fontId="26" fillId="12" borderId="1" xfId="0" applyFont="1" applyFill="1" applyBorder="1" applyAlignment="1">
      <alignment horizontal="center"/>
    </xf>
    <xf numFmtId="0" fontId="23" fillId="8" borderId="10" xfId="0" applyFont="1" applyFill="1" applyBorder="1" applyAlignment="1">
      <alignment horizontal="center" vertical="center"/>
    </xf>
    <xf numFmtId="0" fontId="23" fillId="12" borderId="23" xfId="0" applyFont="1" applyFill="1" applyBorder="1" applyAlignment="1">
      <alignment horizontal="center" vertical="center"/>
    </xf>
    <xf numFmtId="0" fontId="23" fillId="12" borderId="2" xfId="0" applyFont="1" applyFill="1" applyBorder="1" applyAlignment="1">
      <alignment horizontal="center" vertical="center"/>
    </xf>
    <xf numFmtId="0" fontId="23" fillId="12" borderId="24" xfId="0" applyFont="1" applyFill="1" applyBorder="1" applyAlignment="1">
      <alignment horizontal="center" vertical="center"/>
    </xf>
    <xf numFmtId="0" fontId="24" fillId="12" borderId="24" xfId="0" applyFont="1" applyFill="1" applyBorder="1" applyAlignment="1">
      <alignment horizontal="center" vertical="center"/>
    </xf>
    <xf numFmtId="0" fontId="24" fillId="12" borderId="2" xfId="0" applyFont="1" applyFill="1" applyBorder="1" applyAlignment="1">
      <alignment horizontal="center" vertical="center"/>
    </xf>
    <xf numFmtId="0" fontId="26" fillId="12" borderId="23" xfId="0" applyFont="1" applyFill="1" applyBorder="1" applyAlignment="1">
      <alignment horizontal="center"/>
    </xf>
    <xf numFmtId="0" fontId="24" fillId="12" borderId="25" xfId="0" applyFont="1" applyFill="1" applyBorder="1" applyAlignment="1">
      <alignment horizontal="center" vertical="center"/>
    </xf>
    <xf numFmtId="0" fontId="13" fillId="12" borderId="2" xfId="0" applyFont="1" applyFill="1" applyBorder="1" applyAlignment="1">
      <alignment horizontal="center" vertical="center"/>
    </xf>
    <xf numFmtId="0" fontId="13" fillId="12" borderId="23" xfId="0" applyFont="1" applyFill="1" applyBorder="1" applyAlignment="1">
      <alignment horizontal="center" vertical="center"/>
    </xf>
    <xf numFmtId="0" fontId="13" fillId="12" borderId="24" xfId="0" applyFont="1" applyFill="1" applyBorder="1" applyAlignment="1">
      <alignment horizontal="center" vertical="center"/>
    </xf>
    <xf numFmtId="14" fontId="22" fillId="8" borderId="1" xfId="0" applyNumberFormat="1" applyFont="1" applyFill="1" applyBorder="1" applyAlignment="1">
      <alignment horizontal="left" vertical="center"/>
    </xf>
    <xf numFmtId="14" fontId="22" fillId="8" borderId="23" xfId="4" applyNumberFormat="1" applyFont="1" applyFill="1" applyBorder="1" applyAlignment="1">
      <alignment horizontal="left" vertical="center"/>
    </xf>
    <xf numFmtId="14" fontId="11" fillId="5" borderId="23" xfId="4" applyNumberFormat="1" applyFont="1" applyFill="1" applyBorder="1" applyAlignment="1">
      <alignment horizontal="left" vertical="center"/>
    </xf>
    <xf numFmtId="14" fontId="22" fillId="8" borderId="7" xfId="4" applyNumberFormat="1" applyFont="1" applyFill="1" applyBorder="1" applyAlignment="1">
      <alignment horizontal="left" vertical="center"/>
    </xf>
    <xf numFmtId="14" fontId="22" fillId="8" borderId="26" xfId="4" applyNumberFormat="1" applyFont="1" applyFill="1" applyBorder="1" applyAlignment="1">
      <alignment horizontal="left" vertical="center"/>
    </xf>
    <xf numFmtId="14" fontId="22" fillId="5" borderId="23" xfId="4" applyNumberFormat="1" applyFont="1" applyFill="1" applyBorder="1" applyAlignment="1">
      <alignment horizontal="left" vertical="center"/>
    </xf>
    <xf numFmtId="14" fontId="22" fillId="8" borderId="27" xfId="4" applyNumberFormat="1" applyFont="1" applyFill="1" applyBorder="1" applyAlignment="1">
      <alignment horizontal="left" vertical="center"/>
    </xf>
    <xf numFmtId="14" fontId="13" fillId="8" borderId="23" xfId="4" applyNumberFormat="1" applyFont="1" applyFill="1" applyBorder="1" applyAlignment="1">
      <alignment horizontal="left" vertical="center"/>
    </xf>
    <xf numFmtId="0" fontId="9" fillId="11" borderId="4" xfId="0" applyFont="1" applyFill="1" applyBorder="1" applyAlignment="1">
      <alignment horizontal="center"/>
    </xf>
    <xf numFmtId="3" fontId="0" fillId="0" borderId="4" xfId="0" applyNumberFormat="1" applyBorder="1" applyAlignment="1">
      <alignment horizontal="center"/>
    </xf>
    <xf numFmtId="3" fontId="9" fillId="0" borderId="1" xfId="0" applyNumberFormat="1" applyFont="1" applyBorder="1" applyAlignment="1">
      <alignment horizontal="center"/>
    </xf>
    <xf numFmtId="14" fontId="9" fillId="13" borderId="1" xfId="0" applyNumberFormat="1" applyFont="1" applyFill="1" applyBorder="1"/>
    <xf numFmtId="0" fontId="9" fillId="13" borderId="1" xfId="0" applyFont="1" applyFill="1" applyBorder="1" applyAlignment="1">
      <alignment horizontal="center"/>
    </xf>
    <xf numFmtId="0" fontId="5" fillId="0" borderId="6" xfId="0" quotePrefix="1" applyFont="1" applyBorder="1" applyAlignment="1">
      <alignment horizontal="center" vertical="center"/>
    </xf>
    <xf numFmtId="1" fontId="0" fillId="0" borderId="0" xfId="0" applyNumberFormat="1" applyAlignment="1">
      <alignment horizontal="center"/>
    </xf>
    <xf numFmtId="0" fontId="5" fillId="0" borderId="12" xfId="0" applyFont="1" applyBorder="1" applyAlignment="1">
      <alignment horizontal="center" vertical="center" wrapText="1"/>
    </xf>
    <xf numFmtId="0" fontId="28" fillId="14" borderId="0" xfId="0" applyFont="1" applyFill="1"/>
    <xf numFmtId="0" fontId="26" fillId="14" borderId="0" xfId="0" applyFont="1" applyFill="1"/>
    <xf numFmtId="0" fontId="29" fillId="14" borderId="0" xfId="0" applyFont="1" applyFill="1"/>
    <xf numFmtId="0" fontId="30" fillId="15" borderId="0" xfId="0" applyFont="1" applyFill="1"/>
    <xf numFmtId="0" fontId="10" fillId="16" borderId="0" xfId="0" applyFont="1" applyFill="1"/>
    <xf numFmtId="0" fontId="10" fillId="0" borderId="1" xfId="0" applyFont="1" applyBorder="1" applyAlignment="1">
      <alignment horizontal="left"/>
    </xf>
    <xf numFmtId="14" fontId="5" fillId="0" borderId="6" xfId="0" applyNumberFormat="1" applyFont="1" applyBorder="1" applyAlignment="1">
      <alignment horizontal="center" vertical="center"/>
    </xf>
    <xf numFmtId="14" fontId="5" fillId="6" borderId="11" xfId="0" applyNumberFormat="1" applyFont="1" applyFill="1" applyBorder="1" applyAlignment="1">
      <alignment horizontal="center" vertical="center"/>
    </xf>
    <xf numFmtId="14" fontId="5" fillId="6" borderId="9" xfId="0" applyNumberFormat="1" applyFont="1" applyFill="1" applyBorder="1" applyAlignment="1">
      <alignment horizontal="center" vertical="center"/>
    </xf>
    <xf numFmtId="0" fontId="5" fillId="0" borderId="18" xfId="0" applyFont="1" applyBorder="1" applyAlignment="1">
      <alignment horizontal="center" vertical="center"/>
    </xf>
    <xf numFmtId="0" fontId="10" fillId="0" borderId="1" xfId="0" applyFont="1" applyBorder="1" applyAlignment="1">
      <alignment horizontal="center"/>
    </xf>
    <xf numFmtId="0" fontId="5" fillId="0" borderId="4" xfId="0" applyFont="1" applyBorder="1" applyAlignment="1">
      <alignment horizontal="left" vertical="center"/>
    </xf>
    <xf numFmtId="0" fontId="0" fillId="0" borderId="5" xfId="0" applyBorder="1"/>
    <xf numFmtId="0" fontId="28" fillId="16" borderId="0" xfId="0" applyFont="1" applyFill="1" applyAlignment="1">
      <alignment horizontal="center"/>
    </xf>
    <xf numFmtId="0" fontId="0" fillId="20" borderId="0" xfId="0" applyFill="1"/>
    <xf numFmtId="0" fontId="0" fillId="21" borderId="0" xfId="0" applyFill="1"/>
    <xf numFmtId="0" fontId="31" fillId="10" borderId="0" xfId="0" applyFont="1" applyFill="1" applyAlignment="1">
      <alignment vertical="center"/>
    </xf>
    <xf numFmtId="0" fontId="33" fillId="21" borderId="0" xfId="0" applyFont="1" applyFill="1" applyAlignment="1">
      <alignment vertical="center"/>
    </xf>
    <xf numFmtId="0" fontId="32" fillId="10" borderId="0" xfId="0" applyFont="1" applyFill="1"/>
    <xf numFmtId="0" fontId="0" fillId="22" borderId="0" xfId="0" applyFill="1"/>
    <xf numFmtId="0" fontId="0" fillId="23" borderId="0" xfId="0" applyFill="1"/>
    <xf numFmtId="0" fontId="0" fillId="20" borderId="0" xfId="0" applyFill="1" applyAlignment="1">
      <alignment vertical="center"/>
    </xf>
    <xf numFmtId="3" fontId="0" fillId="0" borderId="1" xfId="0" applyNumberFormat="1" applyBorder="1"/>
    <xf numFmtId="2" fontId="0" fillId="0" borderId="1" xfId="0" applyNumberFormat="1" applyBorder="1"/>
    <xf numFmtId="0" fontId="35" fillId="0" borderId="5" xfId="0" applyFont="1" applyBorder="1" applyAlignment="1">
      <alignment horizontal="center" vertical="center"/>
    </xf>
    <xf numFmtId="0" fontId="35" fillId="0" borderId="1" xfId="0" applyFont="1" applyBorder="1" applyAlignment="1">
      <alignment horizontal="center" vertical="center"/>
    </xf>
    <xf numFmtId="164" fontId="0" fillId="0" borderId="0" xfId="0" applyNumberFormat="1"/>
    <xf numFmtId="0" fontId="38" fillId="10" borderId="0" xfId="0" applyFont="1" applyFill="1"/>
    <xf numFmtId="0" fontId="38" fillId="10" borderId="0" xfId="0" applyFont="1" applyFill="1" applyAlignment="1">
      <alignment horizontal="centerContinuous" vertical="center"/>
    </xf>
    <xf numFmtId="0" fontId="37" fillId="10" borderId="0" xfId="0" applyFont="1" applyFill="1"/>
    <xf numFmtId="0" fontId="37" fillId="10" borderId="0" xfId="0" applyFont="1" applyFill="1" applyAlignment="1">
      <alignment horizontal="centerContinuous" vertical="center"/>
    </xf>
    <xf numFmtId="0" fontId="36" fillId="10" borderId="1" xfId="0" applyFont="1" applyFill="1" applyBorder="1" applyAlignment="1">
      <alignment horizontal="center"/>
    </xf>
    <xf numFmtId="0" fontId="0" fillId="23" borderId="1" xfId="0" applyFill="1" applyBorder="1" applyAlignment="1">
      <alignment horizontal="left"/>
    </xf>
    <xf numFmtId="0" fontId="0" fillId="23" borderId="1" xfId="0" applyFill="1" applyBorder="1"/>
    <xf numFmtId="0" fontId="0" fillId="21" borderId="1" xfId="0" applyFill="1" applyBorder="1"/>
    <xf numFmtId="0" fontId="13" fillId="0" borderId="29" xfId="0" pivotButton="1" applyFont="1" applyBorder="1"/>
    <xf numFmtId="0" fontId="13" fillId="0" borderId="29" xfId="0" applyFont="1" applyBorder="1"/>
    <xf numFmtId="0" fontId="13" fillId="0" borderId="29" xfId="0" applyFont="1" applyBorder="1" applyAlignment="1">
      <alignment horizontal="left"/>
    </xf>
    <xf numFmtId="1" fontId="13" fillId="0" borderId="29" xfId="0" applyNumberFormat="1" applyFont="1" applyBorder="1"/>
    <xf numFmtId="0" fontId="9" fillId="23" borderId="1" xfId="0" applyFont="1" applyFill="1" applyBorder="1" applyAlignment="1">
      <alignment horizontal="center"/>
    </xf>
    <xf numFmtId="17" fontId="9" fillId="23" borderId="1" xfId="0" applyNumberFormat="1" applyFont="1" applyFill="1" applyBorder="1" applyAlignment="1">
      <alignment horizontal="center"/>
    </xf>
    <xf numFmtId="0" fontId="9" fillId="21" borderId="1" xfId="0" applyFont="1" applyFill="1" applyBorder="1" applyAlignment="1">
      <alignment horizontal="center"/>
    </xf>
    <xf numFmtId="0" fontId="0" fillId="21" borderId="1" xfId="0" applyFill="1" applyBorder="1" applyAlignment="1">
      <alignment horizontal="center"/>
    </xf>
    <xf numFmtId="0" fontId="5" fillId="21" borderId="1" xfId="0" applyFont="1" applyFill="1" applyBorder="1" applyAlignment="1">
      <alignment horizontal="center" vertical="center"/>
    </xf>
    <xf numFmtId="0" fontId="13" fillId="8" borderId="0" xfId="0" applyFont="1" applyFill="1" applyAlignment="1">
      <alignment vertical="center"/>
    </xf>
    <xf numFmtId="0" fontId="14" fillId="6" borderId="1" xfId="0" applyFont="1" applyFill="1" applyBorder="1" applyAlignment="1">
      <alignment horizontal="left" vertical="center"/>
    </xf>
    <xf numFmtId="0" fontId="0" fillId="0" borderId="0" xfId="0" applyAlignment="1">
      <alignment horizontal="left" vertical="center"/>
    </xf>
    <xf numFmtId="14" fontId="0" fillId="8" borderId="1" xfId="1" applyNumberFormat="1" applyFont="1" applyFill="1" applyBorder="1" applyAlignment="1">
      <alignment horizontal="left" vertical="center"/>
    </xf>
    <xf numFmtId="164" fontId="0" fillId="0" borderId="0" xfId="2" applyNumberFormat="1" applyFont="1"/>
    <xf numFmtId="0" fontId="0" fillId="0" borderId="0" xfId="0" pivotButton="1" applyAlignment="1">
      <alignment horizontal="center"/>
    </xf>
    <xf numFmtId="0" fontId="5" fillId="21" borderId="12" xfId="0" applyFont="1" applyFill="1" applyBorder="1" applyAlignment="1">
      <alignment horizontal="center" vertical="center"/>
    </xf>
    <xf numFmtId="0" fontId="5" fillId="21" borderId="5" xfId="0" applyFont="1" applyFill="1" applyBorder="1" applyAlignment="1">
      <alignment horizontal="center" vertical="center"/>
    </xf>
    <xf numFmtId="0" fontId="35" fillId="21" borderId="5" xfId="0" applyFont="1" applyFill="1" applyBorder="1" applyAlignment="1">
      <alignment horizontal="center" vertical="center"/>
    </xf>
    <xf numFmtId="0" fontId="5" fillId="24" borderId="5" xfId="0" applyFont="1" applyFill="1" applyBorder="1" applyAlignment="1">
      <alignment horizontal="center" vertical="center"/>
    </xf>
    <xf numFmtId="0" fontId="35" fillId="21" borderId="1" xfId="0" applyFont="1" applyFill="1" applyBorder="1" applyAlignment="1">
      <alignment horizontal="center" vertical="center"/>
    </xf>
    <xf numFmtId="0" fontId="5" fillId="24" borderId="1" xfId="0" applyFont="1" applyFill="1" applyBorder="1" applyAlignment="1">
      <alignment horizontal="center" vertical="center"/>
    </xf>
    <xf numFmtId="0" fontId="35" fillId="21" borderId="12" xfId="0" applyFont="1" applyFill="1" applyBorder="1" applyAlignment="1">
      <alignment horizontal="center" vertical="center"/>
    </xf>
    <xf numFmtId="0" fontId="5" fillId="0" borderId="9" xfId="0" applyFont="1" applyBorder="1" applyAlignment="1">
      <alignment horizontal="left" vertical="center"/>
    </xf>
    <xf numFmtId="14" fontId="5" fillId="0" borderId="13" xfId="0" applyNumberFormat="1" applyFont="1" applyBorder="1" applyAlignment="1">
      <alignment horizontal="center" vertical="center"/>
    </xf>
    <xf numFmtId="0" fontId="5" fillId="21" borderId="0" xfId="0" applyFont="1" applyFill="1" applyAlignment="1">
      <alignment horizontal="center" vertical="center"/>
    </xf>
    <xf numFmtId="0" fontId="5" fillId="24" borderId="0" xfId="0" applyFont="1" applyFill="1" applyAlignment="1">
      <alignment horizontal="center" vertical="center"/>
    </xf>
    <xf numFmtId="0" fontId="5" fillId="0" borderId="3" xfId="0" applyFont="1" applyBorder="1" applyAlignment="1">
      <alignment horizontal="left" vertical="center"/>
    </xf>
    <xf numFmtId="14" fontId="0" fillId="0" borderId="5" xfId="0" applyNumberFormat="1" applyBorder="1" applyAlignment="1">
      <alignment horizontal="center"/>
    </xf>
    <xf numFmtId="14" fontId="39" fillId="6" borderId="1" xfId="0" applyNumberFormat="1" applyFont="1" applyFill="1" applyBorder="1" applyAlignment="1">
      <alignment horizontal="center" vertical="center"/>
    </xf>
    <xf numFmtId="0" fontId="39" fillId="0" borderId="5" xfId="0" applyFont="1" applyBorder="1" applyAlignment="1">
      <alignment horizontal="center" vertical="center"/>
    </xf>
    <xf numFmtId="0" fontId="39" fillId="21" borderId="12" xfId="0" applyFont="1" applyFill="1" applyBorder="1" applyAlignment="1">
      <alignment horizontal="center" vertical="center"/>
    </xf>
    <xf numFmtId="0" fontId="39" fillId="21" borderId="5" xfId="0" applyFont="1" applyFill="1" applyBorder="1" applyAlignment="1">
      <alignment horizontal="center" vertical="center"/>
    </xf>
    <xf numFmtId="14" fontId="39" fillId="6" borderId="5" xfId="0" applyNumberFormat="1" applyFont="1" applyFill="1" applyBorder="1" applyAlignment="1">
      <alignment horizontal="center" vertical="center"/>
    </xf>
    <xf numFmtId="0" fontId="39" fillId="0" borderId="1" xfId="0" applyFont="1" applyBorder="1" applyAlignment="1">
      <alignment horizontal="center" vertical="center"/>
    </xf>
    <xf numFmtId="0" fontId="39" fillId="0" borderId="5" xfId="0" applyFont="1" applyBorder="1" applyAlignment="1">
      <alignment horizontal="left" vertical="center"/>
    </xf>
    <xf numFmtId="0" fontId="39" fillId="0" borderId="1" xfId="0" applyFont="1" applyBorder="1" applyAlignment="1">
      <alignment horizontal="left" vertical="center"/>
    </xf>
    <xf numFmtId="14" fontId="39" fillId="0" borderId="1" xfId="0" applyNumberFormat="1" applyFont="1" applyBorder="1" applyAlignment="1">
      <alignment horizontal="center" vertical="center"/>
    </xf>
    <xf numFmtId="0" fontId="40" fillId="0" borderId="1" xfId="0" applyFont="1" applyBorder="1" applyAlignment="1">
      <alignment horizontal="left" vertical="center"/>
    </xf>
    <xf numFmtId="0" fontId="29" fillId="17" borderId="1" xfId="0" applyFont="1" applyFill="1" applyBorder="1" applyAlignment="1">
      <alignment horizontal="center" vertical="center"/>
    </xf>
    <xf numFmtId="0" fontId="29" fillId="17" borderId="1" xfId="0" applyFont="1" applyFill="1" applyBorder="1" applyAlignment="1">
      <alignment horizontal="center" vertical="center" wrapText="1"/>
    </xf>
    <xf numFmtId="0" fontId="26" fillId="17" borderId="1" xfId="0" applyFont="1" applyFill="1" applyBorder="1" applyAlignment="1">
      <alignment horizontal="center" vertical="center"/>
    </xf>
    <xf numFmtId="0" fontId="29" fillId="18" borderId="1" xfId="0" applyFont="1" applyFill="1" applyBorder="1" applyAlignment="1">
      <alignment horizontal="center" vertical="center" wrapText="1"/>
    </xf>
    <xf numFmtId="0" fontId="26" fillId="19" borderId="1" xfId="0" applyFont="1" applyFill="1" applyBorder="1" applyAlignment="1">
      <alignment horizontal="center" vertical="center"/>
    </xf>
    <xf numFmtId="0" fontId="29" fillId="19" borderId="1" xfId="0" applyFont="1" applyFill="1" applyBorder="1" applyAlignment="1">
      <alignment horizontal="center" vertical="center"/>
    </xf>
    <xf numFmtId="9" fontId="4" fillId="0" borderId="1" xfId="2" applyFont="1" applyBorder="1" applyAlignment="1">
      <alignment horizontal="left" vertical="center"/>
    </xf>
    <xf numFmtId="0" fontId="0" fillId="0" borderId="1" xfId="0" applyBorder="1" applyAlignment="1">
      <alignment vertical="center"/>
    </xf>
    <xf numFmtId="0" fontId="39" fillId="0" borderId="12" xfId="0" applyFont="1" applyBorder="1" applyAlignment="1">
      <alignment horizontal="center" vertical="center"/>
    </xf>
    <xf numFmtId="0" fontId="0" fillId="10" borderId="0" xfId="0" applyFill="1" applyAlignment="1">
      <alignment horizontal="left"/>
    </xf>
    <xf numFmtId="0" fontId="41" fillId="10" borderId="0" xfId="0" applyFont="1" applyFill="1" applyAlignment="1">
      <alignment horizontal="left" vertical="center"/>
    </xf>
    <xf numFmtId="0" fontId="32" fillId="10" borderId="0" xfId="0" applyFont="1" applyFill="1" applyAlignment="1">
      <alignment horizontal="left"/>
    </xf>
    <xf numFmtId="0" fontId="32" fillId="10" borderId="0" xfId="0" applyFont="1" applyFill="1" applyAlignment="1">
      <alignment horizontal="center"/>
    </xf>
    <xf numFmtId="0" fontId="40" fillId="0" borderId="5" xfId="0" applyFont="1" applyBorder="1" applyAlignment="1">
      <alignment horizontal="left" vertical="center"/>
    </xf>
    <xf numFmtId="0" fontId="5" fillId="0" borderId="5" xfId="0" applyFont="1" applyBorder="1" applyAlignment="1">
      <alignment horizontal="left" vertical="center" wrapText="1"/>
    </xf>
    <xf numFmtId="0" fontId="26" fillId="14" borderId="0" xfId="0" applyFont="1" applyFill="1" applyAlignment="1">
      <alignment horizontal="center"/>
    </xf>
    <xf numFmtId="0" fontId="10" fillId="16" borderId="0" xfId="0" applyFont="1" applyFill="1" applyAlignment="1">
      <alignment horizontal="center"/>
    </xf>
    <xf numFmtId="9" fontId="0" fillId="0" borderId="1" xfId="2" applyFont="1" applyBorder="1" applyAlignment="1">
      <alignment horizontal="center"/>
    </xf>
    <xf numFmtId="0" fontId="0" fillId="23" borderId="3" xfId="0" applyFill="1" applyBorder="1" applyAlignment="1">
      <alignment horizontal="center"/>
    </xf>
    <xf numFmtId="0" fontId="0" fillId="23" borderId="30" xfId="0" applyFill="1" applyBorder="1" applyAlignment="1">
      <alignment horizontal="center"/>
    </xf>
    <xf numFmtId="0" fontId="4" fillId="0" borderId="5" xfId="0" applyFont="1" applyBorder="1" applyAlignment="1">
      <alignment horizontal="left" vertical="center"/>
    </xf>
    <xf numFmtId="0" fontId="0" fillId="0" borderId="3" xfId="0" applyBorder="1" applyAlignment="1">
      <alignment horizontal="center"/>
    </xf>
    <xf numFmtId="0" fontId="0" fillId="0" borderId="4" xfId="0" applyBorder="1" applyAlignment="1">
      <alignment horizontal="center"/>
    </xf>
    <xf numFmtId="0" fontId="0" fillId="0" borderId="31" xfId="0" applyBorder="1" applyAlignment="1">
      <alignment horizontal="center"/>
    </xf>
    <xf numFmtId="0" fontId="0" fillId="0" borderId="32" xfId="0" applyBorder="1" applyAlignment="1">
      <alignment horizontal="center"/>
    </xf>
    <xf numFmtId="14" fontId="0" fillId="0" borderId="14" xfId="0" applyNumberFormat="1" applyBorder="1" applyAlignment="1">
      <alignment horizontal="center"/>
    </xf>
    <xf numFmtId="0" fontId="0" fillId="0" borderId="18" xfId="0" applyBorder="1" applyAlignment="1">
      <alignment horizontal="center"/>
    </xf>
    <xf numFmtId="14" fontId="0" fillId="0" borderId="31" xfId="0" applyNumberFormat="1" applyBorder="1" applyAlignment="1">
      <alignment horizontal="center"/>
    </xf>
    <xf numFmtId="0" fontId="0" fillId="0" borderId="33" xfId="0" applyBorder="1" applyAlignment="1">
      <alignment horizontal="center"/>
    </xf>
    <xf numFmtId="0" fontId="0" fillId="25" borderId="9" xfId="0" applyFill="1" applyBorder="1" applyAlignment="1">
      <alignment horizontal="center"/>
    </xf>
    <xf numFmtId="0" fontId="0" fillId="25" borderId="13" xfId="0" applyFill="1" applyBorder="1" applyAlignment="1">
      <alignment horizontal="center"/>
    </xf>
    <xf numFmtId="0" fontId="0" fillId="25" borderId="12" xfId="0" applyFill="1" applyBorder="1" applyAlignment="1">
      <alignment horizontal="center"/>
    </xf>
    <xf numFmtId="0" fontId="0" fillId="26" borderId="9" xfId="0" applyFill="1" applyBorder="1" applyAlignment="1">
      <alignment horizontal="center"/>
    </xf>
    <xf numFmtId="0" fontId="0" fillId="26" borderId="13" xfId="0" applyFill="1" applyBorder="1" applyAlignment="1">
      <alignment horizontal="center"/>
    </xf>
    <xf numFmtId="0" fontId="0" fillId="26" borderId="12" xfId="0" applyFill="1" applyBorder="1" applyAlignment="1">
      <alignment horizontal="center"/>
    </xf>
    <xf numFmtId="0" fontId="0" fillId="27" borderId="9" xfId="0" applyFill="1" applyBorder="1" applyAlignment="1">
      <alignment horizontal="center"/>
    </xf>
    <xf numFmtId="0" fontId="0" fillId="27" borderId="13" xfId="0" applyFill="1" applyBorder="1" applyAlignment="1">
      <alignment horizontal="center"/>
    </xf>
    <xf numFmtId="0" fontId="0" fillId="27" borderId="12" xfId="0" applyFill="1" applyBorder="1" applyAlignment="1">
      <alignment horizontal="center"/>
    </xf>
    <xf numFmtId="0" fontId="42" fillId="21" borderId="0" xfId="0" applyFont="1" applyFill="1"/>
    <xf numFmtId="0" fontId="0" fillId="21" borderId="0" xfId="0" applyFill="1" applyAlignment="1">
      <alignment horizontal="center"/>
    </xf>
    <xf numFmtId="0" fontId="9" fillId="21" borderId="0" xfId="0" applyFont="1" applyFill="1" applyAlignment="1">
      <alignment vertical="center"/>
    </xf>
    <xf numFmtId="14" fontId="43" fillId="21" borderId="0" xfId="0" applyNumberFormat="1" applyFont="1" applyFill="1" applyAlignment="1">
      <alignment horizontal="center" vertical="center" shrinkToFit="1"/>
    </xf>
    <xf numFmtId="0" fontId="9" fillId="21" borderId="0" xfId="0" applyFont="1" applyFill="1" applyAlignment="1">
      <alignment horizontal="center" vertical="center"/>
    </xf>
    <xf numFmtId="0" fontId="42" fillId="21" borderId="0" xfId="0" applyFont="1" applyFill="1" applyAlignment="1">
      <alignment horizontal="left"/>
    </xf>
    <xf numFmtId="0" fontId="44" fillId="21" borderId="0" xfId="0" applyFont="1" applyFill="1" applyAlignment="1">
      <alignment horizontal="center" vertical="center"/>
    </xf>
    <xf numFmtId="0" fontId="45" fillId="21" borderId="0" xfId="0" applyFont="1" applyFill="1" applyAlignment="1">
      <alignment horizontal="center"/>
    </xf>
    <xf numFmtId="0" fontId="45" fillId="21" borderId="0" xfId="0" applyFont="1" applyFill="1" applyAlignment="1">
      <alignment horizontal="left"/>
    </xf>
    <xf numFmtId="0" fontId="45" fillId="21" borderId="0" xfId="0" applyFont="1" applyFill="1"/>
    <xf numFmtId="0" fontId="46" fillId="21" borderId="0" xfId="0" applyFont="1" applyFill="1" applyAlignment="1">
      <alignment horizontal="center" vertical="center"/>
    </xf>
    <xf numFmtId="14" fontId="47" fillId="21" borderId="0" xfId="0" applyNumberFormat="1" applyFont="1" applyFill="1" applyAlignment="1">
      <alignment horizontal="center" vertical="center" shrinkToFit="1"/>
    </xf>
    <xf numFmtId="0" fontId="42" fillId="10" borderId="0" xfId="0" applyFont="1" applyFill="1"/>
    <xf numFmtId="0" fontId="48" fillId="10" borderId="0" xfId="0" applyFont="1" applyFill="1" applyAlignment="1">
      <alignment vertical="center"/>
    </xf>
    <xf numFmtId="0" fontId="50" fillId="10" borderId="0" xfId="0" applyFont="1" applyFill="1"/>
    <xf numFmtId="0" fontId="42" fillId="20" borderId="0" xfId="0" applyFont="1" applyFill="1"/>
    <xf numFmtId="0" fontId="47" fillId="22" borderId="0" xfId="0" applyFont="1" applyFill="1" applyAlignment="1">
      <alignment vertical="center" wrapText="1"/>
    </xf>
    <xf numFmtId="0" fontId="47" fillId="22" borderId="0" xfId="0" applyFont="1" applyFill="1"/>
    <xf numFmtId="0" fontId="42" fillId="22" borderId="0" xfId="0" applyFont="1" applyFill="1"/>
    <xf numFmtId="0" fontId="47" fillId="20" borderId="0" xfId="0" applyFont="1" applyFill="1" applyAlignment="1">
      <alignment vertical="center"/>
    </xf>
    <xf numFmtId="0" fontId="51" fillId="20" borderId="0" xfId="0" applyFont="1" applyFill="1" applyAlignment="1">
      <alignment vertical="center"/>
    </xf>
    <xf numFmtId="0" fontId="51" fillId="23" borderId="0" xfId="0" applyFont="1" applyFill="1" applyAlignment="1">
      <alignment vertical="center"/>
    </xf>
    <xf numFmtId="0" fontId="42" fillId="20" borderId="0" xfId="0" applyFont="1" applyFill="1" applyAlignment="1">
      <alignment vertical="center"/>
    </xf>
    <xf numFmtId="0" fontId="45" fillId="20" borderId="0" xfId="0" applyFont="1" applyFill="1" applyAlignment="1">
      <alignment vertical="center"/>
    </xf>
    <xf numFmtId="0" fontId="50" fillId="10" borderId="0" xfId="0" applyFont="1" applyFill="1" applyAlignment="1">
      <alignment horizontal="centerContinuous" vertical="center"/>
    </xf>
    <xf numFmtId="0" fontId="39" fillId="0" borderId="1" xfId="0" applyFont="1" applyBorder="1" applyAlignment="1">
      <alignment horizontal="left" vertical="center" wrapText="1"/>
    </xf>
    <xf numFmtId="0" fontId="0" fillId="0" borderId="5" xfId="0" applyBorder="1" applyAlignment="1">
      <alignment horizontal="left"/>
    </xf>
    <xf numFmtId="1" fontId="52" fillId="10" borderId="28" xfId="0" applyNumberFormat="1" applyFont="1" applyFill="1" applyBorder="1" applyAlignment="1">
      <alignment horizontal="center" vertical="center"/>
    </xf>
    <xf numFmtId="14" fontId="42" fillId="21" borderId="0" xfId="0" applyNumberFormat="1" applyFont="1" applyFill="1" applyAlignment="1">
      <alignment horizontal="left" vertical="center"/>
    </xf>
    <xf numFmtId="0" fontId="0" fillId="0" borderId="31" xfId="0" applyBorder="1"/>
    <xf numFmtId="0" fontId="9" fillId="0" borderId="9" xfId="0" applyFont="1" applyBorder="1" applyAlignment="1">
      <alignment horizontal="center"/>
    </xf>
    <xf numFmtId="17" fontId="9" fillId="0" borderId="13" xfId="0" applyNumberFormat="1" applyFont="1" applyBorder="1" applyAlignment="1">
      <alignment horizontal="center"/>
    </xf>
    <xf numFmtId="0" fontId="9" fillId="0" borderId="12" xfId="0" applyFont="1" applyBorder="1" applyAlignment="1">
      <alignment horizontal="center"/>
    </xf>
    <xf numFmtId="9" fontId="0" fillId="0" borderId="33" xfId="2" applyFont="1" applyBorder="1" applyAlignment="1">
      <alignment horizontal="center"/>
    </xf>
    <xf numFmtId="9" fontId="0" fillId="0" borderId="32" xfId="2" applyFont="1" applyBorder="1" applyAlignment="1">
      <alignment horizontal="center"/>
    </xf>
    <xf numFmtId="0" fontId="9" fillId="0" borderId="1" xfId="0" applyFont="1" applyBorder="1"/>
    <xf numFmtId="14" fontId="13" fillId="0" borderId="23" xfId="0" applyNumberFormat="1" applyFont="1" applyBorder="1" applyAlignment="1">
      <alignment horizontal="center" vertical="center"/>
    </xf>
    <xf numFmtId="14" fontId="24" fillId="0" borderId="24" xfId="0" applyNumberFormat="1" applyFont="1" applyBorder="1" applyAlignment="1">
      <alignment horizontal="center" vertical="center"/>
    </xf>
    <xf numFmtId="14" fontId="24" fillId="0" borderId="2" xfId="0" applyNumberFormat="1" applyFont="1" applyBorder="1" applyAlignment="1">
      <alignment horizontal="center" vertical="center"/>
    </xf>
    <xf numFmtId="14" fontId="23" fillId="0" borderId="2" xfId="0" applyNumberFormat="1" applyFont="1" applyBorder="1" applyAlignment="1">
      <alignment horizontal="center" vertical="center"/>
    </xf>
    <xf numFmtId="14" fontId="23" fillId="0" borderId="24" xfId="0" applyNumberFormat="1" applyFont="1" applyBorder="1" applyAlignment="1">
      <alignment horizontal="center" vertical="center"/>
    </xf>
    <xf numFmtId="14" fontId="13" fillId="0" borderId="2" xfId="0" applyNumberFormat="1" applyFont="1" applyBorder="1" applyAlignment="1">
      <alignment horizontal="center" vertical="center"/>
    </xf>
    <xf numFmtId="14" fontId="13" fillId="0" borderId="24" xfId="0" applyNumberFormat="1" applyFont="1" applyBorder="1" applyAlignment="1">
      <alignment horizontal="center" vertical="center"/>
    </xf>
    <xf numFmtId="0" fontId="0" fillId="8" borderId="1" xfId="0" applyFill="1" applyBorder="1" applyAlignment="1">
      <alignment horizontal="center"/>
    </xf>
    <xf numFmtId="0" fontId="4" fillId="8" borderId="1" xfId="0" applyFont="1" applyFill="1" applyBorder="1" applyAlignment="1">
      <alignment horizontal="left" vertical="center"/>
    </xf>
    <xf numFmtId="0" fontId="0" fillId="0" borderId="1" xfId="0" applyBorder="1" applyAlignment="1">
      <alignment horizontal="left" vertical="top"/>
    </xf>
    <xf numFmtId="0" fontId="28" fillId="15" borderId="0" xfId="0" applyFont="1" applyFill="1" applyAlignment="1">
      <alignment horizontal="center"/>
    </xf>
    <xf numFmtId="0" fontId="30" fillId="15" borderId="0" xfId="0" applyFont="1" applyFill="1" applyAlignment="1">
      <alignment horizontal="center"/>
    </xf>
    <xf numFmtId="0" fontId="13" fillId="0" borderId="1" xfId="0" applyFont="1" applyBorder="1"/>
    <xf numFmtId="0" fontId="55" fillId="0" borderId="1" xfId="0" applyFont="1" applyBorder="1"/>
    <xf numFmtId="0" fontId="0" fillId="0" borderId="30" xfId="0" applyBorder="1" applyAlignment="1">
      <alignment horizontal="center"/>
    </xf>
    <xf numFmtId="0" fontId="0" fillId="0" borderId="4" xfId="0" applyBorder="1"/>
    <xf numFmtId="14" fontId="39" fillId="6" borderId="1" xfId="0" applyNumberFormat="1" applyFont="1" applyFill="1" applyBorder="1" applyAlignment="1">
      <alignment horizontal="center"/>
    </xf>
    <xf numFmtId="0" fontId="5" fillId="0" borderId="1" xfId="0" applyFont="1" applyBorder="1" applyAlignment="1">
      <alignment horizontal="center"/>
    </xf>
    <xf numFmtId="0" fontId="39" fillId="0" borderId="1" xfId="0" applyFont="1" applyBorder="1" applyAlignment="1">
      <alignment horizontal="center"/>
    </xf>
    <xf numFmtId="0" fontId="42" fillId="20" borderId="35" xfId="0" applyFont="1" applyFill="1" applyBorder="1"/>
    <xf numFmtId="2" fontId="0" fillId="0" borderId="0" xfId="0" applyNumberFormat="1"/>
    <xf numFmtId="0" fontId="11" fillId="0" borderId="0" xfId="0" applyFont="1" applyAlignment="1">
      <alignment horizontal="center"/>
    </xf>
    <xf numFmtId="0" fontId="11" fillId="0" borderId="1" xfId="0" applyFont="1" applyBorder="1" applyAlignment="1">
      <alignment horizontal="center"/>
    </xf>
    <xf numFmtId="0" fontId="11" fillId="28" borderId="1" xfId="0" applyFont="1" applyFill="1" applyBorder="1" applyAlignment="1">
      <alignment horizontal="center"/>
    </xf>
    <xf numFmtId="0" fontId="24" fillId="0" borderId="5" xfId="0" applyFont="1" applyBorder="1" applyAlignment="1">
      <alignment horizontal="center"/>
    </xf>
    <xf numFmtId="16" fontId="11" fillId="0" borderId="1" xfId="0" applyNumberFormat="1" applyFont="1" applyBorder="1" applyAlignment="1">
      <alignment horizontal="center"/>
    </xf>
    <xf numFmtId="16" fontId="11" fillId="0" borderId="0" xfId="0" applyNumberFormat="1" applyFont="1" applyAlignment="1">
      <alignment horizontal="center"/>
    </xf>
    <xf numFmtId="14" fontId="0" fillId="0" borderId="3" xfId="0" applyNumberFormat="1" applyBorder="1" applyAlignment="1">
      <alignment horizontal="center"/>
    </xf>
    <xf numFmtId="2" fontId="0" fillId="0" borderId="4" xfId="0" applyNumberFormat="1" applyBorder="1" applyAlignment="1">
      <alignment horizontal="center"/>
    </xf>
    <xf numFmtId="0" fontId="52" fillId="10" borderId="0" xfId="0" applyFont="1" applyFill="1" applyAlignment="1">
      <alignment horizontal="center"/>
    </xf>
    <xf numFmtId="2" fontId="0" fillId="0" borderId="9" xfId="0" applyNumberFormat="1" applyBorder="1" applyAlignment="1">
      <alignment horizontal="center"/>
    </xf>
    <xf numFmtId="2" fontId="0" fillId="0" borderId="14" xfId="0" applyNumberFormat="1" applyBorder="1" applyAlignment="1">
      <alignment horizontal="center"/>
    </xf>
    <xf numFmtId="2" fontId="0" fillId="0" borderId="31" xfId="0" applyNumberFormat="1" applyBorder="1" applyAlignment="1">
      <alignment horizontal="center"/>
    </xf>
    <xf numFmtId="0" fontId="0" fillId="0" borderId="12" xfId="0" applyBorder="1" applyAlignment="1">
      <alignment horizontal="center"/>
    </xf>
    <xf numFmtId="0" fontId="0" fillId="0" borderId="11" xfId="0" applyBorder="1" applyAlignment="1">
      <alignment horizontal="left"/>
    </xf>
    <xf numFmtId="0" fontId="0" fillId="0" borderId="6" xfId="0" applyBorder="1" applyAlignment="1">
      <alignment horizontal="left"/>
    </xf>
    <xf numFmtId="14" fontId="39" fillId="29" borderId="1" xfId="0" applyNumberFormat="1" applyFont="1" applyFill="1" applyBorder="1" applyAlignment="1">
      <alignment horizontal="center" vertical="center"/>
    </xf>
    <xf numFmtId="14" fontId="39" fillId="30" borderId="1" xfId="0" applyNumberFormat="1" applyFont="1" applyFill="1" applyBorder="1" applyAlignment="1">
      <alignment horizontal="center" vertical="center"/>
    </xf>
    <xf numFmtId="14" fontId="39" fillId="30" borderId="5" xfId="0" applyNumberFormat="1" applyFont="1" applyFill="1" applyBorder="1" applyAlignment="1">
      <alignment horizontal="center" vertical="center"/>
    </xf>
    <xf numFmtId="14" fontId="5" fillId="30" borderId="1" xfId="0" applyNumberFormat="1" applyFont="1" applyFill="1" applyBorder="1" applyAlignment="1">
      <alignment horizontal="center" vertical="center"/>
    </xf>
    <xf numFmtId="14" fontId="39" fillId="23" borderId="1" xfId="0" applyNumberFormat="1" applyFont="1" applyFill="1" applyBorder="1" applyAlignment="1">
      <alignment horizontal="center" vertical="center"/>
    </xf>
    <xf numFmtId="14" fontId="39" fillId="27" borderId="1" xfId="0" applyNumberFormat="1" applyFont="1" applyFill="1" applyBorder="1" applyAlignment="1">
      <alignment horizontal="center" vertical="center"/>
    </xf>
    <xf numFmtId="0" fontId="0" fillId="0" borderId="11" xfId="0" applyBorder="1" applyAlignment="1">
      <alignment horizontal="center"/>
    </xf>
    <xf numFmtId="0" fontId="0" fillId="0" borderId="6" xfId="0" applyBorder="1" applyAlignment="1">
      <alignment horizontal="center"/>
    </xf>
    <xf numFmtId="3" fontId="5" fillId="21" borderId="1" xfId="0" applyNumberFormat="1" applyFont="1" applyFill="1" applyBorder="1" applyAlignment="1">
      <alignment horizontal="center" vertical="center"/>
    </xf>
    <xf numFmtId="0" fontId="52" fillId="10" borderId="1" xfId="0" applyFont="1" applyFill="1" applyBorder="1" applyAlignment="1">
      <alignment horizontal="center"/>
    </xf>
    <xf numFmtId="0" fontId="0" fillId="0" borderId="5" xfId="0" quotePrefix="1" applyBorder="1" applyAlignment="1">
      <alignment horizontal="center"/>
    </xf>
    <xf numFmtId="0" fontId="31" fillId="10" borderId="0" xfId="0" applyFont="1" applyFill="1" applyAlignment="1">
      <alignment horizontal="center" vertical="center"/>
    </xf>
    <xf numFmtId="0" fontId="0" fillId="20" borderId="0" xfId="0" applyFill="1" applyAlignment="1">
      <alignment horizontal="center" vertical="center" wrapText="1"/>
    </xf>
    <xf numFmtId="0" fontId="27" fillId="20" borderId="0" xfId="0" applyFont="1" applyFill="1" applyAlignment="1">
      <alignment horizontal="center" vertical="center"/>
    </xf>
    <xf numFmtId="0" fontId="9" fillId="21" borderId="0" xfId="0" applyFont="1" applyFill="1" applyAlignment="1">
      <alignment horizontal="left" vertical="center"/>
    </xf>
    <xf numFmtId="0" fontId="27" fillId="23" borderId="0" xfId="0" applyFont="1" applyFill="1" applyAlignment="1">
      <alignment horizontal="center"/>
    </xf>
    <xf numFmtId="0" fontId="32" fillId="10" borderId="28" xfId="0" applyFont="1" applyFill="1" applyBorder="1" applyAlignment="1">
      <alignment horizontal="center"/>
    </xf>
    <xf numFmtId="0" fontId="34" fillId="10" borderId="28" xfId="0" applyFont="1" applyFill="1" applyBorder="1" applyAlignment="1">
      <alignment horizontal="center"/>
    </xf>
    <xf numFmtId="0" fontId="53" fillId="20" borderId="0" xfId="0" applyFont="1" applyFill="1" applyAlignment="1">
      <alignment horizontal="center" vertical="center" wrapText="1"/>
    </xf>
    <xf numFmtId="0" fontId="45" fillId="21" borderId="0" xfId="0" applyFont="1" applyFill="1" applyAlignment="1">
      <alignment horizontal="center" vertical="center" wrapText="1"/>
    </xf>
    <xf numFmtId="0" fontId="51" fillId="20" borderId="0" xfId="0" applyFont="1" applyFill="1" applyAlignment="1">
      <alignment horizontal="center"/>
    </xf>
    <xf numFmtId="0" fontId="44" fillId="20" borderId="0" xfId="0" applyFont="1" applyFill="1" applyAlignment="1">
      <alignment horizontal="center" vertical="center" wrapText="1"/>
    </xf>
    <xf numFmtId="0" fontId="48" fillId="10" borderId="0" xfId="0" applyFont="1" applyFill="1" applyAlignment="1">
      <alignment horizontal="center" vertical="center"/>
    </xf>
    <xf numFmtId="0" fontId="49" fillId="10" borderId="28" xfId="0" applyFont="1" applyFill="1" applyBorder="1" applyAlignment="1">
      <alignment horizontal="center" vertical="center"/>
    </xf>
    <xf numFmtId="0" fontId="49" fillId="10" borderId="34" xfId="0" applyFont="1" applyFill="1" applyBorder="1" applyAlignment="1">
      <alignment horizontal="center" vertical="center"/>
    </xf>
    <xf numFmtId="0" fontId="51" fillId="20" borderId="0" xfId="0" applyFont="1" applyFill="1" applyAlignment="1">
      <alignment horizontal="center" vertical="center"/>
    </xf>
    <xf numFmtId="0" fontId="45" fillId="20" borderId="0" xfId="0" applyFont="1" applyFill="1" applyAlignment="1">
      <alignment horizontal="left" vertical="top" wrapText="1"/>
    </xf>
    <xf numFmtId="0" fontId="46" fillId="20" borderId="0" xfId="0" applyFont="1" applyFill="1" applyAlignment="1">
      <alignment horizontal="center" vertical="center"/>
    </xf>
  </cellXfs>
  <cellStyles count="5">
    <cellStyle name="Hiperlink" xfId="1" builtinId="8"/>
    <cellStyle name="Hyperlink" xfId="3" xr:uid="{CA91BAD3-47E4-44A2-BF0E-C017D8E274E4}"/>
    <cellStyle name="Normal" xfId="0" builtinId="0"/>
    <cellStyle name="Porcentagem" xfId="2" builtinId="5"/>
    <cellStyle name="Saída" xfId="4" builtinId="21"/>
  </cellStyles>
  <dxfs count="486">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b/>
        <i val="0"/>
        <color theme="1" tint="0.24994659260841701"/>
      </font>
      <fill>
        <patternFill>
          <bgColor theme="4" tint="0.79998168889431442"/>
        </patternFill>
      </fill>
    </dxf>
    <dxf>
      <font>
        <b/>
        <i val="0"/>
        <color theme="1" tint="0.24994659260841701"/>
      </font>
      <fill>
        <patternFill>
          <bgColor theme="4" tint="0.79998168889431442"/>
        </patternFill>
      </fill>
    </dxf>
    <dxf>
      <font>
        <b/>
        <i val="0"/>
        <color theme="1" tint="0.24994659260841701"/>
      </font>
      <fill>
        <patternFill>
          <bgColor theme="4" tint="0.79998168889431442"/>
        </patternFill>
      </fill>
    </dxf>
    <dxf>
      <font>
        <b/>
        <i val="0"/>
        <color theme="1" tint="0.24994659260841701"/>
      </font>
      <fill>
        <patternFill>
          <bgColor theme="4" tint="0.79998168889431442"/>
        </patternFill>
      </fill>
    </dxf>
    <dxf>
      <font>
        <b/>
        <i val="0"/>
        <color theme="1" tint="0.24994659260841701"/>
      </font>
      <fill>
        <patternFill>
          <bgColor theme="4" tint="0.79998168889431442"/>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b/>
        <i val="0"/>
        <color theme="1" tint="0.24994659260841701"/>
      </font>
      <fill>
        <patternFill>
          <bgColor theme="4" tint="0.79998168889431442"/>
        </patternFill>
      </fill>
    </dxf>
    <dxf>
      <font>
        <b/>
        <i val="0"/>
        <color theme="1" tint="0.24994659260841701"/>
      </font>
      <fill>
        <patternFill>
          <bgColor theme="4" tint="0.79998168889431442"/>
        </patternFill>
      </fill>
    </dxf>
    <dxf>
      <font>
        <b/>
        <i val="0"/>
        <color theme="1" tint="0.24994659260841701"/>
      </font>
      <fill>
        <patternFill>
          <bgColor theme="4" tint="0.79998168889431442"/>
        </patternFill>
      </fill>
    </dxf>
    <dxf>
      <font>
        <b/>
        <i val="0"/>
        <color theme="1" tint="0.24994659260841701"/>
      </font>
      <fill>
        <patternFill>
          <bgColor theme="4" tint="0.79998168889431442"/>
        </patternFill>
      </fill>
    </dxf>
    <dxf>
      <font>
        <b/>
        <i val="0"/>
        <color theme="1" tint="0.24994659260841701"/>
      </font>
      <fill>
        <patternFill>
          <bgColor theme="4" tint="0.79998168889431442"/>
        </patternFill>
      </fill>
    </dxf>
    <dxf>
      <font>
        <b/>
        <i val="0"/>
        <color theme="1" tint="0.24994659260841701"/>
      </font>
      <fill>
        <patternFill>
          <bgColor theme="4" tint="0.79998168889431442"/>
        </patternFill>
      </fill>
    </dxf>
    <dxf>
      <font>
        <b/>
        <i val="0"/>
        <color theme="1" tint="0.24994659260841701"/>
      </font>
      <fill>
        <patternFill>
          <bgColor theme="4" tint="0.79998168889431442"/>
        </patternFill>
      </fill>
    </dxf>
    <dxf>
      <font>
        <b/>
        <i val="0"/>
        <color theme="1" tint="0.24994659260841701"/>
      </font>
      <fill>
        <patternFill>
          <bgColor theme="4" tint="0.79998168889431442"/>
        </patternFill>
      </fill>
    </dxf>
    <dxf>
      <font>
        <b/>
        <i val="0"/>
        <color theme="1" tint="0.24994659260841701"/>
      </font>
      <fill>
        <patternFill>
          <bgColor theme="4" tint="0.79998168889431442"/>
        </patternFill>
      </fill>
    </dxf>
    <dxf>
      <font>
        <b/>
        <i val="0"/>
        <color theme="1" tint="0.24994659260841701"/>
      </font>
      <fill>
        <patternFill>
          <bgColor theme="4" tint="0.79998168889431442"/>
        </patternFill>
      </fill>
    </dxf>
    <dxf>
      <font>
        <b/>
        <i val="0"/>
        <color theme="1" tint="0.24994659260841701"/>
      </font>
      <fill>
        <patternFill>
          <bgColor theme="4" tint="0.79998168889431442"/>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ill>
        <patternFill>
          <bgColor rgb="FFFFC7CE"/>
        </patternFill>
      </fill>
    </dxf>
    <dxf>
      <fill>
        <patternFill>
          <bgColor rgb="FFFFC7CE"/>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b/>
        <i val="0"/>
        <color theme="1" tint="0.24994659260841701"/>
      </font>
      <fill>
        <patternFill>
          <bgColor theme="4" tint="0.79998168889431442"/>
        </patternFill>
      </fill>
    </dxf>
    <dxf>
      <font>
        <b/>
        <i val="0"/>
        <color theme="1" tint="0.24994659260841701"/>
      </font>
      <fill>
        <patternFill>
          <bgColor theme="4" tint="0.79998168889431442"/>
        </patternFill>
      </fill>
    </dxf>
    <dxf>
      <font>
        <b/>
        <i val="0"/>
        <color theme="1" tint="0.24994659260841701"/>
      </font>
      <fill>
        <patternFill>
          <bgColor theme="4" tint="0.79998168889431442"/>
        </patternFill>
      </fill>
    </dxf>
    <dxf>
      <font>
        <b/>
        <i val="0"/>
        <color theme="1" tint="0.24994659260841701"/>
      </font>
      <fill>
        <patternFill>
          <bgColor theme="4" tint="0.79998168889431442"/>
        </patternFill>
      </fill>
    </dxf>
    <dxf>
      <font>
        <b/>
        <i val="0"/>
        <color theme="1" tint="0.24994659260841701"/>
      </font>
      <fill>
        <patternFill>
          <bgColor theme="4" tint="0.79998168889431442"/>
        </patternFill>
      </fill>
    </dxf>
    <dxf>
      <font>
        <b/>
        <i val="0"/>
        <color theme="1" tint="0.24994659260841701"/>
      </font>
      <fill>
        <patternFill>
          <bgColor theme="4" tint="0.79998168889431442"/>
        </patternFill>
      </fill>
    </dxf>
    <dxf>
      <font>
        <b/>
        <i val="0"/>
        <color theme="1" tint="0.24994659260841701"/>
      </font>
      <fill>
        <patternFill>
          <bgColor theme="4" tint="0.79998168889431442"/>
        </patternFill>
      </fill>
    </dxf>
    <dxf>
      <font>
        <b/>
        <i val="0"/>
        <color theme="1" tint="0.24994659260841701"/>
      </font>
      <fill>
        <patternFill>
          <bgColor theme="4" tint="0.79998168889431442"/>
        </patternFill>
      </fill>
    </dxf>
    <dxf>
      <numFmt numFmtId="14" formatCode="0.00%"/>
    </dxf>
    <dxf>
      <numFmt numFmtId="1" formatCode="0"/>
    </dxf>
    <dxf>
      <numFmt numFmtId="164" formatCode="0.0%"/>
    </dxf>
    <dxf>
      <numFmt numFmtId="1" formatCode="0"/>
    </dxf>
    <dxf>
      <alignment horizontal="center"/>
    </dxf>
    <dxf>
      <alignment horizontal="center"/>
    </dxf>
    <dxf>
      <alignment horizontal="center"/>
    </dxf>
    <dxf>
      <numFmt numFmtId="1" formatCode="0"/>
    </dxf>
    <dxf>
      <numFmt numFmtId="1" formatCode="0"/>
    </dxf>
    <dxf>
      <numFmt numFmtId="164" formatCode="0.0%"/>
    </dxf>
    <dxf>
      <numFmt numFmtId="1" formatCode="0"/>
    </dxf>
    <dxf>
      <alignment horizontal="center"/>
    </dxf>
    <dxf>
      <numFmt numFmtId="164" formatCode="0.0%"/>
    </dxf>
    <dxf>
      <numFmt numFmtId="1" formatCode="0"/>
    </dxf>
    <dxf>
      <alignment horizontal="center"/>
    </dxf>
    <dxf>
      <numFmt numFmtId="164" formatCode="0.0%"/>
    </dxf>
    <dxf>
      <numFmt numFmtId="164" formatCode="0.0%"/>
    </dxf>
    <dxf>
      <numFmt numFmtId="1" formatCode="0"/>
    </dxf>
    <dxf>
      <numFmt numFmtId="1" formatCode="0"/>
    </dxf>
    <dxf>
      <numFmt numFmtId="1" formatCode="0"/>
    </dxf>
    <dxf>
      <alignment horizontal="center"/>
    </dxf>
    <dxf>
      <numFmt numFmtId="164" formatCode="0.0%"/>
    </dxf>
    <dxf>
      <numFmt numFmtId="164" formatCode="0.0%"/>
    </dxf>
    <dxf>
      <numFmt numFmtId="164" formatCode="0.0%"/>
    </dxf>
    <dxf>
      <numFmt numFmtId="164" formatCode="0.0%"/>
    </dxf>
    <dxf>
      <numFmt numFmtId="14" formatCode="0.00%"/>
    </dxf>
    <dxf>
      <numFmt numFmtId="1" formatCode="0"/>
    </dxf>
    <dxf>
      <alignment horizontal="center"/>
    </dxf>
    <dxf>
      <numFmt numFmtId="164" formatCode="0.0%"/>
    </dxf>
    <dxf>
      <numFmt numFmtId="164" formatCode="0.0%"/>
    </dxf>
    <dxf>
      <numFmt numFmtId="1" formatCode="0"/>
    </dxf>
    <dxf>
      <alignment horizontal="center"/>
    </dxf>
    <dxf>
      <numFmt numFmtId="164" formatCode="0.0%"/>
    </dxf>
    <dxf>
      <font>
        <color auto="1"/>
      </font>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numFmt numFmtId="1" formatCode="0"/>
    </dxf>
    <dxf>
      <numFmt numFmtId="164" formatCode="0.0%"/>
    </dxf>
    <dxf>
      <numFmt numFmtId="164" formatCode="0.0%"/>
    </dxf>
    <dxf>
      <numFmt numFmtId="14" formatCode="0.00%"/>
    </dxf>
    <dxf>
      <numFmt numFmtId="1" formatCode="0"/>
    </dxf>
    <dxf>
      <numFmt numFmtId="164" formatCode="0.0%"/>
    </dxf>
    <dxf>
      <numFmt numFmtId="1" formatCode="0"/>
    </dxf>
    <dxf>
      <alignment horizontal="center"/>
    </dxf>
    <dxf>
      <numFmt numFmtId="164" formatCode="0.0%"/>
    </dxf>
    <dxf>
      <numFmt numFmtId="1" formatCode="0"/>
    </dxf>
    <dxf>
      <numFmt numFmtId="1" formatCode="0"/>
    </dxf>
    <dxf>
      <numFmt numFmtId="1" formatCode="0"/>
    </dxf>
    <dxf>
      <alignment horizontal="center"/>
    </dxf>
    <dxf>
      <numFmt numFmtId="164" formatCode="0.0%"/>
    </dxf>
    <dxf>
      <numFmt numFmtId="164" formatCode="0.0%"/>
    </dxf>
    <dxf>
      <numFmt numFmtId="164" formatCode="0.0%"/>
    </dxf>
    <dxf>
      <numFmt numFmtId="0" formatCode="General"/>
    </dxf>
    <dxf>
      <numFmt numFmtId="164" formatCode="0.0%"/>
    </dxf>
  </dxfs>
  <tableStyles count="0" defaultTableStyle="TableStyleMedium2" defaultPivotStyle="PivotStyleLight16"/>
  <colors>
    <mruColors>
      <color rgb="FFFFFFCC"/>
      <color rgb="FF451E44"/>
      <color rgb="FFFF9E1B"/>
      <color rgb="FFEAF3EE"/>
      <color rgb="FFFC4C02"/>
      <color rgb="FFE2BCE1"/>
      <color rgb="FF7F766E"/>
      <color rgb="FFDFBFDF"/>
      <color rgb="FFFFFFA7"/>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pivotCacheDefinition" Target="pivotCache/pivotCacheDefinition4.xml"/><Relationship Id="rId26" Type="http://schemas.microsoft.com/office/2017/10/relationships/person" Target="persons/person.xml"/><Relationship Id="rId3" Type="http://schemas.openxmlformats.org/officeDocument/2006/relationships/worksheet" Target="worksheets/sheet3.xml"/><Relationship Id="rId21" Type="http://schemas.microsoft.com/office/2011/relationships/timelineCache" Target="timelineCaches/timeline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tyles" Target="styles.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 Id="rId22" Type="http://schemas.openxmlformats.org/officeDocument/2006/relationships/theme" Target="theme/theme1.xml"/><Relationship Id="rId27" Type="http://schemas.openxmlformats.org/officeDocument/2006/relationships/calcChain" Target="calcChain.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5512D11A-5CC6-11CF-8D67-00AA00BDCE1D}" ax:persistence="persistStream" r:id="rId1"/>
</file>

<file path=xl/activeX/activeX2.xml><?xml version="1.0" encoding="utf-8"?>
<ax:ocx xmlns:ax="http://schemas.microsoft.com/office/2006/activeX" xmlns:r="http://schemas.openxmlformats.org/officeDocument/2006/relationships" ax:classid="{5512D122-5CC6-11CF-8D67-00AA00BDCE1D}" ax:persistence="persistStream" r:id="rId1"/>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[Análise de NIP's - Nova.xlsx]Dashboard!Tabela dinâmica2</c:name>
    <c:fmtId val="0"/>
  </c:pivotSource>
  <c:chart>
    <c:title>
      <c:tx>
        <c:rich>
          <a:bodyPr rot="0" spcFirstLastPara="1" vertOverflow="ellipsis" vert="horz" wrap="square" anchor="ctr" anchorCtr="1"/>
          <a:lstStyle/>
          <a:p>
            <a:pPr>
              <a:defRPr sz="1400" b="1" i="0" u="none" strike="noStrike" kern="1200" spc="0" baseline="0">
                <a:solidFill>
                  <a:srgbClr val="451E44"/>
                </a:solidFill>
                <a:latin typeface="+mn-lt"/>
                <a:ea typeface="+mn-ea"/>
                <a:cs typeface="+mn-cs"/>
              </a:defRPr>
            </a:pPr>
            <a:r>
              <a:rPr lang="en-US" b="1">
                <a:solidFill>
                  <a:srgbClr val="451E44"/>
                </a:solidFill>
              </a:rPr>
              <a:t>Passou Pelo Fale Leve?</a:t>
            </a:r>
          </a:p>
        </c:rich>
      </c:tx>
      <c:layout>
        <c:manualLayout>
          <c:xMode val="edge"/>
          <c:yMode val="edge"/>
          <c:x val="0.40096062992125986"/>
          <c:y val="0.13681397933366438"/>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451E44"/>
              </a:solidFill>
              <a:latin typeface="+mn-lt"/>
              <a:ea typeface="+mn-ea"/>
              <a:cs typeface="+mn-cs"/>
            </a:defRPr>
          </a:pPr>
          <a:endParaRPr lang="pt-BR"/>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pt-BR"/>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pt-BR"/>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51E44"/>
          </a:solidFill>
          <a:ln w="19050">
            <a:solidFill>
              <a:schemeClr val="lt1"/>
            </a:solidFill>
          </a:ln>
          <a:effectLst/>
        </c:spPr>
      </c:pivotFmt>
      <c:pivotFmt>
        <c:idx val="3"/>
        <c:spPr>
          <a:solidFill>
            <a:srgbClr val="FC4C02"/>
          </a:solidFill>
          <a:ln w="19050">
            <a:solidFill>
              <a:schemeClr val="lt1"/>
            </a:solidFill>
          </a:ln>
          <a:effectLst/>
        </c:spPr>
      </c:pivotFmt>
    </c:pivotFmts>
    <c:plotArea>
      <c:layout>
        <c:manualLayout>
          <c:layoutTarget val="inner"/>
          <c:xMode val="edge"/>
          <c:yMode val="edge"/>
          <c:x val="0.43405805156708355"/>
          <c:y val="0.28750467002435509"/>
          <c:w val="0.44953126447429365"/>
          <c:h val="0.68847130595162087"/>
        </c:manualLayout>
      </c:layout>
      <c:pieChart>
        <c:varyColors val="1"/>
        <c:ser>
          <c:idx val="0"/>
          <c:order val="0"/>
          <c:tx>
            <c:strRef>
              <c:f>Dashboard!$B$30</c:f>
              <c:strCache>
                <c:ptCount val="1"/>
                <c:pt idx="0">
                  <c:v>Total</c:v>
                </c:pt>
              </c:strCache>
            </c:strRef>
          </c:tx>
          <c:dPt>
            <c:idx val="0"/>
            <c:bubble3D val="0"/>
            <c:spPr>
              <a:solidFill>
                <a:srgbClr val="451E44"/>
              </a:solidFill>
              <a:ln w="19050">
                <a:solidFill>
                  <a:schemeClr val="lt1"/>
                </a:solidFill>
              </a:ln>
              <a:effectLst/>
            </c:spPr>
            <c:extLst>
              <c:ext xmlns:c16="http://schemas.microsoft.com/office/drawing/2014/chart" uri="{C3380CC4-5D6E-409C-BE32-E72D297353CC}">
                <c16:uniqueId val="{00000003-27B2-40C0-9C7F-8ACAA8DC9375}"/>
              </c:ext>
            </c:extLst>
          </c:dPt>
          <c:dPt>
            <c:idx val="1"/>
            <c:bubble3D val="0"/>
            <c:spPr>
              <a:solidFill>
                <a:srgbClr val="FC4C02"/>
              </a:solidFill>
              <a:ln w="19050">
                <a:solidFill>
                  <a:schemeClr val="lt1"/>
                </a:solidFill>
              </a:ln>
              <a:effectLst/>
            </c:spPr>
            <c:extLst>
              <c:ext xmlns:c16="http://schemas.microsoft.com/office/drawing/2014/chart" uri="{C3380CC4-5D6E-409C-BE32-E72D297353CC}">
                <c16:uniqueId val="{00000004-27B2-40C0-9C7F-8ACAA8DC937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27B2-40C0-9C7F-8ACAA8DC9375}"/>
              </c:ext>
            </c:extLst>
          </c:dPt>
          <c:dLbls>
            <c:dLbl>
              <c:idx val="2"/>
              <c:delete val="1"/>
              <c:extLst>
                <c:ext xmlns:c15="http://schemas.microsoft.com/office/drawing/2012/chart" uri="{CE6537A1-D6FC-4f65-9D91-7224C49458BB}"/>
                <c:ext xmlns:c16="http://schemas.microsoft.com/office/drawing/2014/chart" uri="{C3380CC4-5D6E-409C-BE32-E72D297353CC}">
                  <c16:uniqueId val="{00000002-27B2-40C0-9C7F-8ACAA8DC937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pt-BR"/>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Dashboard!$A$31:$A$34</c:f>
              <c:strCache>
                <c:ptCount val="3"/>
                <c:pt idx="0">
                  <c:v>Não</c:v>
                </c:pt>
                <c:pt idx="1">
                  <c:v>Sim</c:v>
                </c:pt>
                <c:pt idx="2">
                  <c:v>(vazio)</c:v>
                </c:pt>
              </c:strCache>
            </c:strRef>
          </c:cat>
          <c:val>
            <c:numRef>
              <c:f>Dashboard!$B$31:$B$34</c:f>
              <c:numCache>
                <c:formatCode>0.0%</c:formatCode>
                <c:ptCount val="3"/>
                <c:pt idx="0">
                  <c:v>4.7619047619047616E-2</c:v>
                </c:pt>
                <c:pt idx="1">
                  <c:v>0.95238095238095233</c:v>
                </c:pt>
                <c:pt idx="2">
                  <c:v>0</c:v>
                </c:pt>
              </c:numCache>
            </c:numRef>
          </c:val>
          <c:extLst>
            <c:ext xmlns:c16="http://schemas.microsoft.com/office/drawing/2014/chart" uri="{C3380CC4-5D6E-409C-BE32-E72D297353CC}">
              <c16:uniqueId val="{00000000-27B2-40C0-9C7F-8ACAA8DC937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l"/>
      <c:layout>
        <c:manualLayout>
          <c:xMode val="edge"/>
          <c:yMode val="edge"/>
          <c:x val="2.3529411764705882E-2"/>
          <c:y val="0.44208602303090494"/>
          <c:w val="0.1803921568627451"/>
          <c:h val="0.391320611950533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[Análise de NIP's - Nova.xlsx]Dashboard!Tabela dinâmica3</c:name>
    <c:fmtId val="0"/>
  </c:pivotSource>
  <c:chart>
    <c:title>
      <c:tx>
        <c:rich>
          <a:bodyPr rot="0" spcFirstLastPara="1" vertOverflow="ellipsis" vert="horz" wrap="square" anchor="ctr" anchorCtr="1"/>
          <a:lstStyle/>
          <a:p>
            <a:pPr>
              <a:defRPr sz="1400" b="1" i="0" u="none" strike="noStrike" kern="1200" spc="0" baseline="0">
                <a:solidFill>
                  <a:srgbClr val="451E44"/>
                </a:solidFill>
                <a:latin typeface="+mn-lt"/>
                <a:ea typeface="+mn-ea"/>
                <a:cs typeface="+mn-cs"/>
              </a:defRPr>
            </a:pPr>
            <a:r>
              <a:rPr lang="en-US" b="1">
                <a:solidFill>
                  <a:srgbClr val="451E44"/>
                </a:solidFill>
              </a:rPr>
              <a:t>Erro Operacional?</a:t>
            </a:r>
          </a:p>
        </c:rich>
      </c:tx>
      <c:layout>
        <c:manualLayout>
          <c:xMode val="edge"/>
          <c:yMode val="edge"/>
          <c:x val="0.73759413867236434"/>
          <c:y val="0.12480196732165236"/>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451E44"/>
              </a:solidFill>
              <a:latin typeface="+mn-lt"/>
              <a:ea typeface="+mn-ea"/>
              <a:cs typeface="+mn-cs"/>
            </a:defRPr>
          </a:pPr>
          <a:endParaRPr lang="pt-BR"/>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pt-BR"/>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451E44"/>
          </a:solidFill>
          <a:ln w="19050">
            <a:solidFill>
              <a:schemeClr val="lt1"/>
            </a:solidFill>
          </a:ln>
          <a:effectLst/>
        </c:spPr>
      </c:pivotFmt>
      <c:pivotFmt>
        <c:idx val="2"/>
        <c:spPr>
          <a:solidFill>
            <a:srgbClr val="FC4C02"/>
          </a:solidFill>
          <a:ln w="19050">
            <a:solidFill>
              <a:schemeClr val="lt1"/>
            </a:solidFill>
          </a:ln>
          <a:effectLst/>
        </c:spPr>
      </c:pivotFmt>
      <c:pivotFmt>
        <c:idx val="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pt-BR"/>
            </a:p>
          </c:txPr>
          <c:dLblPos val="bestFit"/>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0250893575488997"/>
          <c:y val="0.2847381239507224"/>
          <c:w val="0.47969737137129226"/>
          <c:h val="0.68799839209288038"/>
        </c:manualLayout>
      </c:layout>
      <c:pieChart>
        <c:varyColors val="1"/>
        <c:ser>
          <c:idx val="0"/>
          <c:order val="0"/>
          <c:tx>
            <c:strRef>
              <c:f>Dashboard!$E$30</c:f>
              <c:strCache>
                <c:ptCount val="1"/>
                <c:pt idx="0">
                  <c:v>Total</c:v>
                </c:pt>
              </c:strCache>
            </c:strRef>
          </c:tx>
          <c:dPt>
            <c:idx val="0"/>
            <c:bubble3D val="0"/>
            <c:spPr>
              <a:solidFill>
                <a:srgbClr val="451E44"/>
              </a:solidFill>
              <a:ln w="19050">
                <a:solidFill>
                  <a:schemeClr val="lt1"/>
                </a:solidFill>
              </a:ln>
              <a:effectLst/>
            </c:spPr>
            <c:extLst>
              <c:ext xmlns:c16="http://schemas.microsoft.com/office/drawing/2014/chart" uri="{C3380CC4-5D6E-409C-BE32-E72D297353CC}">
                <c16:uniqueId val="{00000002-0368-40F9-8592-B423023D273F}"/>
              </c:ext>
            </c:extLst>
          </c:dPt>
          <c:dPt>
            <c:idx val="1"/>
            <c:bubble3D val="0"/>
            <c:spPr>
              <a:solidFill>
                <a:srgbClr val="FC4C02"/>
              </a:solidFill>
              <a:ln w="19050">
                <a:solidFill>
                  <a:schemeClr val="lt1"/>
                </a:solidFill>
              </a:ln>
              <a:effectLst/>
            </c:spPr>
            <c:extLst>
              <c:ext xmlns:c16="http://schemas.microsoft.com/office/drawing/2014/chart" uri="{C3380CC4-5D6E-409C-BE32-E72D297353CC}">
                <c16:uniqueId val="{00000003-0368-40F9-8592-B423023D273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0368-40F9-8592-B423023D273F}"/>
              </c:ext>
            </c:extLst>
          </c:dPt>
          <c:dLbls>
            <c:dLbl>
              <c:idx val="2"/>
              <c:delete val="1"/>
              <c:extLst>
                <c:ext xmlns:c15="http://schemas.microsoft.com/office/drawing/2012/chart" uri="{CE6537A1-D6FC-4f65-9D91-7224C49458BB}"/>
                <c:ext xmlns:c16="http://schemas.microsoft.com/office/drawing/2014/chart" uri="{C3380CC4-5D6E-409C-BE32-E72D297353CC}">
                  <c16:uniqueId val="{00000004-0368-40F9-8592-B423023D273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pt-BR"/>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Dashboard!$D$31:$D$34</c:f>
              <c:strCache>
                <c:ptCount val="3"/>
                <c:pt idx="0">
                  <c:v>Não</c:v>
                </c:pt>
                <c:pt idx="1">
                  <c:v>Sim</c:v>
                </c:pt>
                <c:pt idx="2">
                  <c:v>(vazio)</c:v>
                </c:pt>
              </c:strCache>
            </c:strRef>
          </c:cat>
          <c:val>
            <c:numRef>
              <c:f>Dashboard!$E$31:$E$34</c:f>
              <c:numCache>
                <c:formatCode>0.0%</c:formatCode>
                <c:ptCount val="3"/>
                <c:pt idx="0">
                  <c:v>0.35</c:v>
                </c:pt>
                <c:pt idx="1">
                  <c:v>0.65</c:v>
                </c:pt>
                <c:pt idx="2">
                  <c:v>0</c:v>
                </c:pt>
              </c:numCache>
            </c:numRef>
          </c:val>
          <c:extLst>
            <c:ext xmlns:c16="http://schemas.microsoft.com/office/drawing/2014/chart" uri="{C3380CC4-5D6E-409C-BE32-E72D297353CC}">
              <c16:uniqueId val="{00000000-0368-40F9-8592-B423023D273F}"/>
            </c:ext>
          </c:extLst>
        </c:ser>
        <c:dLbls>
          <c:showLegendKey val="0"/>
          <c:showVal val="0"/>
          <c:showCatName val="0"/>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[Análise de NIP's - Nova.xlsx]Dashboard!Tabela dinâmica4</c:name>
    <c:fmtId val="0"/>
  </c:pivotSource>
  <c:chart>
    <c:title>
      <c:tx>
        <c:rich>
          <a:bodyPr rot="0" spcFirstLastPara="1" vertOverflow="ellipsis" vert="horz" wrap="square" anchor="ctr" anchorCtr="1"/>
          <a:lstStyle/>
          <a:p>
            <a:pPr>
              <a:defRPr sz="1400" b="1" i="0" u="none" strike="noStrike" kern="1200" spc="0" baseline="0">
                <a:solidFill>
                  <a:srgbClr val="451E44"/>
                </a:solidFill>
                <a:latin typeface="+mn-lt"/>
                <a:ea typeface="+mn-ea"/>
                <a:cs typeface="+mn-cs"/>
              </a:defRPr>
            </a:pPr>
            <a:r>
              <a:rPr lang="en-US" b="1">
                <a:solidFill>
                  <a:srgbClr val="451E44"/>
                </a:solidFill>
              </a:rPr>
              <a:t>Passou pela</a:t>
            </a:r>
            <a:r>
              <a:rPr lang="en-US" b="1" baseline="0">
                <a:solidFill>
                  <a:srgbClr val="451E44"/>
                </a:solidFill>
              </a:rPr>
              <a:t> ouvidoria?</a:t>
            </a:r>
            <a:endParaRPr lang="en-US" b="1">
              <a:solidFill>
                <a:srgbClr val="451E44"/>
              </a:solidFill>
            </a:endParaRPr>
          </a:p>
        </c:rich>
      </c:tx>
      <c:layout>
        <c:manualLayout>
          <c:xMode val="edge"/>
          <c:yMode val="edge"/>
          <c:x val="0.69841038493213181"/>
          <c:y val="0.10338587528684608"/>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451E44"/>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pt-BR"/>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451E44"/>
          </a:solidFill>
          <a:ln w="19050">
            <a:solidFill>
              <a:schemeClr val="lt1"/>
            </a:solidFill>
          </a:ln>
          <a:effectLst/>
        </c:spPr>
      </c:pivotFmt>
      <c:pivotFmt>
        <c:idx val="2"/>
        <c:spPr>
          <a:solidFill>
            <a:srgbClr val="FC4C02"/>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5003190487193615"/>
          <c:y val="0.27646042858321085"/>
          <c:w val="0.4004156224264292"/>
          <c:h val="0.65576384744882865"/>
        </c:manualLayout>
      </c:layout>
      <c:pieChart>
        <c:varyColors val="1"/>
        <c:ser>
          <c:idx val="0"/>
          <c:order val="0"/>
          <c:tx>
            <c:strRef>
              <c:f>Dashboard!$H$30</c:f>
              <c:strCache>
                <c:ptCount val="1"/>
                <c:pt idx="0">
                  <c:v>Total</c:v>
                </c:pt>
              </c:strCache>
            </c:strRef>
          </c:tx>
          <c:dPt>
            <c:idx val="0"/>
            <c:bubble3D val="0"/>
            <c:spPr>
              <a:solidFill>
                <a:srgbClr val="451E44"/>
              </a:solidFill>
              <a:ln w="19050">
                <a:solidFill>
                  <a:schemeClr val="lt1"/>
                </a:solidFill>
              </a:ln>
              <a:effectLst/>
            </c:spPr>
            <c:extLst>
              <c:ext xmlns:c16="http://schemas.microsoft.com/office/drawing/2014/chart" uri="{C3380CC4-5D6E-409C-BE32-E72D297353CC}">
                <c16:uniqueId val="{00000002-A87E-489A-AB18-C405D64D357F}"/>
              </c:ext>
            </c:extLst>
          </c:dPt>
          <c:dPt>
            <c:idx val="1"/>
            <c:bubble3D val="0"/>
            <c:spPr>
              <a:solidFill>
                <a:srgbClr val="FC4C02"/>
              </a:solidFill>
              <a:ln w="19050">
                <a:solidFill>
                  <a:schemeClr val="lt1"/>
                </a:solidFill>
              </a:ln>
              <a:effectLst/>
            </c:spPr>
            <c:extLst>
              <c:ext xmlns:c16="http://schemas.microsoft.com/office/drawing/2014/chart" uri="{C3380CC4-5D6E-409C-BE32-E72D297353CC}">
                <c16:uniqueId val="{00000003-A87E-489A-AB18-C405D64D357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A87E-489A-AB18-C405D64D357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pt-BR"/>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Dashboard!$G$31:$G$34</c:f>
              <c:strCache>
                <c:ptCount val="3"/>
                <c:pt idx="0">
                  <c:v>Não</c:v>
                </c:pt>
                <c:pt idx="1">
                  <c:v>Sim</c:v>
                </c:pt>
                <c:pt idx="2">
                  <c:v>(vazio)</c:v>
                </c:pt>
              </c:strCache>
            </c:strRef>
          </c:cat>
          <c:val>
            <c:numRef>
              <c:f>Dashboard!$H$31:$H$34</c:f>
              <c:numCache>
                <c:formatCode>0.0%</c:formatCode>
                <c:ptCount val="3"/>
                <c:pt idx="0">
                  <c:v>0.95238095238095233</c:v>
                </c:pt>
                <c:pt idx="1">
                  <c:v>4.7619047619047616E-2</c:v>
                </c:pt>
                <c:pt idx="2">
                  <c:v>0</c:v>
                </c:pt>
              </c:numCache>
            </c:numRef>
          </c:val>
          <c:extLst>
            <c:ext xmlns:c16="http://schemas.microsoft.com/office/drawing/2014/chart" uri="{C3380CC4-5D6E-409C-BE32-E72D297353CC}">
              <c16:uniqueId val="{00000000-A87E-489A-AB18-C405D64D357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[Análise de NIP's - Nova.xlsx]Dashboard!Tabela dinâmica5</c:name>
    <c:fmtId val="1"/>
  </c:pivotSource>
  <c:chart>
    <c:title>
      <c:tx>
        <c:rich>
          <a:bodyPr rot="0" spcFirstLastPara="1" vertOverflow="ellipsis" vert="horz" wrap="square" anchor="ctr" anchorCtr="1"/>
          <a:lstStyle/>
          <a:p>
            <a:pPr>
              <a:defRPr sz="1400" b="1" i="0" u="none" strike="noStrike" kern="1200" spc="0" baseline="0">
                <a:solidFill>
                  <a:srgbClr val="451E44"/>
                </a:solidFill>
                <a:latin typeface="+mn-lt"/>
                <a:ea typeface="+mn-ea"/>
                <a:cs typeface="+mn-cs"/>
              </a:defRPr>
            </a:pPr>
            <a:r>
              <a:rPr lang="en-US" b="1">
                <a:solidFill>
                  <a:srgbClr val="451E44"/>
                </a:solidFill>
              </a:rPr>
              <a:t>Teve protocolo de ameaça?</a:t>
            </a:r>
          </a:p>
        </c:rich>
      </c:tx>
      <c:layout>
        <c:manualLayout>
          <c:xMode val="edge"/>
          <c:yMode val="edge"/>
          <c:x val="0.68107594687709005"/>
          <c:y val="0.11766621277603456"/>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451E44"/>
              </a:solidFill>
              <a:latin typeface="+mn-lt"/>
              <a:ea typeface="+mn-ea"/>
              <a:cs typeface="+mn-cs"/>
            </a:defRPr>
          </a:pPr>
          <a:endParaRPr lang="pt-BR"/>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pt-BR"/>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C4C02"/>
          </a:solidFill>
          <a:ln w="19050">
            <a:solidFill>
              <a:schemeClr val="lt1"/>
            </a:solidFill>
          </a:ln>
          <a:effectLst/>
        </c:spPr>
      </c:pivotFmt>
      <c:pivotFmt>
        <c:idx val="2"/>
        <c:spPr>
          <a:solidFill>
            <a:srgbClr val="451E44"/>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49760029996250471"/>
          <c:y val="0.28740305488129775"/>
          <c:w val="0.42110560043630912"/>
          <c:h val="0.70633128095830122"/>
        </c:manualLayout>
      </c:layout>
      <c:pieChart>
        <c:varyColors val="1"/>
        <c:ser>
          <c:idx val="0"/>
          <c:order val="0"/>
          <c:tx>
            <c:strRef>
              <c:f>Dashboard!$K$30</c:f>
              <c:strCache>
                <c:ptCount val="1"/>
                <c:pt idx="0">
                  <c:v>Total</c:v>
                </c:pt>
              </c:strCache>
            </c:strRef>
          </c:tx>
          <c:dPt>
            <c:idx val="0"/>
            <c:bubble3D val="0"/>
            <c:spPr>
              <a:solidFill>
                <a:srgbClr val="451E44"/>
              </a:solidFill>
              <a:ln w="19050">
                <a:solidFill>
                  <a:schemeClr val="lt1"/>
                </a:solidFill>
              </a:ln>
              <a:effectLst/>
            </c:spPr>
            <c:extLst>
              <c:ext xmlns:c16="http://schemas.microsoft.com/office/drawing/2014/chart" uri="{C3380CC4-5D6E-409C-BE32-E72D297353CC}">
                <c16:uniqueId val="{00000003-CCC4-4687-B82D-D1369B09A1D4}"/>
              </c:ext>
            </c:extLst>
          </c:dPt>
          <c:dPt>
            <c:idx val="1"/>
            <c:bubble3D val="0"/>
            <c:spPr>
              <a:solidFill>
                <a:srgbClr val="FC4C02"/>
              </a:solidFill>
              <a:ln w="19050">
                <a:solidFill>
                  <a:schemeClr val="lt1"/>
                </a:solidFill>
              </a:ln>
              <a:effectLst/>
            </c:spPr>
            <c:extLst>
              <c:ext xmlns:c16="http://schemas.microsoft.com/office/drawing/2014/chart" uri="{C3380CC4-5D6E-409C-BE32-E72D297353CC}">
                <c16:uniqueId val="{00000002-CCC4-4687-B82D-D1369B09A1D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283-4DBA-8FB2-1A655A61EFC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pt-BR"/>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Dashboard!$J$31:$J$34</c:f>
              <c:strCache>
                <c:ptCount val="3"/>
                <c:pt idx="0">
                  <c:v>Não</c:v>
                </c:pt>
                <c:pt idx="1">
                  <c:v>Sim</c:v>
                </c:pt>
                <c:pt idx="2">
                  <c:v>(vazio)</c:v>
                </c:pt>
              </c:strCache>
            </c:strRef>
          </c:cat>
          <c:val>
            <c:numRef>
              <c:f>Dashboard!$K$31:$K$34</c:f>
              <c:numCache>
                <c:formatCode>0.0%</c:formatCode>
                <c:ptCount val="3"/>
                <c:pt idx="0">
                  <c:v>0.45454545454545453</c:v>
                </c:pt>
                <c:pt idx="1">
                  <c:v>0.54545454545454541</c:v>
                </c:pt>
                <c:pt idx="2">
                  <c:v>0</c:v>
                </c:pt>
              </c:numCache>
            </c:numRef>
          </c:val>
          <c:extLst>
            <c:ext xmlns:c16="http://schemas.microsoft.com/office/drawing/2014/chart" uri="{C3380CC4-5D6E-409C-BE32-E72D297353CC}">
              <c16:uniqueId val="{00000000-CCC4-4687-B82D-D1369B09A1D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[Análise de NIP's - Nova.xlsx]Dashboard!Tabela dinâmica6</c:name>
    <c:fmtId val="1"/>
  </c:pivotSource>
  <c:chart>
    <c:title>
      <c:tx>
        <c:rich>
          <a:bodyPr rot="0" spcFirstLastPara="1" vertOverflow="ellipsis" vert="horz" wrap="square" anchor="ctr" anchorCtr="1"/>
          <a:lstStyle/>
          <a:p>
            <a:pPr>
              <a:defRPr sz="1400" b="1" i="0" u="none" strike="noStrike" kern="1200" spc="0" baseline="0">
                <a:solidFill>
                  <a:srgbClr val="451E44"/>
                </a:solidFill>
                <a:latin typeface="+mn-lt"/>
                <a:ea typeface="+mn-ea"/>
                <a:cs typeface="+mn-cs"/>
              </a:defRPr>
            </a:pPr>
            <a:r>
              <a:rPr lang="en-US" b="1">
                <a:solidFill>
                  <a:srgbClr val="451E44"/>
                </a:solidFill>
              </a:rPr>
              <a:t>Passou pela time de ameaça?</a:t>
            </a:r>
          </a:p>
        </c:rich>
      </c:tx>
      <c:layout>
        <c:manualLayout>
          <c:xMode val="edge"/>
          <c:yMode val="edge"/>
          <c:x val="0.43055542458390306"/>
          <c:y val="0.11485949577403741"/>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451E44"/>
              </a:solidFill>
              <a:latin typeface="+mn-lt"/>
              <a:ea typeface="+mn-ea"/>
              <a:cs typeface="+mn-cs"/>
            </a:defRPr>
          </a:pPr>
          <a:endParaRPr lang="pt-BR"/>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pt-BR"/>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451E44"/>
          </a:solidFill>
          <a:ln w="19050">
            <a:solidFill>
              <a:schemeClr val="lt1"/>
            </a:solidFill>
          </a:ln>
          <a:effectLst/>
        </c:spPr>
      </c:pivotFmt>
      <c:pivotFmt>
        <c:idx val="2"/>
        <c:spPr>
          <a:solidFill>
            <a:srgbClr val="FC4C02"/>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56082768845511077"/>
          <c:y val="0.25608273736425141"/>
          <c:w val="0.36803217711558511"/>
          <c:h val="0.67663897517397487"/>
        </c:manualLayout>
      </c:layout>
      <c:pieChart>
        <c:varyColors val="1"/>
        <c:ser>
          <c:idx val="0"/>
          <c:order val="0"/>
          <c:tx>
            <c:strRef>
              <c:f>Dashboard!$N$30</c:f>
              <c:strCache>
                <c:ptCount val="1"/>
                <c:pt idx="0">
                  <c:v>Total</c:v>
                </c:pt>
              </c:strCache>
            </c:strRef>
          </c:tx>
          <c:dPt>
            <c:idx val="0"/>
            <c:bubble3D val="0"/>
            <c:spPr>
              <a:solidFill>
                <a:srgbClr val="451E44"/>
              </a:solidFill>
              <a:ln w="19050">
                <a:solidFill>
                  <a:schemeClr val="lt1"/>
                </a:solidFill>
              </a:ln>
              <a:effectLst/>
            </c:spPr>
            <c:extLst>
              <c:ext xmlns:c16="http://schemas.microsoft.com/office/drawing/2014/chart" uri="{C3380CC4-5D6E-409C-BE32-E72D297353CC}">
                <c16:uniqueId val="{00000002-6FF9-42B4-80AB-4F8058E35721}"/>
              </c:ext>
            </c:extLst>
          </c:dPt>
          <c:dPt>
            <c:idx val="1"/>
            <c:bubble3D val="0"/>
            <c:spPr>
              <a:solidFill>
                <a:srgbClr val="FC4C02"/>
              </a:solidFill>
              <a:ln w="19050">
                <a:solidFill>
                  <a:schemeClr val="lt1"/>
                </a:solidFill>
              </a:ln>
              <a:effectLst/>
            </c:spPr>
            <c:extLst>
              <c:ext xmlns:c16="http://schemas.microsoft.com/office/drawing/2014/chart" uri="{C3380CC4-5D6E-409C-BE32-E72D297353CC}">
                <c16:uniqueId val="{00000003-6FF9-42B4-80AB-4F8058E3572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6FF9-42B4-80AB-4F8058E3572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pt-BR"/>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Dashboard!$M$31:$M$34</c:f>
              <c:strCache>
                <c:ptCount val="3"/>
                <c:pt idx="0">
                  <c:v>Não</c:v>
                </c:pt>
                <c:pt idx="1">
                  <c:v>Sim</c:v>
                </c:pt>
                <c:pt idx="2">
                  <c:v>(vazio)</c:v>
                </c:pt>
              </c:strCache>
            </c:strRef>
          </c:cat>
          <c:val>
            <c:numRef>
              <c:f>Dashboard!$N$31:$N$34</c:f>
              <c:numCache>
                <c:formatCode>0.0%</c:formatCode>
                <c:ptCount val="3"/>
                <c:pt idx="0">
                  <c:v>0.59090909090909094</c:v>
                </c:pt>
                <c:pt idx="1">
                  <c:v>0.40909090909090912</c:v>
                </c:pt>
                <c:pt idx="2">
                  <c:v>0</c:v>
                </c:pt>
              </c:numCache>
            </c:numRef>
          </c:val>
          <c:extLst>
            <c:ext xmlns:c16="http://schemas.microsoft.com/office/drawing/2014/chart" uri="{C3380CC4-5D6E-409C-BE32-E72D297353CC}">
              <c16:uniqueId val="{00000000-6FF9-42B4-80AB-4F8058E3572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[Análise de NIP's - Nova.xlsx]Dashboard!Tabela dinâmica8</c:name>
    <c:fmtId val="14"/>
  </c:pivotSource>
  <c:chart>
    <c:title>
      <c:tx>
        <c:rich>
          <a:bodyPr rot="0" spcFirstLastPara="1" vertOverflow="ellipsis" vert="horz" wrap="square" anchor="ctr" anchorCtr="1"/>
          <a:lstStyle/>
          <a:p>
            <a:pPr>
              <a:defRPr sz="1400" b="1" i="0" u="none" strike="noStrike" kern="1200" spc="0" baseline="0">
                <a:solidFill>
                  <a:srgbClr val="451E44"/>
                </a:solidFill>
                <a:latin typeface="+mn-lt"/>
                <a:ea typeface="+mn-ea"/>
                <a:cs typeface="+mn-cs"/>
              </a:defRPr>
            </a:pPr>
            <a:r>
              <a:rPr lang="pt-BR" b="1">
                <a:solidFill>
                  <a:srgbClr val="451E44"/>
                </a:solidFill>
              </a:rPr>
              <a:t>Assunto</a:t>
            </a:r>
          </a:p>
        </c:rich>
      </c:tx>
      <c:layout>
        <c:manualLayout>
          <c:xMode val="edge"/>
          <c:yMode val="edge"/>
          <c:x val="0.45961764978833669"/>
          <c:y val="7.305336832895889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451E44"/>
              </a:solidFill>
              <a:latin typeface="+mn-lt"/>
              <a:ea typeface="+mn-ea"/>
              <a:cs typeface="+mn-cs"/>
            </a:defRPr>
          </a:pPr>
          <a:endParaRPr lang="pt-BR"/>
        </a:p>
      </c:txPr>
    </c:title>
    <c:autoTitleDeleted val="0"/>
    <c:pivotFmts>
      <c:pivotFmt>
        <c:idx val="0"/>
        <c:spPr>
          <a:gradFill>
            <a:gsLst>
              <a:gs pos="0">
                <a:schemeClr val="bg1"/>
              </a:gs>
              <a:gs pos="83000">
                <a:srgbClr val="451E44"/>
              </a:gs>
              <a:gs pos="100000">
                <a:srgbClr val="E2BCE1"/>
              </a:gs>
            </a:gsLst>
            <a:lin ang="5400000" scaled="1"/>
          </a:gra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C4C02"/>
            </a:solidFill>
            <a:prstDash val="sysDot"/>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noFill/>
            <a:round/>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noFill/>
            <a:round/>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noFill/>
            <a:round/>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noFill/>
            <a:round/>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noFill/>
            <a:round/>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noFill/>
            <a:round/>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noFill/>
            <a:round/>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noFill/>
            <a:round/>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noFill/>
            <a:round/>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noFill/>
            <a:round/>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noFill/>
            <a:round/>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noFill/>
            <a:round/>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noFill/>
            <a:round/>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noFill/>
            <a:round/>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noFill/>
            <a:round/>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6"/>
        <c:spPr>
          <a:ln w="28575" cap="rnd">
            <a:solidFill>
              <a:schemeClr val="accent1"/>
            </a:solidFill>
            <a:prstDash val="sysDot"/>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364710900979363E-2"/>
          <c:y val="0.19326486691744033"/>
          <c:w val="0.92528687723289671"/>
          <c:h val="0.37760616197743035"/>
        </c:manualLayout>
      </c:layout>
      <c:barChart>
        <c:barDir val="col"/>
        <c:grouping val="clustered"/>
        <c:varyColors val="0"/>
        <c:ser>
          <c:idx val="0"/>
          <c:order val="0"/>
          <c:tx>
            <c:strRef>
              <c:f>Dashboard!$B$146</c:f>
              <c:strCache>
                <c:ptCount val="1"/>
                <c:pt idx="0">
                  <c:v>Contagem de Assunto</c:v>
                </c:pt>
              </c:strCache>
            </c:strRef>
          </c:tx>
          <c:spPr>
            <a:gradFill>
              <a:gsLst>
                <a:gs pos="0">
                  <a:schemeClr val="bg1"/>
                </a:gs>
                <a:gs pos="83000">
                  <a:srgbClr val="451E44"/>
                </a:gs>
                <a:gs pos="100000">
                  <a:srgbClr val="E2BCE1"/>
                </a:gs>
              </a:gsLst>
              <a:lin ang="5400000" scaled="1"/>
            </a:gra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Dashboard!$A$147:$A$151</c:f>
              <c:strCache>
                <c:ptCount val="4"/>
                <c:pt idx="0">
                  <c:v>Dificuldade no Agendamento</c:v>
                </c:pt>
                <c:pt idx="1">
                  <c:v>Demora na liberação do benefício</c:v>
                </c:pt>
                <c:pt idx="2">
                  <c:v>Carência contratual</c:v>
                </c:pt>
                <c:pt idx="3">
                  <c:v>Rescisão contratual</c:v>
                </c:pt>
              </c:strCache>
            </c:strRef>
          </c:cat>
          <c:val>
            <c:numRef>
              <c:f>Dashboard!$B$147:$B$151</c:f>
              <c:numCache>
                <c:formatCode>0</c:formatCode>
                <c:ptCount val="4"/>
                <c:pt idx="0">
                  <c:v>11</c:v>
                </c:pt>
                <c:pt idx="1">
                  <c:v>4</c:v>
                </c:pt>
                <c:pt idx="2">
                  <c:v>2</c:v>
                </c:pt>
                <c:pt idx="3">
                  <c:v>2</c:v>
                </c:pt>
              </c:numCache>
            </c:numRef>
          </c:val>
          <c:extLst>
            <c:ext xmlns:c16="http://schemas.microsoft.com/office/drawing/2014/chart" uri="{C3380CC4-5D6E-409C-BE32-E72D297353CC}">
              <c16:uniqueId val="{00000000-55EA-455B-906D-816415F63259}"/>
            </c:ext>
          </c:extLst>
        </c:ser>
        <c:dLbls>
          <c:showLegendKey val="0"/>
          <c:showVal val="1"/>
          <c:showCatName val="0"/>
          <c:showSerName val="0"/>
          <c:showPercent val="0"/>
          <c:showBubbleSize val="0"/>
        </c:dLbls>
        <c:gapWidth val="100"/>
        <c:axId val="433104719"/>
        <c:axId val="433111439"/>
      </c:barChart>
      <c:lineChart>
        <c:grouping val="standard"/>
        <c:varyColors val="0"/>
        <c:ser>
          <c:idx val="1"/>
          <c:order val="1"/>
          <c:tx>
            <c:strRef>
              <c:f>Dashboard!$C$146</c:f>
              <c:strCache>
                <c:ptCount val="1"/>
                <c:pt idx="0">
                  <c:v>Contagem de Assunto2</c:v>
                </c:pt>
              </c:strCache>
            </c:strRef>
          </c:tx>
          <c:spPr>
            <a:ln w="28575" cap="rnd">
              <a:solidFill>
                <a:schemeClr val="accent2"/>
              </a:solidFill>
              <a:prstDash val="sysDot"/>
              <a:round/>
            </a:ln>
            <a:effectLst/>
          </c:spPr>
          <c:marker>
            <c:symbol val="none"/>
          </c:marker>
          <c:cat>
            <c:strRef>
              <c:f>Dashboard!$A$147:$A$151</c:f>
              <c:strCache>
                <c:ptCount val="4"/>
                <c:pt idx="0">
                  <c:v>Dificuldade no Agendamento</c:v>
                </c:pt>
                <c:pt idx="1">
                  <c:v>Demora na liberação do benefício</c:v>
                </c:pt>
                <c:pt idx="2">
                  <c:v>Carência contratual</c:v>
                </c:pt>
                <c:pt idx="3">
                  <c:v>Rescisão contratual</c:v>
                </c:pt>
              </c:strCache>
            </c:strRef>
          </c:cat>
          <c:val>
            <c:numRef>
              <c:f>Dashboard!$C$147:$C$151</c:f>
              <c:numCache>
                <c:formatCode>0.00%</c:formatCode>
                <c:ptCount val="4"/>
                <c:pt idx="0">
                  <c:v>0.57894736842105265</c:v>
                </c:pt>
                <c:pt idx="1">
                  <c:v>0.78947368421052633</c:v>
                </c:pt>
                <c:pt idx="2">
                  <c:v>0.89473684210526316</c:v>
                </c:pt>
                <c:pt idx="3">
                  <c:v>1</c:v>
                </c:pt>
              </c:numCache>
            </c:numRef>
          </c:val>
          <c:smooth val="0"/>
          <c:extLst>
            <c:ext xmlns:c16="http://schemas.microsoft.com/office/drawing/2014/chart" uri="{C3380CC4-5D6E-409C-BE32-E72D297353CC}">
              <c16:uniqueId val="{00000038-E310-4181-AB9E-F95FD057693E}"/>
            </c:ext>
          </c:extLst>
        </c:ser>
        <c:dLbls>
          <c:showLegendKey val="0"/>
          <c:showVal val="0"/>
          <c:showCatName val="0"/>
          <c:showSerName val="0"/>
          <c:showPercent val="0"/>
          <c:showBubbleSize val="0"/>
        </c:dLbls>
        <c:marker val="1"/>
        <c:smooth val="0"/>
        <c:axId val="980608495"/>
        <c:axId val="980596015"/>
      </c:lineChart>
      <c:catAx>
        <c:axId val="433104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0"/>
          <a:lstStyle/>
          <a:p>
            <a:pPr>
              <a:defRPr sz="900" b="0" i="0" u="none" strike="noStrike" kern="1200" baseline="0">
                <a:solidFill>
                  <a:schemeClr val="tx1">
                    <a:lumMod val="65000"/>
                    <a:lumOff val="35000"/>
                  </a:schemeClr>
                </a:solidFill>
                <a:latin typeface="+mn-lt"/>
                <a:ea typeface="+mn-ea"/>
                <a:cs typeface="+mn-cs"/>
              </a:defRPr>
            </a:pPr>
            <a:endParaRPr lang="pt-BR"/>
          </a:p>
        </c:txPr>
        <c:crossAx val="433111439"/>
        <c:crosses val="autoZero"/>
        <c:auto val="1"/>
        <c:lblAlgn val="ctr"/>
        <c:lblOffset val="100"/>
        <c:noMultiLvlLbl val="0"/>
      </c:catAx>
      <c:valAx>
        <c:axId val="43311143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pt-BR"/>
          </a:p>
        </c:txPr>
        <c:crossAx val="433104719"/>
        <c:crosses val="autoZero"/>
        <c:crossBetween val="between"/>
      </c:valAx>
      <c:valAx>
        <c:axId val="98059601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pt-BR"/>
          </a:p>
        </c:txPr>
        <c:crossAx val="980608495"/>
        <c:crosses val="max"/>
        <c:crossBetween val="between"/>
      </c:valAx>
      <c:catAx>
        <c:axId val="980608495"/>
        <c:scaling>
          <c:orientation val="minMax"/>
        </c:scaling>
        <c:delete val="1"/>
        <c:axPos val="b"/>
        <c:numFmt formatCode="General" sourceLinked="1"/>
        <c:majorTickMark val="out"/>
        <c:minorTickMark val="none"/>
        <c:tickLblPos val="nextTo"/>
        <c:crossAx val="980596015"/>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rgbClr val="451E44"/>
                </a:solidFill>
                <a:latin typeface="+mn-lt"/>
                <a:ea typeface="+mn-ea"/>
                <a:cs typeface="+mn-cs"/>
              </a:defRPr>
            </a:pPr>
            <a:r>
              <a:rPr lang="pt-BR" sz="1600" b="1">
                <a:solidFill>
                  <a:srgbClr val="451E44"/>
                </a:solidFill>
              </a:rPr>
              <a:t>IGR por equipe</a:t>
            </a:r>
          </a:p>
        </c:rich>
      </c:tx>
      <c:layout>
        <c:manualLayout>
          <c:xMode val="edge"/>
          <c:yMode val="edge"/>
          <c:x val="0.4217707701637356"/>
          <c:y val="3.9771978167376142E-3"/>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rgbClr val="451E44"/>
              </a:solidFill>
              <a:latin typeface="+mn-lt"/>
              <a:ea typeface="+mn-ea"/>
              <a:cs typeface="+mn-cs"/>
            </a:defRPr>
          </a:pPr>
          <a:endParaRPr lang="pt-BR"/>
        </a:p>
      </c:txPr>
    </c:title>
    <c:autoTitleDeleted val="0"/>
    <c:plotArea>
      <c:layout>
        <c:manualLayout>
          <c:layoutTarget val="inner"/>
          <c:xMode val="edge"/>
          <c:yMode val="edge"/>
          <c:x val="1.7328292375551356E-2"/>
          <c:y val="0.18020461597828827"/>
          <c:w val="0.96534341524889733"/>
          <c:h val="0.65742865070177292"/>
        </c:manualLayout>
      </c:layout>
      <c:barChart>
        <c:barDir val="col"/>
        <c:grouping val="stacked"/>
        <c:varyColors val="0"/>
        <c:ser>
          <c:idx val="0"/>
          <c:order val="0"/>
          <c:tx>
            <c:strRef>
              <c:f>Dashboard!$B$210</c:f>
              <c:strCache>
                <c:ptCount val="1"/>
                <c:pt idx="0">
                  <c:v>Evitável</c:v>
                </c:pt>
              </c:strCache>
            </c:strRef>
          </c:tx>
          <c:spPr>
            <a:solidFill>
              <a:srgbClr val="451E44"/>
            </a:solidFill>
            <a:ln>
              <a:noFill/>
            </a:ln>
            <a:effectLst/>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7-57F5-413D-B8B9-5C6681C96A51}"/>
                </c:ext>
              </c:extLst>
            </c:dLbl>
            <c:dLbl>
              <c:idx val="3"/>
              <c:delete val="1"/>
              <c:extLst>
                <c:ext xmlns:c15="http://schemas.microsoft.com/office/drawing/2012/chart" uri="{CE6537A1-D6FC-4f65-9D91-7224C49458BB}"/>
                <c:ext xmlns:c16="http://schemas.microsoft.com/office/drawing/2014/chart" uri="{C3380CC4-5D6E-409C-BE32-E72D297353CC}">
                  <c16:uniqueId val="{00000015-57F5-413D-B8B9-5C6681C96A51}"/>
                </c:ext>
              </c:extLst>
            </c:dLbl>
            <c:dLbl>
              <c:idx val="5"/>
              <c:delete val="1"/>
              <c:extLst>
                <c:ext xmlns:c15="http://schemas.microsoft.com/office/drawing/2012/chart" uri="{CE6537A1-D6FC-4f65-9D91-7224C49458BB}"/>
                <c:ext xmlns:c16="http://schemas.microsoft.com/office/drawing/2014/chart" uri="{C3380CC4-5D6E-409C-BE32-E72D297353CC}">
                  <c16:uniqueId val="{0000001A-57F5-413D-B8B9-5C6681C96A51}"/>
                </c:ext>
              </c:extLst>
            </c:dLbl>
            <c:dLbl>
              <c:idx val="7"/>
              <c:delete val="1"/>
              <c:extLst>
                <c:ext xmlns:c15="http://schemas.microsoft.com/office/drawing/2012/chart" uri="{CE6537A1-D6FC-4f65-9D91-7224C49458BB}"/>
                <c:ext xmlns:c16="http://schemas.microsoft.com/office/drawing/2014/chart" uri="{C3380CC4-5D6E-409C-BE32-E72D297353CC}">
                  <c16:uniqueId val="{0000001C-57F5-413D-B8B9-5C6681C96A5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Dashboard!$A$210:$A$229</c15:sqref>
                  </c15:fullRef>
                </c:ext>
              </c:extLst>
              <c:f>Dashboard!$A$211:$A$222</c:f>
              <c:strCache>
                <c:ptCount val="12"/>
                <c:pt idx="0">
                  <c:v>Cadastro</c:v>
                </c:pt>
                <c:pt idx="1">
                  <c:v>EMQ</c:v>
                </c:pt>
                <c:pt idx="2">
                  <c:v>Fale Leve</c:v>
                </c:pt>
                <c:pt idx="3">
                  <c:v>Gestão de Rede</c:v>
                </c:pt>
                <c:pt idx="4">
                  <c:v>Leve Clínica</c:v>
                </c:pt>
                <c:pt idx="5">
                  <c:v>Oncologia</c:v>
                </c:pt>
                <c:pt idx="6">
                  <c:v>Regulação - Eletiva</c:v>
                </c:pt>
                <c:pt idx="7">
                  <c:v>TI</c:v>
                </c:pt>
                <c:pt idx="8">
                  <c:v>(vazio)</c:v>
                </c:pt>
                <c:pt idx="9">
                  <c:v>Total Geral</c:v>
                </c:pt>
                <c:pt idx="10">
                  <c:v>0</c:v>
                </c:pt>
                <c:pt idx="11">
                  <c:v>0</c:v>
                </c:pt>
              </c:strCache>
            </c:strRef>
          </c:cat>
          <c:val>
            <c:numRef>
              <c:extLst>
                <c:ext xmlns:c15="http://schemas.microsoft.com/office/drawing/2012/chart" uri="{02D57815-91ED-43cb-92C2-25804820EDAC}">
                  <c15:fullRef>
                    <c15:sqref>Dashboard!$B$210:$B$229</c15:sqref>
                  </c15:fullRef>
                </c:ext>
              </c:extLst>
              <c:f>Dashboard!$B$211:$B$222</c:f>
              <c:numCache>
                <c:formatCode>0.0</c:formatCode>
                <c:ptCount val="12"/>
                <c:pt idx="0">
                  <c:v>1.3850415512465375</c:v>
                </c:pt>
                <c:pt idx="1">
                  <c:v>0</c:v>
                </c:pt>
                <c:pt idx="2">
                  <c:v>2.770083102493075</c:v>
                </c:pt>
                <c:pt idx="3">
                  <c:v>6.9252077562326866</c:v>
                </c:pt>
                <c:pt idx="4">
                  <c:v>2.770083102493075</c:v>
                </c:pt>
                <c:pt idx="5">
                  <c:v>1.3850415512465375</c:v>
                </c:pt>
                <c:pt idx="6">
                  <c:v>2.770083102493075</c:v>
                </c:pt>
                <c:pt idx="7">
                  <c:v>1.3850415512465375</c:v>
                </c:pt>
                <c:pt idx="8">
                  <c:v>0</c:v>
                </c:pt>
                <c:pt idx="9">
                  <c:v>19.390581717451525</c:v>
                </c:pt>
                <c:pt idx="10">
                  <c:v>0</c:v>
                </c:pt>
                <c:pt idx="11">
                  <c:v>0</c:v>
                </c:pt>
              </c:numCache>
            </c:numRef>
          </c:val>
          <c:extLst>
            <c:ext xmlns:c15="http://schemas.microsoft.com/office/drawing/2012/chart" uri="{02D57815-91ED-43cb-92C2-25804820EDAC}">
              <c15:categoryFilterExceptions>
                <c15:categoryFilterException>
                  <c15:sqref>Dashboard!$B$223</c15:sqref>
                  <c15:dLbl>
                    <c:idx val="11"/>
                    <c:delete val="1"/>
                    <c:extLst>
                      <c:ext uri="{CE6537A1-D6FC-4f65-9D91-7224C49458BB}"/>
                      <c:ext xmlns:c16="http://schemas.microsoft.com/office/drawing/2014/chart" uri="{C3380CC4-5D6E-409C-BE32-E72D297353CC}">
                        <c16:uniqueId val="{00000000-0853-4909-95CE-48274A214C27}"/>
                      </c:ext>
                    </c:extLst>
                  </c15:dLbl>
                </c15:categoryFilterException>
                <c15:categoryFilterException>
                  <c15:sqref>Dashboard!$B$224</c15:sqref>
                  <c15:dLbl>
                    <c:idx val="11"/>
                    <c:delete val="1"/>
                    <c:extLst>
                      <c:ext uri="{CE6537A1-D6FC-4f65-9D91-7224C49458BB}"/>
                      <c:ext xmlns:c16="http://schemas.microsoft.com/office/drawing/2014/chart" uri="{C3380CC4-5D6E-409C-BE32-E72D297353CC}">
                        <c16:uniqueId val="{00000001-0853-4909-95CE-48274A214C27}"/>
                      </c:ext>
                    </c:extLst>
                  </c15:dLbl>
                </c15:categoryFilterException>
              </c15:categoryFilterExceptions>
            </c:ext>
            <c:ext xmlns:c16="http://schemas.microsoft.com/office/drawing/2014/chart" uri="{C3380CC4-5D6E-409C-BE32-E72D297353CC}">
              <c16:uniqueId val="{00000000-BC31-49B7-A729-4CC10F1A3C36}"/>
            </c:ext>
          </c:extLst>
        </c:ser>
        <c:ser>
          <c:idx val="1"/>
          <c:order val="1"/>
          <c:tx>
            <c:strRef>
              <c:f>Dashboard!$C$210</c:f>
              <c:strCache>
                <c:ptCount val="1"/>
                <c:pt idx="0">
                  <c:v>Inevitável</c:v>
                </c:pt>
              </c:strCache>
            </c:strRef>
          </c:tx>
          <c:spPr>
            <a:solidFill>
              <a:srgbClr val="FC4C02"/>
            </a:solidFill>
            <a:ln>
              <a:noFill/>
            </a:ln>
            <a:effectLst/>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6-57F5-413D-B8B9-5C6681C96A51}"/>
                </c:ext>
              </c:extLst>
            </c:dLbl>
            <c:dLbl>
              <c:idx val="3"/>
              <c:delete val="1"/>
              <c:extLst>
                <c:ext xmlns:c15="http://schemas.microsoft.com/office/drawing/2012/chart" uri="{CE6537A1-D6FC-4f65-9D91-7224C49458BB}"/>
                <c:ext xmlns:c16="http://schemas.microsoft.com/office/drawing/2014/chart" uri="{C3380CC4-5D6E-409C-BE32-E72D297353CC}">
                  <c16:uniqueId val="{00000014-57F5-413D-B8B9-5C6681C96A51}"/>
                </c:ext>
              </c:extLst>
            </c:dLbl>
            <c:dLbl>
              <c:idx val="5"/>
              <c:delete val="1"/>
              <c:extLst>
                <c:ext xmlns:c15="http://schemas.microsoft.com/office/drawing/2012/chart" uri="{CE6537A1-D6FC-4f65-9D91-7224C49458BB}"/>
                <c:ext xmlns:c16="http://schemas.microsoft.com/office/drawing/2014/chart" uri="{C3380CC4-5D6E-409C-BE32-E72D297353CC}">
                  <c16:uniqueId val="{00000019-57F5-413D-B8B9-5C6681C96A51}"/>
                </c:ext>
              </c:extLst>
            </c:dLbl>
            <c:dLbl>
              <c:idx val="7"/>
              <c:delete val="1"/>
              <c:extLst>
                <c:ext xmlns:c15="http://schemas.microsoft.com/office/drawing/2012/chart" uri="{CE6537A1-D6FC-4f65-9D91-7224C49458BB}"/>
                <c:ext xmlns:c16="http://schemas.microsoft.com/office/drawing/2014/chart" uri="{C3380CC4-5D6E-409C-BE32-E72D297353CC}">
                  <c16:uniqueId val="{0000001B-57F5-413D-B8B9-5C6681C96A5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2"/>
              <c:pt idx="0">
                <c:v>Cadastro</c:v>
              </c:pt>
              <c:pt idx="1">
                <c:v>EMQ</c:v>
              </c:pt>
              <c:pt idx="2">
                <c:v>Fale Leve</c:v>
              </c:pt>
              <c:pt idx="3">
                <c:v>Gestão de Rede</c:v>
              </c:pt>
              <c:pt idx="4">
                <c:v>Leve Clínica</c:v>
              </c:pt>
              <c:pt idx="5">
                <c:v>Oncologia</c:v>
              </c:pt>
              <c:pt idx="6">
                <c:v>Regulação - Eletiva</c:v>
              </c:pt>
              <c:pt idx="7">
                <c:v>TI</c:v>
              </c:pt>
              <c:pt idx="8">
                <c:v>(vazio)</c:v>
              </c:pt>
              <c:pt idx="9">
                <c:v>Total Geral</c:v>
              </c:pt>
              <c:pt idx="10">
                <c:v>0</c:v>
              </c:pt>
              <c:pt idx="11">
                <c:v>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Dashboard!$C$210:$C$229</c15:sqref>
                  </c15:fullRef>
                </c:ext>
              </c:extLst>
              <c:f>Dashboard!$C$211:$C$222</c:f>
              <c:numCache>
                <c:formatCode>0.0</c:formatCode>
                <c:ptCount val="12"/>
                <c:pt idx="0">
                  <c:v>4.1551246537396125</c:v>
                </c:pt>
                <c:pt idx="1">
                  <c:v>0</c:v>
                </c:pt>
                <c:pt idx="2">
                  <c:v>1.3850415512465375</c:v>
                </c:pt>
                <c:pt idx="3">
                  <c:v>0</c:v>
                </c:pt>
                <c:pt idx="4">
                  <c:v>0</c:v>
                </c:pt>
                <c:pt idx="5">
                  <c:v>1.3850415512465375</c:v>
                </c:pt>
                <c:pt idx="6">
                  <c:v>1.3850415512465375</c:v>
                </c:pt>
                <c:pt idx="7">
                  <c:v>0</c:v>
                </c:pt>
                <c:pt idx="8">
                  <c:v>0</c:v>
                </c:pt>
                <c:pt idx="9">
                  <c:v>8.310249307479225</c:v>
                </c:pt>
                <c:pt idx="10">
                  <c:v>0</c:v>
                </c:pt>
                <c:pt idx="11">
                  <c:v>0</c:v>
                </c:pt>
              </c:numCache>
            </c:numRef>
          </c:val>
          <c:extLst>
            <c:ext xmlns:c15="http://schemas.microsoft.com/office/drawing/2012/chart" uri="{02D57815-91ED-43cb-92C2-25804820EDAC}">
              <c15:categoryFilterExceptions>
                <c15:categoryFilterException>
                  <c15:sqref>Dashboard!$C$223</c15:sqref>
                  <c15:dLbl>
                    <c:idx val="11"/>
                    <c:delete val="1"/>
                    <c:extLst>
                      <c:ext uri="{CE6537A1-D6FC-4f65-9D91-7224C49458BB}"/>
                      <c:ext xmlns:c16="http://schemas.microsoft.com/office/drawing/2014/chart" uri="{C3380CC4-5D6E-409C-BE32-E72D297353CC}">
                        <c16:uniqueId val="{00000002-0853-4909-95CE-48274A214C27}"/>
                      </c:ext>
                    </c:extLst>
                  </c15:dLbl>
                </c15:categoryFilterException>
                <c15:categoryFilterException>
                  <c15:sqref>Dashboard!$C$224</c15:sqref>
                  <c15:dLbl>
                    <c:idx val="11"/>
                    <c:delete val="1"/>
                    <c:extLst>
                      <c:ext uri="{CE6537A1-D6FC-4f65-9D91-7224C49458BB}"/>
                      <c:ext xmlns:c16="http://schemas.microsoft.com/office/drawing/2014/chart" uri="{C3380CC4-5D6E-409C-BE32-E72D297353CC}">
                        <c16:uniqueId val="{00000003-0853-4909-95CE-48274A214C27}"/>
                      </c:ext>
                    </c:extLst>
                  </c15:dLbl>
                </c15:categoryFilterException>
              </c15:categoryFilterExceptions>
            </c:ext>
            <c:ext xmlns:c16="http://schemas.microsoft.com/office/drawing/2014/chart" uri="{C3380CC4-5D6E-409C-BE32-E72D297353CC}">
              <c16:uniqueId val="{00000002-BC31-49B7-A729-4CC10F1A3C36}"/>
            </c:ext>
          </c:extLst>
        </c:ser>
        <c:ser>
          <c:idx val="2"/>
          <c:order val="2"/>
          <c:tx>
            <c:strRef>
              <c:f>Dashboard!$D$210</c:f>
              <c:strCache>
                <c:ptCount val="1"/>
                <c:pt idx="0">
                  <c:v>Risco do negócio</c:v>
                </c:pt>
              </c:strCache>
            </c:strRef>
          </c:tx>
          <c:spPr>
            <a:solidFill>
              <a:schemeClr val="bg1">
                <a:lumMod val="75000"/>
              </a:scheme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4-57F5-413D-B8B9-5C6681C96A51}"/>
                </c:ext>
              </c:extLst>
            </c:dLbl>
            <c:dLbl>
              <c:idx val="1"/>
              <c:delete val="1"/>
              <c:extLst>
                <c:ext xmlns:c15="http://schemas.microsoft.com/office/drawing/2012/chart" uri="{CE6537A1-D6FC-4f65-9D91-7224C49458BB}"/>
                <c:ext xmlns:c16="http://schemas.microsoft.com/office/drawing/2014/chart" uri="{C3380CC4-5D6E-409C-BE32-E72D297353CC}">
                  <c16:uniqueId val="{00000005-57F5-413D-B8B9-5C6681C96A51}"/>
                </c:ext>
              </c:extLst>
            </c:dLbl>
            <c:dLbl>
              <c:idx val="4"/>
              <c:delete val="1"/>
              <c:extLst>
                <c:ext xmlns:c15="http://schemas.microsoft.com/office/drawing/2012/chart" uri="{CE6537A1-D6FC-4f65-9D91-7224C49458BB}"/>
                <c:ext xmlns:c16="http://schemas.microsoft.com/office/drawing/2014/chart" uri="{C3380CC4-5D6E-409C-BE32-E72D297353CC}">
                  <c16:uniqueId val="{00000006-57F5-413D-B8B9-5C6681C96A51}"/>
                </c:ext>
              </c:extLst>
            </c:dLbl>
            <c:dLbl>
              <c:idx val="5"/>
              <c:delete val="1"/>
              <c:extLst>
                <c:ext xmlns:c15="http://schemas.microsoft.com/office/drawing/2012/chart" uri="{CE6537A1-D6FC-4f65-9D91-7224C49458BB}"/>
                <c:ext xmlns:c16="http://schemas.microsoft.com/office/drawing/2014/chart" uri="{C3380CC4-5D6E-409C-BE32-E72D297353CC}">
                  <c16:uniqueId val="{00000018-57F5-413D-B8B9-5C6681C96A51}"/>
                </c:ext>
              </c:extLst>
            </c:dLbl>
            <c:dLbl>
              <c:idx val="6"/>
              <c:delete val="1"/>
              <c:extLst>
                <c:ext xmlns:c15="http://schemas.microsoft.com/office/drawing/2012/chart" uri="{CE6537A1-D6FC-4f65-9D91-7224C49458BB}"/>
                <c:ext xmlns:c16="http://schemas.microsoft.com/office/drawing/2014/chart" uri="{C3380CC4-5D6E-409C-BE32-E72D297353CC}">
                  <c16:uniqueId val="{00000007-57F5-413D-B8B9-5C6681C96A51}"/>
                </c:ext>
              </c:extLst>
            </c:dLbl>
            <c:dLbl>
              <c:idx val="7"/>
              <c:delete val="1"/>
              <c:extLst>
                <c:ext xmlns:c15="http://schemas.microsoft.com/office/drawing/2012/chart" uri="{CE6537A1-D6FC-4f65-9D91-7224C49458BB}"/>
                <c:ext xmlns:c16="http://schemas.microsoft.com/office/drawing/2014/chart" uri="{C3380CC4-5D6E-409C-BE32-E72D297353CC}">
                  <c16:uniqueId val="{00000008-57F5-413D-B8B9-5C6681C96A51}"/>
                </c:ext>
              </c:extLst>
            </c:dLbl>
            <c:dLbl>
              <c:idx val="8"/>
              <c:delete val="1"/>
              <c:extLst>
                <c:ext xmlns:c15="http://schemas.microsoft.com/office/drawing/2012/chart" uri="{CE6537A1-D6FC-4f65-9D91-7224C49458BB}"/>
                <c:ext xmlns:c16="http://schemas.microsoft.com/office/drawing/2014/chart" uri="{C3380CC4-5D6E-409C-BE32-E72D297353CC}">
                  <c16:uniqueId val="{00000009-57F5-413D-B8B9-5C6681C96A51}"/>
                </c:ext>
              </c:extLst>
            </c:dLbl>
            <c:dLbl>
              <c:idx val="9"/>
              <c:delete val="1"/>
              <c:extLst>
                <c:ext xmlns:c15="http://schemas.microsoft.com/office/drawing/2012/chart" uri="{CE6537A1-D6FC-4f65-9D91-7224C49458BB}"/>
                <c:ext xmlns:c16="http://schemas.microsoft.com/office/drawing/2014/chart" uri="{C3380CC4-5D6E-409C-BE32-E72D297353CC}">
                  <c16:uniqueId val="{0000000A-57F5-413D-B8B9-5C6681C96A51}"/>
                </c:ext>
              </c:extLst>
            </c:dLbl>
            <c:dLbl>
              <c:idx val="10"/>
              <c:delete val="1"/>
              <c:extLst>
                <c:ext xmlns:c15="http://schemas.microsoft.com/office/drawing/2012/chart" uri="{CE6537A1-D6FC-4f65-9D91-7224C49458BB}"/>
                <c:ext xmlns:c16="http://schemas.microsoft.com/office/drawing/2014/chart" uri="{C3380CC4-5D6E-409C-BE32-E72D297353CC}">
                  <c16:uniqueId val="{0000000B-57F5-413D-B8B9-5C6681C96A51}"/>
                </c:ext>
              </c:extLst>
            </c:dLbl>
            <c:dLbl>
              <c:idx val="11"/>
              <c:delete val="1"/>
              <c:extLst>
                <c:ext xmlns:c15="http://schemas.microsoft.com/office/drawing/2012/chart" uri="{CE6537A1-D6FC-4f65-9D91-7224C49458BB}"/>
                <c:ext xmlns:c16="http://schemas.microsoft.com/office/drawing/2014/chart" uri="{C3380CC4-5D6E-409C-BE32-E72D297353CC}">
                  <c16:uniqueId val="{0000000C-57F5-413D-B8B9-5C6681C96A5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extLst>
          </c:dLbls>
          <c:cat>
            <c:strLit>
              <c:ptCount val="12"/>
              <c:pt idx="0">
                <c:v>Cadastro</c:v>
              </c:pt>
              <c:pt idx="1">
                <c:v>EMQ</c:v>
              </c:pt>
              <c:pt idx="2">
                <c:v>Fale Leve</c:v>
              </c:pt>
              <c:pt idx="3">
                <c:v>Gestão de Rede</c:v>
              </c:pt>
              <c:pt idx="4">
                <c:v>Leve Clínica</c:v>
              </c:pt>
              <c:pt idx="5">
                <c:v>Oncologia</c:v>
              </c:pt>
              <c:pt idx="6">
                <c:v>Regulação - Eletiva</c:v>
              </c:pt>
              <c:pt idx="7">
                <c:v>TI</c:v>
              </c:pt>
              <c:pt idx="8">
                <c:v>(vazio)</c:v>
              </c:pt>
              <c:pt idx="9">
                <c:v>Total Geral</c:v>
              </c:pt>
              <c:pt idx="10">
                <c:v>0</c:v>
              </c:pt>
              <c:pt idx="11">
                <c:v>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Dashboard!$D$210:$D$229</c15:sqref>
                  </c15:fullRef>
                </c:ext>
              </c:extLst>
              <c:f>Dashboard!$D$211:$D$222</c:f>
              <c:numCache>
                <c:formatCode>0.0</c:formatCode>
                <c:ptCount val="12"/>
                <c:pt idx="0">
                  <c:v>0</c:v>
                </c:pt>
                <c:pt idx="1">
                  <c:v>1.3850415512465375</c:v>
                </c:pt>
                <c:pt idx="2">
                  <c:v>0</c:v>
                </c:pt>
                <c:pt idx="3">
                  <c:v>0</c:v>
                </c:pt>
                <c:pt idx="4">
                  <c:v>0</c:v>
                </c:pt>
                <c:pt idx="5">
                  <c:v>0</c:v>
                </c:pt>
                <c:pt idx="6">
                  <c:v>0</c:v>
                </c:pt>
                <c:pt idx="7">
                  <c:v>0</c:v>
                </c:pt>
                <c:pt idx="8">
                  <c:v>0</c:v>
                </c:pt>
                <c:pt idx="9">
                  <c:v>1.3850415512465375</c:v>
                </c:pt>
                <c:pt idx="10">
                  <c:v>0</c:v>
                </c:pt>
                <c:pt idx="11">
                  <c:v>0</c:v>
                </c:pt>
              </c:numCache>
            </c:numRef>
          </c:val>
          <c:extLst>
            <c:ext xmlns:c15="http://schemas.microsoft.com/office/drawing/2012/chart" uri="{02D57815-91ED-43cb-92C2-25804820EDAC}">
              <c15:categoryFilterExceptions>
                <c15:categoryFilterException>
                  <c15:sqref>Dashboard!$D$223</c15:sqref>
                  <c15:dLbl>
                    <c:idx val="11"/>
                    <c:delete val="1"/>
                    <c:extLst>
                      <c:ext uri="{CE6537A1-D6FC-4f65-9D91-7224C49458BB}"/>
                      <c:ext xmlns:c16="http://schemas.microsoft.com/office/drawing/2014/chart" uri="{C3380CC4-5D6E-409C-BE32-E72D297353CC}">
                        <c16:uniqueId val="{00000004-0853-4909-95CE-48274A214C27}"/>
                      </c:ext>
                    </c:extLst>
                  </c15:dLbl>
                </c15:categoryFilterException>
                <c15:categoryFilterException>
                  <c15:sqref>Dashboard!$D$224</c15:sqref>
                  <c15:dLbl>
                    <c:idx val="11"/>
                    <c:delete val="1"/>
                    <c:extLst>
                      <c:ext uri="{CE6537A1-D6FC-4f65-9D91-7224C49458BB}"/>
                      <c:ext xmlns:c16="http://schemas.microsoft.com/office/drawing/2014/chart" uri="{C3380CC4-5D6E-409C-BE32-E72D297353CC}">
                        <c16:uniqueId val="{00000005-0853-4909-95CE-48274A214C27}"/>
                      </c:ext>
                    </c:extLst>
                  </c15:dLbl>
                </c15:categoryFilterException>
              </c15:categoryFilterExceptions>
            </c:ext>
            <c:ext xmlns:c16="http://schemas.microsoft.com/office/drawing/2014/chart" uri="{C3380CC4-5D6E-409C-BE32-E72D297353CC}">
              <c16:uniqueId val="{00000000-57F5-413D-B8B9-5C6681C96A51}"/>
            </c:ext>
          </c:extLst>
        </c:ser>
        <c:ser>
          <c:idx val="3"/>
          <c:order val="3"/>
          <c:tx>
            <c:strRef>
              <c:f>Dashboard!$E$210</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pt-BR"/>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2"/>
              <c:pt idx="0">
                <c:v>Cadastro</c:v>
              </c:pt>
              <c:pt idx="1">
                <c:v>EMQ</c:v>
              </c:pt>
              <c:pt idx="2">
                <c:v>Fale Leve</c:v>
              </c:pt>
              <c:pt idx="3">
                <c:v>Gestão de Rede</c:v>
              </c:pt>
              <c:pt idx="4">
                <c:v>Leve Clínica</c:v>
              </c:pt>
              <c:pt idx="5">
                <c:v>Oncologia</c:v>
              </c:pt>
              <c:pt idx="6">
                <c:v>Regulação - Eletiva</c:v>
              </c:pt>
              <c:pt idx="7">
                <c:v>TI</c:v>
              </c:pt>
              <c:pt idx="8">
                <c:v>(vazio)</c:v>
              </c:pt>
              <c:pt idx="9">
                <c:v>Total Geral</c:v>
              </c:pt>
              <c:pt idx="10">
                <c:v>0</c:v>
              </c:pt>
              <c:pt idx="11">
                <c:v>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Dashboard!$E$210:$E$229</c15:sqref>
                  </c15:fullRef>
                </c:ext>
              </c:extLst>
              <c:f>Dashboard!$E$211:$E$222</c:f>
              <c:numCache>
                <c:formatCode>0.0</c:formatCode>
                <c:ptCount val="12"/>
                <c:pt idx="0">
                  <c:v>5.54016620498615</c:v>
                </c:pt>
                <c:pt idx="1">
                  <c:v>1.3850415512465375</c:v>
                </c:pt>
                <c:pt idx="2">
                  <c:v>4.1551246537396125</c:v>
                </c:pt>
                <c:pt idx="3">
                  <c:v>6.9252077562326866</c:v>
                </c:pt>
                <c:pt idx="4">
                  <c:v>2.770083102493075</c:v>
                </c:pt>
                <c:pt idx="5">
                  <c:v>2.770083102493075</c:v>
                </c:pt>
                <c:pt idx="6">
                  <c:v>4.1551246537396125</c:v>
                </c:pt>
                <c:pt idx="7">
                  <c:v>1.3850415512465375</c:v>
                </c:pt>
                <c:pt idx="8">
                  <c:v>0</c:v>
                </c:pt>
                <c:pt idx="9">
                  <c:v>29.085872576177284</c:v>
                </c:pt>
                <c:pt idx="10">
                  <c:v>0</c:v>
                </c:pt>
                <c:pt idx="11">
                  <c:v>0</c:v>
                </c:pt>
              </c:numCache>
            </c:numRef>
          </c:val>
          <c:extLst>
            <c:ext xmlns:c16="http://schemas.microsoft.com/office/drawing/2014/chart" uri="{C3380CC4-5D6E-409C-BE32-E72D297353CC}">
              <c16:uniqueId val="{00000002-57F5-413D-B8B9-5C6681C96A51}"/>
            </c:ext>
          </c:extLst>
        </c:ser>
        <c:dLbls>
          <c:showLegendKey val="0"/>
          <c:showVal val="0"/>
          <c:showCatName val="0"/>
          <c:showSerName val="0"/>
          <c:showPercent val="0"/>
          <c:showBubbleSize val="0"/>
        </c:dLbls>
        <c:gapWidth val="90"/>
        <c:overlap val="100"/>
        <c:axId val="174029935"/>
        <c:axId val="6559743"/>
      </c:barChart>
      <c:catAx>
        <c:axId val="1740299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559743"/>
        <c:crosses val="autoZero"/>
        <c:auto val="1"/>
        <c:lblAlgn val="ctr"/>
        <c:lblOffset val="100"/>
        <c:noMultiLvlLbl val="0"/>
      </c:catAx>
      <c:valAx>
        <c:axId val="6559743"/>
        <c:scaling>
          <c:orientation val="minMax"/>
          <c:max val="50"/>
        </c:scaling>
        <c:delete val="1"/>
        <c:axPos val="l"/>
        <c:numFmt formatCode="General" sourceLinked="1"/>
        <c:majorTickMark val="out"/>
        <c:minorTickMark val="none"/>
        <c:tickLblPos val="nextTo"/>
        <c:crossAx val="174029935"/>
        <c:crosses val="autoZero"/>
        <c:crossBetween val="between"/>
      </c:valAx>
      <c:spPr>
        <a:noFill/>
        <a:ln>
          <a:noFill/>
        </a:ln>
        <a:effectLst/>
      </c:spPr>
    </c:plotArea>
    <c:legend>
      <c:legendPos val="t"/>
      <c:legendEntry>
        <c:idx val="3"/>
        <c:delete val="1"/>
      </c:legendEntry>
      <c:layout>
        <c:manualLayout>
          <c:xMode val="edge"/>
          <c:yMode val="edge"/>
          <c:x val="9.7371110145495002E-3"/>
          <c:y val="6.1051552312834483E-3"/>
          <c:w val="0.11181746990540675"/>
          <c:h val="0.285861562825789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[Análise de NIP's - Nova.xlsx]Dashboard!Tabela dinâmica1</c:name>
    <c:fmtId val="17"/>
  </c:pivotSource>
  <c:chart>
    <c:title>
      <c:tx>
        <c:rich>
          <a:bodyPr rot="0" spcFirstLastPara="1" vertOverflow="ellipsis" vert="horz" wrap="square" anchor="ctr" anchorCtr="1"/>
          <a:lstStyle/>
          <a:p>
            <a:pPr>
              <a:defRPr sz="1400" b="1" i="0" u="none" strike="noStrike" kern="1200" spc="0" baseline="0">
                <a:solidFill>
                  <a:srgbClr val="451E44"/>
                </a:solidFill>
                <a:latin typeface="+mn-lt"/>
                <a:ea typeface="+mn-ea"/>
                <a:cs typeface="+mn-cs"/>
              </a:defRPr>
            </a:pPr>
            <a:r>
              <a:rPr lang="en-US" b="1">
                <a:solidFill>
                  <a:srgbClr val="451E44"/>
                </a:solidFill>
              </a:rPr>
              <a:t>Média de quantidade</a:t>
            </a:r>
            <a:r>
              <a:rPr lang="en-US" b="1" baseline="0">
                <a:solidFill>
                  <a:srgbClr val="451E44"/>
                </a:solidFill>
              </a:rPr>
              <a:t> de contatos por causa raíz</a:t>
            </a:r>
            <a:endParaRPr lang="en-US" b="1">
              <a:solidFill>
                <a:srgbClr val="451E44"/>
              </a:solidFill>
            </a:endParaRPr>
          </a:p>
        </c:rich>
      </c:tx>
      <c:layout>
        <c:manualLayout>
          <c:xMode val="edge"/>
          <c:yMode val="edge"/>
          <c:x val="0.27329099991533318"/>
          <c:y val="4.990522018081073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451E44"/>
              </a:solidFill>
              <a:latin typeface="+mn-lt"/>
              <a:ea typeface="+mn-ea"/>
              <a:cs typeface="+mn-cs"/>
            </a:defRPr>
          </a:pPr>
          <a:endParaRPr lang="en-US"/>
        </a:p>
      </c:txPr>
    </c:title>
    <c:autoTitleDeleted val="0"/>
    <c:pivotFmts>
      <c:pivotFmt>
        <c:idx val="0"/>
        <c:spPr>
          <a:solidFill>
            <a:srgbClr val="451E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96191201906213E-2"/>
          <c:y val="0.26328484981044037"/>
          <c:w val="0.92460490825743569"/>
          <c:h val="0.31424577136191312"/>
        </c:manualLayout>
      </c:layout>
      <c:barChart>
        <c:barDir val="col"/>
        <c:grouping val="clustered"/>
        <c:varyColors val="0"/>
        <c:ser>
          <c:idx val="0"/>
          <c:order val="0"/>
          <c:tx>
            <c:strRef>
              <c:f>Dashboard!$A$233</c:f>
              <c:strCache>
                <c:ptCount val="1"/>
                <c:pt idx="0">
                  <c:v>Total</c:v>
                </c:pt>
              </c:strCache>
            </c:strRef>
          </c:tx>
          <c:spPr>
            <a:solidFill>
              <a:srgbClr val="451E4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Dashboard!$A$234</c:f>
              <c:strCache>
                <c:ptCount val="1"/>
                <c:pt idx="0">
                  <c:v>Total</c:v>
                </c:pt>
              </c:strCache>
            </c:strRef>
          </c:cat>
          <c:val>
            <c:numRef>
              <c:f>Dashboard!$A$234</c:f>
              <c:numCache>
                <c:formatCode>0</c:formatCode>
                <c:ptCount val="1"/>
                <c:pt idx="0">
                  <c:v>6.7222222222222223</c:v>
                </c:pt>
              </c:numCache>
            </c:numRef>
          </c:val>
          <c:extLst>
            <c:ext xmlns:c16="http://schemas.microsoft.com/office/drawing/2014/chart" uri="{C3380CC4-5D6E-409C-BE32-E72D297353CC}">
              <c16:uniqueId val="{00000000-C67D-412E-AA00-14C39BBDE75E}"/>
            </c:ext>
          </c:extLst>
        </c:ser>
        <c:dLbls>
          <c:showLegendKey val="0"/>
          <c:showVal val="0"/>
          <c:showCatName val="0"/>
          <c:showSerName val="0"/>
          <c:showPercent val="0"/>
          <c:showBubbleSize val="0"/>
        </c:dLbls>
        <c:gapWidth val="120"/>
        <c:overlap val="-27"/>
        <c:axId val="846903087"/>
        <c:axId val="846903567"/>
      </c:barChart>
      <c:catAx>
        <c:axId val="84690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846903567"/>
        <c:crosses val="autoZero"/>
        <c:auto val="1"/>
        <c:lblAlgn val="ctr"/>
        <c:lblOffset val="100"/>
        <c:noMultiLvlLbl val="0"/>
      </c:catAx>
      <c:valAx>
        <c:axId val="846903567"/>
        <c:scaling>
          <c:orientation val="minMax"/>
        </c:scaling>
        <c:delete val="1"/>
        <c:axPos val="l"/>
        <c:numFmt formatCode="0" sourceLinked="1"/>
        <c:majorTickMark val="none"/>
        <c:minorTickMark val="none"/>
        <c:tickLblPos val="nextTo"/>
        <c:crossAx val="846903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[Análise de NIP's - Nova.xlsx]Dashboard!Tabela dinâmica10</c:name>
    <c:fmtId val="20"/>
  </c:pivotSource>
  <c:chart>
    <c:title>
      <c:tx>
        <c:rich>
          <a:bodyPr rot="0" spcFirstLastPara="1" vertOverflow="ellipsis" vert="horz" wrap="square" anchor="ctr" anchorCtr="1"/>
          <a:lstStyle/>
          <a:p>
            <a:pPr>
              <a:defRPr sz="1400" b="1" i="0" u="none" strike="noStrike" kern="1200" spc="0" baseline="0">
                <a:solidFill>
                  <a:srgbClr val="451E44"/>
                </a:solidFill>
                <a:latin typeface="+mn-lt"/>
                <a:ea typeface="+mn-ea"/>
                <a:cs typeface="+mn-cs"/>
              </a:defRPr>
            </a:pPr>
            <a:r>
              <a:rPr lang="en-US" b="1">
                <a:solidFill>
                  <a:srgbClr val="451E44"/>
                </a:solidFill>
              </a:rPr>
              <a:t>Dias</a:t>
            </a:r>
            <a:r>
              <a:rPr lang="en-US" b="1" baseline="0">
                <a:solidFill>
                  <a:srgbClr val="451E44"/>
                </a:solidFill>
              </a:rPr>
              <a:t> de espera até a abertura da NIP por causa raíz</a:t>
            </a:r>
            <a:endParaRPr lang="en-US" b="1">
              <a:solidFill>
                <a:srgbClr val="451E44"/>
              </a:solidFill>
            </a:endParaRPr>
          </a:p>
        </c:rich>
      </c:tx>
      <c:layout>
        <c:manualLayout>
          <c:xMode val="edge"/>
          <c:yMode val="edge"/>
          <c:x val="0.31839394973420637"/>
          <c:y val="3.13867016622922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451E44"/>
              </a:solidFill>
              <a:latin typeface="+mn-lt"/>
              <a:ea typeface="+mn-ea"/>
              <a:cs typeface="+mn-cs"/>
            </a:defRPr>
          </a:pPr>
          <a:endParaRPr lang="en-US"/>
        </a:p>
      </c:txPr>
    </c:title>
    <c:autoTitleDeleted val="0"/>
    <c:pivotFmts>
      <c:pivotFmt>
        <c:idx val="0"/>
        <c:spPr>
          <a:solidFill>
            <a:srgbClr val="451E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4990460615971654E-2"/>
          <c:y val="0.23275984732677649"/>
          <c:w val="0.97534514543000195"/>
          <c:h val="0.4466451308970994"/>
        </c:manualLayout>
      </c:layout>
      <c:barChart>
        <c:barDir val="col"/>
        <c:grouping val="clustered"/>
        <c:varyColors val="0"/>
        <c:ser>
          <c:idx val="0"/>
          <c:order val="0"/>
          <c:tx>
            <c:strRef>
              <c:f>Dashboard!$A$312</c:f>
              <c:strCache>
                <c:ptCount val="1"/>
                <c:pt idx="0">
                  <c:v>Total</c:v>
                </c:pt>
              </c:strCache>
            </c:strRef>
          </c:tx>
          <c:spPr>
            <a:solidFill>
              <a:srgbClr val="451E4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Dashboard!$A$313</c:f>
              <c:strCache>
                <c:ptCount val="1"/>
                <c:pt idx="0">
                  <c:v>Total</c:v>
                </c:pt>
              </c:strCache>
            </c:strRef>
          </c:cat>
          <c:val>
            <c:numRef>
              <c:f>Dashboard!$A$313</c:f>
              <c:numCache>
                <c:formatCode>0</c:formatCode>
                <c:ptCount val="1"/>
                <c:pt idx="0">
                  <c:v>26</c:v>
                </c:pt>
              </c:numCache>
            </c:numRef>
          </c:val>
          <c:extLst>
            <c:ext xmlns:c16="http://schemas.microsoft.com/office/drawing/2014/chart" uri="{C3380CC4-5D6E-409C-BE32-E72D297353CC}">
              <c16:uniqueId val="{00000000-B96B-4934-A3DC-BA7EC6E64F2A}"/>
            </c:ext>
          </c:extLst>
        </c:ser>
        <c:dLbls>
          <c:dLblPos val="outEnd"/>
          <c:showLegendKey val="0"/>
          <c:showVal val="1"/>
          <c:showCatName val="0"/>
          <c:showSerName val="0"/>
          <c:showPercent val="0"/>
          <c:showBubbleSize val="0"/>
        </c:dLbls>
        <c:gapWidth val="219"/>
        <c:overlap val="-27"/>
        <c:axId val="1610371295"/>
        <c:axId val="1610373215"/>
      </c:barChart>
      <c:catAx>
        <c:axId val="1610371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610373215"/>
        <c:crosses val="autoZero"/>
        <c:auto val="1"/>
        <c:lblAlgn val="ctr"/>
        <c:lblOffset val="100"/>
        <c:noMultiLvlLbl val="0"/>
      </c:catAx>
      <c:valAx>
        <c:axId val="1610373215"/>
        <c:scaling>
          <c:orientation val="minMax"/>
        </c:scaling>
        <c:delete val="1"/>
        <c:axPos val="l"/>
        <c:numFmt formatCode="0" sourceLinked="1"/>
        <c:majorTickMark val="none"/>
        <c:minorTickMark val="none"/>
        <c:tickLblPos val="nextTo"/>
        <c:crossAx val="1610371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[Análise de NIP's - Nova.xlsx]Dashboard!Tabela dinâmica12</c:name>
    <c:fmtId val="26"/>
  </c:pivotSource>
  <c:chart>
    <c:title>
      <c:tx>
        <c:rich>
          <a:bodyPr rot="0" spcFirstLastPara="1" vertOverflow="ellipsis" vert="horz" wrap="square" anchor="ctr" anchorCtr="1"/>
          <a:lstStyle/>
          <a:p>
            <a:pPr>
              <a:defRPr sz="1400" b="1" i="0" u="none" strike="noStrike" kern="1200" spc="0" baseline="0">
                <a:solidFill>
                  <a:srgbClr val="451E44"/>
                </a:solidFill>
                <a:latin typeface="+mn-lt"/>
                <a:ea typeface="+mn-ea"/>
                <a:cs typeface="+mn-cs"/>
              </a:defRPr>
            </a:pPr>
            <a:r>
              <a:rPr lang="en-US" b="1">
                <a:solidFill>
                  <a:srgbClr val="451E44"/>
                </a:solidFill>
              </a:rPr>
              <a:t>TUP</a:t>
            </a:r>
          </a:p>
        </c:rich>
      </c:tx>
      <c:layout>
        <c:manualLayout>
          <c:xMode val="edge"/>
          <c:yMode val="edge"/>
          <c:x val="0.61299212598425201"/>
          <c:y val="3.244757338122959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451E44"/>
              </a:solidFill>
              <a:latin typeface="+mn-lt"/>
              <a:ea typeface="+mn-ea"/>
              <a:cs typeface="+mn-cs"/>
            </a:defRPr>
          </a:pPr>
          <a:endParaRPr lang="pt-BR"/>
        </a:p>
      </c:txPr>
    </c:title>
    <c:autoTitleDeleted val="0"/>
    <c:pivotFmts>
      <c:pivotFmt>
        <c:idx val="0"/>
        <c:spPr>
          <a:solidFill>
            <a:schemeClr val="accent1"/>
          </a:solidFill>
          <a:ln w="19050">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451E44"/>
                  </a:solidFill>
                  <a:latin typeface="Raleway" pitchFamily="2" charset="0"/>
                  <a:ea typeface="+mn-ea"/>
                  <a:cs typeface="+mn-cs"/>
                </a:defRPr>
              </a:pPr>
              <a:endParaRPr lang="pt-BR"/>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F766E"/>
          </a:solidFill>
          <a:ln w="19050">
            <a:noFill/>
          </a:ln>
          <a:effectLst/>
        </c:spPr>
        <c:dLbl>
          <c:idx val="0"/>
          <c:layout>
            <c:manualLayout>
              <c:x val="1.1171904880432737E-2"/>
              <c:y val="2.0701918478065839E-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451E44"/>
                  </a:solidFill>
                  <a:latin typeface="Raleway" pitchFamily="2" charset="0"/>
                  <a:ea typeface="+mn-ea"/>
                  <a:cs typeface="+mn-cs"/>
                </a:defRPr>
              </a:pPr>
              <a:endParaRPr lang="pt-BR"/>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C4C02"/>
          </a:solidFill>
          <a:ln w="19050">
            <a:noFill/>
          </a:ln>
          <a:effectLst/>
        </c:spPr>
      </c:pivotFmt>
      <c:pivotFmt>
        <c:idx val="3"/>
        <c:spPr>
          <a:solidFill>
            <a:srgbClr val="451E44"/>
          </a:solidFill>
          <a:ln w="19050">
            <a:noFill/>
          </a:ln>
          <a:effectLst/>
        </c:spP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FFFFCC"/>
                  </a:solidFill>
                  <a:latin typeface="Raleway" pitchFamily="2" charset="0"/>
                  <a:ea typeface="+mn-ea"/>
                  <a:cs typeface="+mn-cs"/>
                </a:defRPr>
              </a:pPr>
              <a:endParaRPr lang="pt-BR"/>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rgbClr val="FFFFCC"/>
          </a:solidFill>
          <a:ln w="19050">
            <a:noFill/>
          </a:ln>
          <a:effectLst/>
        </c:spPr>
        <c:dLbl>
          <c:idx val="0"/>
          <c:layout>
            <c:manualLayout>
              <c:x val="5.6239262015917946E-2"/>
              <c:y val="8.3173132015766912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451E44"/>
                  </a:solidFill>
                  <a:latin typeface="Raleway" pitchFamily="2" charset="0"/>
                  <a:ea typeface="+mn-ea"/>
                  <a:cs typeface="+mn-cs"/>
                </a:defRPr>
              </a:pPr>
              <a:endParaRPr lang="pt-BR"/>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pt-BR"/>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rgbClr val="FF9E1B"/>
          </a:solidFill>
          <a:ln w="19050">
            <a:noFill/>
          </a:ln>
          <a:effectLst/>
        </c:spPr>
        <c:dLbl>
          <c:idx val="0"/>
          <c:layout>
            <c:manualLayout>
              <c:x val="6.3896696798783597E-4"/>
              <c:y val="2.2920328806106751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451E44"/>
                  </a:solidFill>
                  <a:latin typeface="Raleway" pitchFamily="2" charset="0"/>
                  <a:ea typeface="+mn-ea"/>
                  <a:cs typeface="+mn-cs"/>
                </a:defRPr>
              </a:pPr>
              <a:endParaRPr lang="pt-BR"/>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1115602737157853"/>
          <c:y val="0.18110556954311466"/>
          <c:w val="0.53453669853768293"/>
          <c:h val="0.73158586846705276"/>
        </c:manualLayout>
      </c:layout>
      <c:pieChart>
        <c:varyColors val="1"/>
        <c:ser>
          <c:idx val="0"/>
          <c:order val="0"/>
          <c:tx>
            <c:strRef>
              <c:f>Dashboard!$B$363</c:f>
              <c:strCache>
                <c:ptCount val="1"/>
                <c:pt idx="0">
                  <c:v>Total</c:v>
                </c:pt>
              </c:strCache>
            </c:strRef>
          </c:tx>
          <c:spPr>
            <a:ln>
              <a:noFill/>
            </a:ln>
          </c:spPr>
          <c:dPt>
            <c:idx val="0"/>
            <c:bubble3D val="0"/>
            <c:spPr>
              <a:solidFill>
                <a:srgbClr val="451E44"/>
              </a:solidFill>
              <a:ln w="19050">
                <a:noFill/>
              </a:ln>
              <a:effectLst/>
            </c:spPr>
            <c:extLst>
              <c:ext xmlns:c16="http://schemas.microsoft.com/office/drawing/2014/chart" uri="{C3380CC4-5D6E-409C-BE32-E72D297353CC}">
                <c16:uniqueId val="{00000005-AD7F-4017-A608-C1FA0C5305B6}"/>
              </c:ext>
            </c:extLst>
          </c:dPt>
          <c:dPt>
            <c:idx val="1"/>
            <c:bubble3D val="0"/>
            <c:spPr>
              <a:solidFill>
                <a:srgbClr val="FC4C02"/>
              </a:solidFill>
              <a:ln w="19050">
                <a:noFill/>
              </a:ln>
              <a:effectLst/>
            </c:spPr>
            <c:extLst>
              <c:ext xmlns:c16="http://schemas.microsoft.com/office/drawing/2014/chart" uri="{C3380CC4-5D6E-409C-BE32-E72D297353CC}">
                <c16:uniqueId val="{00000004-AD7F-4017-A608-C1FA0C5305B6}"/>
              </c:ext>
            </c:extLst>
          </c:dPt>
          <c:dPt>
            <c:idx val="2"/>
            <c:bubble3D val="0"/>
            <c:spPr>
              <a:solidFill>
                <a:srgbClr val="FFFFCC"/>
              </a:solidFill>
              <a:ln w="19050">
                <a:noFill/>
              </a:ln>
              <a:effectLst/>
            </c:spPr>
            <c:extLst>
              <c:ext xmlns:c16="http://schemas.microsoft.com/office/drawing/2014/chart" uri="{C3380CC4-5D6E-409C-BE32-E72D297353CC}">
                <c16:uniqueId val="{00000002-AD7F-4017-A608-C1FA0C5305B6}"/>
              </c:ext>
            </c:extLst>
          </c:dPt>
          <c:dPt>
            <c:idx val="3"/>
            <c:bubble3D val="0"/>
            <c:spPr>
              <a:solidFill>
                <a:srgbClr val="FF9E1B"/>
              </a:solidFill>
              <a:ln w="19050">
                <a:noFill/>
              </a:ln>
              <a:effectLst/>
            </c:spPr>
            <c:extLst>
              <c:ext xmlns:c16="http://schemas.microsoft.com/office/drawing/2014/chart" uri="{C3380CC4-5D6E-409C-BE32-E72D297353CC}">
                <c16:uniqueId val="{00000003-AD7F-4017-A608-C1FA0C5305B6}"/>
              </c:ext>
            </c:extLst>
          </c:dPt>
          <c:dPt>
            <c:idx val="4"/>
            <c:bubble3D val="0"/>
            <c:spPr>
              <a:solidFill>
                <a:srgbClr val="7F766E"/>
              </a:solidFill>
              <a:ln w="19050">
                <a:noFill/>
              </a:ln>
              <a:effectLst/>
            </c:spPr>
            <c:extLst>
              <c:ext xmlns:c16="http://schemas.microsoft.com/office/drawing/2014/chart" uri="{C3380CC4-5D6E-409C-BE32-E72D297353CC}">
                <c16:uniqueId val="{00000006-AD7F-4017-A608-C1FA0C5305B6}"/>
              </c:ext>
            </c:extLst>
          </c:dPt>
          <c:dPt>
            <c:idx val="5"/>
            <c:bubble3D val="0"/>
            <c:spPr>
              <a:solidFill>
                <a:schemeClr val="accent6"/>
              </a:solidFill>
              <a:ln w="19050">
                <a:noFill/>
              </a:ln>
              <a:effectLst/>
            </c:spPr>
            <c:extLst>
              <c:ext xmlns:c16="http://schemas.microsoft.com/office/drawing/2014/chart" uri="{C3380CC4-5D6E-409C-BE32-E72D297353CC}">
                <c16:uniqueId val="{0000000B-1D5B-46AB-AC0D-691BB96BF218}"/>
              </c:ext>
            </c:extLst>
          </c:dPt>
          <c:dLbls>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FFFFCC"/>
                      </a:solidFill>
                      <a:latin typeface="Raleway" pitchFamily="2" charset="0"/>
                      <a:ea typeface="+mn-ea"/>
                      <a:cs typeface="+mn-cs"/>
                    </a:defRPr>
                  </a:pPr>
                  <a:endParaRPr lang="pt-BR"/>
                </a:p>
              </c:txPr>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05-AD7F-4017-A608-C1FA0C5305B6}"/>
                </c:ext>
              </c:extLst>
            </c:dLbl>
            <c:dLbl>
              <c:idx val="2"/>
              <c:layout>
                <c:manualLayout>
                  <c:x val="5.6239262015917946E-2"/>
                  <c:y val="8.3173132015766912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D7F-4017-A608-C1FA0C5305B6}"/>
                </c:ext>
              </c:extLst>
            </c:dLbl>
            <c:dLbl>
              <c:idx val="3"/>
              <c:layout>
                <c:manualLayout>
                  <c:x val="6.3896696798783597E-4"/>
                  <c:y val="2.2920328806106751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D7F-4017-A608-C1FA0C5305B6}"/>
                </c:ext>
              </c:extLst>
            </c:dLbl>
            <c:dLbl>
              <c:idx val="4"/>
              <c:layout>
                <c:manualLayout>
                  <c:x val="1.1171904880432737E-2"/>
                  <c:y val="2.0701918478065839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D7F-4017-A608-C1FA0C5305B6}"/>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451E44"/>
                    </a:solidFill>
                    <a:latin typeface="Raleway" pitchFamily="2" charset="0"/>
                    <a:ea typeface="+mn-ea"/>
                    <a:cs typeface="+mn-cs"/>
                  </a:defRPr>
                </a:pPr>
                <a:endParaRPr lang="pt-BR"/>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Dashboard!$A$364:$A$369</c:f>
              <c:strCache>
                <c:ptCount val="5"/>
                <c:pt idx="0">
                  <c:v>Advindos II</c:v>
                </c:pt>
                <c:pt idx="1">
                  <c:v>Novos Associados</c:v>
                </c:pt>
                <c:pt idx="2">
                  <c:v>Advindos I</c:v>
                </c:pt>
                <c:pt idx="3">
                  <c:v>-</c:v>
                </c:pt>
                <c:pt idx="4">
                  <c:v>Advindos III</c:v>
                </c:pt>
              </c:strCache>
            </c:strRef>
          </c:cat>
          <c:val>
            <c:numRef>
              <c:f>Dashboard!$B$364:$B$369</c:f>
              <c:numCache>
                <c:formatCode>General</c:formatCode>
                <c:ptCount val="5"/>
                <c:pt idx="0">
                  <c:v>0.46153846153846156</c:v>
                </c:pt>
                <c:pt idx="1">
                  <c:v>0.26923076923076922</c:v>
                </c:pt>
                <c:pt idx="2">
                  <c:v>0.19230769230769232</c:v>
                </c:pt>
                <c:pt idx="3">
                  <c:v>3.8461538461538464E-2</c:v>
                </c:pt>
                <c:pt idx="4">
                  <c:v>3.8461538461538464E-2</c:v>
                </c:pt>
              </c:numCache>
            </c:numRef>
          </c:val>
          <c:extLst>
            <c:ext xmlns:c16="http://schemas.microsoft.com/office/drawing/2014/chart" uri="{C3380CC4-5D6E-409C-BE32-E72D297353CC}">
              <c16:uniqueId val="{00000000-AD7F-4017-A608-C1FA0C5305B6}"/>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l"/>
      <c:layout>
        <c:manualLayout>
          <c:xMode val="edge"/>
          <c:yMode val="edge"/>
          <c:x val="1.984126984126984E-2"/>
          <c:y val="0.19395630535999703"/>
          <c:w val="0.33522762779652543"/>
          <c:h val="0.75173276456532545"/>
        </c:manualLayout>
      </c:layout>
      <c:overlay val="0"/>
      <c:spPr>
        <a:noFill/>
        <a:ln>
          <a:noFill/>
        </a:ln>
        <a:effectLst/>
      </c:spPr>
      <c:txPr>
        <a:bodyPr rot="0" spcFirstLastPara="1" vertOverflow="ellipsis" vert="horz" wrap="square" anchor="ctr" anchorCtr="1"/>
        <a:lstStyle/>
        <a:p>
          <a:pPr>
            <a:defRPr sz="900" b="1" i="0" u="none" strike="noStrike" kern="1200" baseline="0">
              <a:solidFill>
                <a:srgbClr val="451E44"/>
              </a:solidFill>
              <a:latin typeface="Raleway" pitchFamily="2" charset="0"/>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[Análise de NIP's - Nova.xlsx]Dashboard!Tabela dinâmica13</c:name>
    <c:fmtId val="29"/>
  </c:pivotSource>
  <c:chart>
    <c:title>
      <c:tx>
        <c:rich>
          <a:bodyPr rot="0" spcFirstLastPara="1" vertOverflow="ellipsis" vert="horz" wrap="square" anchor="ctr" anchorCtr="1"/>
          <a:lstStyle/>
          <a:p>
            <a:pPr>
              <a:defRPr sz="1400" b="1" i="0" u="none" strike="noStrike" kern="1200" spc="0" baseline="0">
                <a:solidFill>
                  <a:srgbClr val="451E44"/>
                </a:solidFill>
                <a:latin typeface="+mn-lt"/>
                <a:ea typeface="+mn-ea"/>
                <a:cs typeface="+mn-cs"/>
              </a:defRPr>
            </a:pPr>
            <a:r>
              <a:rPr lang="pt-BR" b="1">
                <a:solidFill>
                  <a:srgbClr val="451E44"/>
                </a:solidFill>
              </a:rPr>
              <a:t>NIPS por Quantidade de Contato</a:t>
            </a:r>
          </a:p>
        </c:rich>
      </c:tx>
      <c:layout>
        <c:manualLayout>
          <c:xMode val="edge"/>
          <c:yMode val="edge"/>
          <c:x val="0.43843187551312968"/>
          <c:y val="4.064596092155147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451E44"/>
              </a:solidFill>
              <a:latin typeface="+mn-lt"/>
              <a:ea typeface="+mn-ea"/>
              <a:cs typeface="+mn-cs"/>
            </a:defRPr>
          </a:pPr>
          <a:endParaRPr lang="pt-BR"/>
        </a:p>
      </c:txPr>
    </c:title>
    <c:autoTitleDeleted val="0"/>
    <c:pivotFmts>
      <c:pivotFmt>
        <c:idx val="0"/>
        <c:spPr>
          <a:gradFill>
            <a:gsLst>
              <a:gs pos="0">
                <a:schemeClr val="bg1"/>
              </a:gs>
              <a:gs pos="83000">
                <a:srgbClr val="451E44"/>
              </a:gs>
              <a:gs pos="100000">
                <a:srgbClr val="E2BCE1"/>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prstDash val="sysDot"/>
            <a:round/>
          </a:ln>
          <a:effectLst/>
        </c:spPr>
        <c:marker>
          <c:symbol val="none"/>
        </c:marker>
        <c:dLbl>
          <c:idx val="0"/>
          <c:numFmt formatCode="0.0%"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bg1"/>
              </a:gs>
              <a:gs pos="83000">
                <a:srgbClr val="451E44"/>
              </a:gs>
              <a:gs pos="100000">
                <a:srgbClr val="E2BCE1"/>
              </a:gs>
            </a:gsLst>
            <a:lin ang="5400000" scaled="1"/>
          </a:gradFill>
          <a:ln>
            <a:noFill/>
          </a:ln>
          <a:effectLst/>
        </c:spPr>
      </c:pivotFmt>
      <c:pivotFmt>
        <c:idx val="3"/>
        <c:spPr>
          <a:gradFill>
            <a:gsLst>
              <a:gs pos="0">
                <a:schemeClr val="bg1"/>
              </a:gs>
              <a:gs pos="83000">
                <a:srgbClr val="451E44"/>
              </a:gs>
              <a:gs pos="100000">
                <a:srgbClr val="E2BCE1"/>
              </a:gs>
            </a:gsLst>
            <a:lin ang="5400000" scaled="1"/>
          </a:gradFill>
          <a:ln>
            <a:noFill/>
          </a:ln>
          <a:effectLst/>
        </c:spPr>
        <c:dLbl>
          <c:idx val="0"/>
          <c:layout>
            <c:manualLayout>
              <c:x val="0"/>
              <c:y val="-2.727272727272727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319197539529602E-2"/>
          <c:y val="0.18458114610673665"/>
          <c:w val="0.90447959604725259"/>
          <c:h val="0.61681794983960347"/>
        </c:manualLayout>
      </c:layout>
      <c:barChart>
        <c:barDir val="col"/>
        <c:grouping val="clustered"/>
        <c:varyColors val="0"/>
        <c:ser>
          <c:idx val="0"/>
          <c:order val="0"/>
          <c:tx>
            <c:strRef>
              <c:f>Dashboard!$B$377</c:f>
              <c:strCache>
                <c:ptCount val="1"/>
                <c:pt idx="0">
                  <c:v>Contagem de Data Da NIP</c:v>
                </c:pt>
              </c:strCache>
            </c:strRef>
          </c:tx>
          <c:spPr>
            <a:gradFill>
              <a:gsLst>
                <a:gs pos="0">
                  <a:schemeClr val="bg1"/>
                </a:gs>
                <a:gs pos="83000">
                  <a:srgbClr val="451E44"/>
                </a:gs>
                <a:gs pos="100000">
                  <a:srgbClr val="E2BCE1"/>
                </a:gs>
              </a:gsLst>
              <a:lin ang="5400000" scaled="1"/>
            </a:gradFill>
            <a:ln>
              <a:noFill/>
            </a:ln>
            <a:effectLst/>
          </c:spPr>
          <c:invertIfNegative val="0"/>
          <c:dPt>
            <c:idx val="2"/>
            <c:invertIfNegative val="0"/>
            <c:bubble3D val="0"/>
            <c:extLst>
              <c:ext xmlns:c16="http://schemas.microsoft.com/office/drawing/2014/chart" uri="{C3380CC4-5D6E-409C-BE32-E72D297353CC}">
                <c16:uniqueId val="{00000001-C587-4DDB-87B9-D582128AE539}"/>
              </c:ext>
            </c:extLst>
          </c:dPt>
          <c:dPt>
            <c:idx val="3"/>
            <c:invertIfNegative val="0"/>
            <c:bubble3D val="0"/>
            <c:extLst>
              <c:ext xmlns:c16="http://schemas.microsoft.com/office/drawing/2014/chart" uri="{C3380CC4-5D6E-409C-BE32-E72D297353CC}">
                <c16:uniqueId val="{00000000-EE91-4528-A559-2C8ADA0E7881}"/>
              </c:ext>
            </c:extLst>
          </c:dPt>
          <c:dLbls>
            <c:dLbl>
              <c:idx val="2"/>
              <c:layout>
                <c:manualLayout>
                  <c:x val="0"/>
                  <c:y val="-2.727272727272727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587-4DDB-87B9-D582128AE53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Dashboard!$A$378:$A$391</c:f>
              <c:strCache>
                <c:ptCount val="13"/>
                <c:pt idx="0">
                  <c:v>(vazio)</c:v>
                </c:pt>
                <c:pt idx="1">
                  <c:v>1</c:v>
                </c:pt>
                <c:pt idx="2">
                  <c:v>2</c:v>
                </c:pt>
                <c:pt idx="3">
                  <c:v>3</c:v>
                </c:pt>
                <c:pt idx="4">
                  <c:v>4</c:v>
                </c:pt>
                <c:pt idx="5">
                  <c:v>5</c:v>
                </c:pt>
                <c:pt idx="6">
                  <c:v>6</c:v>
                </c:pt>
                <c:pt idx="7">
                  <c:v>9</c:v>
                </c:pt>
                <c:pt idx="8">
                  <c:v>11</c:v>
                </c:pt>
                <c:pt idx="9">
                  <c:v>12</c:v>
                </c:pt>
                <c:pt idx="10">
                  <c:v>-</c:v>
                </c:pt>
                <c:pt idx="11">
                  <c:v>22</c:v>
                </c:pt>
                <c:pt idx="12">
                  <c:v>17</c:v>
                </c:pt>
              </c:strCache>
            </c:strRef>
          </c:cat>
          <c:val>
            <c:numRef>
              <c:f>Dashboard!$B$378:$B$391</c:f>
              <c:numCache>
                <c:formatCode>0</c:formatCode>
                <c:ptCount val="13"/>
                <c:pt idx="0">
                  <c:v>6</c:v>
                </c:pt>
                <c:pt idx="1">
                  <c:v>2</c:v>
                </c:pt>
                <c:pt idx="2">
                  <c:v>3</c:v>
                </c:pt>
                <c:pt idx="3">
                  <c:v>1</c:v>
                </c:pt>
                <c:pt idx="4">
                  <c:v>3</c:v>
                </c:pt>
                <c:pt idx="5">
                  <c:v>2</c:v>
                </c:pt>
                <c:pt idx="6">
                  <c:v>1</c:v>
                </c:pt>
                <c:pt idx="7">
                  <c:v>1</c:v>
                </c:pt>
                <c:pt idx="8">
                  <c:v>2</c:v>
                </c:pt>
                <c:pt idx="9">
                  <c:v>1</c:v>
                </c:pt>
                <c:pt idx="10">
                  <c:v>2</c:v>
                </c:pt>
                <c:pt idx="11">
                  <c:v>1</c:v>
                </c:pt>
                <c:pt idx="12">
                  <c:v>1</c:v>
                </c:pt>
              </c:numCache>
            </c:numRef>
          </c:val>
          <c:extLst>
            <c:ext xmlns:c16="http://schemas.microsoft.com/office/drawing/2014/chart" uri="{C3380CC4-5D6E-409C-BE32-E72D297353CC}">
              <c16:uniqueId val="{00000000-3E34-4F4B-83E2-010E069010FB}"/>
            </c:ext>
          </c:extLst>
        </c:ser>
        <c:dLbls>
          <c:showLegendKey val="0"/>
          <c:showVal val="1"/>
          <c:showCatName val="0"/>
          <c:showSerName val="0"/>
          <c:showPercent val="0"/>
          <c:showBubbleSize val="0"/>
        </c:dLbls>
        <c:gapWidth val="150"/>
        <c:overlap val="-27"/>
        <c:axId val="705922287"/>
        <c:axId val="705920847"/>
      </c:barChart>
      <c:lineChart>
        <c:grouping val="standard"/>
        <c:varyColors val="0"/>
        <c:ser>
          <c:idx val="1"/>
          <c:order val="1"/>
          <c:tx>
            <c:strRef>
              <c:f>Dashboard!$C$377</c:f>
              <c:strCache>
                <c:ptCount val="1"/>
                <c:pt idx="0">
                  <c:v>Contagem de Data Da NIP2</c:v>
                </c:pt>
              </c:strCache>
            </c:strRef>
          </c:tx>
          <c:spPr>
            <a:ln w="28575" cap="rnd">
              <a:solidFill>
                <a:schemeClr val="accent2"/>
              </a:solidFill>
              <a:prstDash val="sysDot"/>
              <a:round/>
            </a:ln>
            <a:effectLst/>
          </c:spPr>
          <c:marker>
            <c:symbol val="none"/>
          </c:marker>
          <c:dLbls>
            <c:numFmt formatCode="0.0%"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Dashboard!$A$378:$A$391</c:f>
              <c:strCache>
                <c:ptCount val="13"/>
                <c:pt idx="0">
                  <c:v>(vazio)</c:v>
                </c:pt>
                <c:pt idx="1">
                  <c:v>1</c:v>
                </c:pt>
                <c:pt idx="2">
                  <c:v>2</c:v>
                </c:pt>
                <c:pt idx="3">
                  <c:v>3</c:v>
                </c:pt>
                <c:pt idx="4">
                  <c:v>4</c:v>
                </c:pt>
                <c:pt idx="5">
                  <c:v>5</c:v>
                </c:pt>
                <c:pt idx="6">
                  <c:v>6</c:v>
                </c:pt>
                <c:pt idx="7">
                  <c:v>9</c:v>
                </c:pt>
                <c:pt idx="8">
                  <c:v>11</c:v>
                </c:pt>
                <c:pt idx="9">
                  <c:v>12</c:v>
                </c:pt>
                <c:pt idx="10">
                  <c:v>-</c:v>
                </c:pt>
                <c:pt idx="11">
                  <c:v>22</c:v>
                </c:pt>
                <c:pt idx="12">
                  <c:v>17</c:v>
                </c:pt>
              </c:strCache>
            </c:strRef>
          </c:cat>
          <c:val>
            <c:numRef>
              <c:f>Dashboard!$C$378:$C$391</c:f>
              <c:numCache>
                <c:formatCode>General</c:formatCode>
                <c:ptCount val="13"/>
                <c:pt idx="0">
                  <c:v>0.23076923076923078</c:v>
                </c:pt>
                <c:pt idx="1">
                  <c:v>0.30769230769230771</c:v>
                </c:pt>
                <c:pt idx="2">
                  <c:v>0.42307692307692307</c:v>
                </c:pt>
                <c:pt idx="3">
                  <c:v>0.46153846153846156</c:v>
                </c:pt>
                <c:pt idx="4">
                  <c:v>0.57692307692307687</c:v>
                </c:pt>
                <c:pt idx="5">
                  <c:v>0.65384615384615385</c:v>
                </c:pt>
                <c:pt idx="6">
                  <c:v>0.69230769230769229</c:v>
                </c:pt>
                <c:pt idx="7">
                  <c:v>0.73076923076923073</c:v>
                </c:pt>
                <c:pt idx="8">
                  <c:v>0.80769230769230771</c:v>
                </c:pt>
                <c:pt idx="9">
                  <c:v>0.84615384615384615</c:v>
                </c:pt>
                <c:pt idx="10">
                  <c:v>0.92307692307692313</c:v>
                </c:pt>
                <c:pt idx="11">
                  <c:v>0.96153846153846156</c:v>
                </c:pt>
                <c:pt idx="12">
                  <c:v>1</c:v>
                </c:pt>
              </c:numCache>
            </c:numRef>
          </c:val>
          <c:smooth val="0"/>
          <c:extLst>
            <c:ext xmlns:c16="http://schemas.microsoft.com/office/drawing/2014/chart" uri="{C3380CC4-5D6E-409C-BE32-E72D297353CC}">
              <c16:uniqueId val="{00000001-3E34-4F4B-83E2-010E069010FB}"/>
            </c:ext>
          </c:extLst>
        </c:ser>
        <c:dLbls>
          <c:showLegendKey val="0"/>
          <c:showVal val="1"/>
          <c:showCatName val="0"/>
          <c:showSerName val="0"/>
          <c:showPercent val="0"/>
          <c:showBubbleSize val="0"/>
        </c:dLbls>
        <c:marker val="1"/>
        <c:smooth val="0"/>
        <c:axId val="683369503"/>
        <c:axId val="683371903"/>
      </c:lineChart>
      <c:catAx>
        <c:axId val="705922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05920847"/>
        <c:crosses val="autoZero"/>
        <c:auto val="1"/>
        <c:lblAlgn val="ctr"/>
        <c:lblOffset val="100"/>
        <c:noMultiLvlLbl val="0"/>
      </c:catAx>
      <c:valAx>
        <c:axId val="70592084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pt-BR"/>
          </a:p>
        </c:txPr>
        <c:crossAx val="705922287"/>
        <c:crosses val="autoZero"/>
        <c:crossBetween val="between"/>
      </c:valAx>
      <c:valAx>
        <c:axId val="68337190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pt-BR"/>
          </a:p>
        </c:txPr>
        <c:crossAx val="683369503"/>
        <c:crosses val="max"/>
        <c:crossBetween val="between"/>
      </c:valAx>
      <c:catAx>
        <c:axId val="683369503"/>
        <c:scaling>
          <c:orientation val="minMax"/>
        </c:scaling>
        <c:delete val="1"/>
        <c:axPos val="b"/>
        <c:numFmt formatCode="General" sourceLinked="1"/>
        <c:majorTickMark val="out"/>
        <c:minorTickMark val="none"/>
        <c:tickLblPos val="nextTo"/>
        <c:crossAx val="68337190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rgbClr val="451E44"/>
                </a:solidFill>
                <a:latin typeface="+mn-lt"/>
                <a:ea typeface="+mn-ea"/>
                <a:cs typeface="+mn-cs"/>
              </a:defRPr>
            </a:pPr>
            <a:r>
              <a:rPr lang="pt-BR" b="1">
                <a:solidFill>
                  <a:srgbClr val="451E44"/>
                </a:solidFill>
              </a:rPr>
              <a:t>NIP x IGR por mês</a:t>
            </a: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451E44"/>
              </a:solidFill>
              <a:latin typeface="+mn-lt"/>
              <a:ea typeface="+mn-ea"/>
              <a:cs typeface="+mn-cs"/>
            </a:defRPr>
          </a:pPr>
          <a:endParaRPr lang="pt-BR"/>
        </a:p>
      </c:txPr>
    </c:title>
    <c:autoTitleDeleted val="0"/>
    <c:plotArea>
      <c:layout/>
      <c:barChart>
        <c:barDir val="col"/>
        <c:grouping val="clustered"/>
        <c:varyColors val="0"/>
        <c:ser>
          <c:idx val="0"/>
          <c:order val="0"/>
          <c:tx>
            <c:strRef>
              <c:f>Dashboard!$A$11</c:f>
              <c:strCache>
                <c:ptCount val="1"/>
                <c:pt idx="0">
                  <c:v>Número de reclamações </c:v>
                </c:pt>
              </c:strCache>
            </c:strRef>
          </c:tx>
          <c:spPr>
            <a:solidFill>
              <a:srgbClr val="451E4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Raleway" pitchFamily="2" charset="0"/>
                    <a:ea typeface="+mn-ea"/>
                    <a:cs typeface="+mn-cs"/>
                  </a:defRPr>
                </a:pPr>
                <a:endParaRPr lang="pt-B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Dashboard!$B$10:$M$10</c15:sqref>
                  </c15:fullRef>
                </c:ext>
              </c:extLst>
              <c:f>Dashboard!$B$10:$L$10</c:f>
              <c:numCache>
                <c:formatCode>mmm\-yy</c:formatCode>
                <c:ptCount val="11"/>
                <c:pt idx="0">
                  <c:v>45292</c:v>
                </c:pt>
                <c:pt idx="1">
                  <c:v>45323</c:v>
                </c:pt>
                <c:pt idx="2">
                  <c:v>45352</c:v>
                </c:pt>
                <c:pt idx="3">
                  <c:v>45383</c:v>
                </c:pt>
                <c:pt idx="4">
                  <c:v>45413</c:v>
                </c:pt>
                <c:pt idx="5">
                  <c:v>45444</c:v>
                </c:pt>
                <c:pt idx="6">
                  <c:v>45474</c:v>
                </c:pt>
                <c:pt idx="7">
                  <c:v>45505</c:v>
                </c:pt>
                <c:pt idx="8">
                  <c:v>45536</c:v>
                </c:pt>
                <c:pt idx="9">
                  <c:v>45566</c:v>
                </c:pt>
                <c:pt idx="10">
                  <c:v>45597</c:v>
                </c:pt>
              </c:numCache>
            </c:numRef>
          </c:cat>
          <c:val>
            <c:numRef>
              <c:extLst>
                <c:ext xmlns:c15="http://schemas.microsoft.com/office/drawing/2012/chart" uri="{02D57815-91ED-43cb-92C2-25804820EDAC}">
                  <c15:fullRef>
                    <c15:sqref>Dashboard!$B$11:$M$11</c15:sqref>
                  </c15:fullRef>
                </c:ext>
              </c:extLst>
              <c:f>Dashboard!$B$11:$L$11</c:f>
              <c:numCache>
                <c:formatCode>General</c:formatCode>
                <c:ptCount val="11"/>
                <c:pt idx="0">
                  <c:v>43</c:v>
                </c:pt>
                <c:pt idx="1">
                  <c:v>37</c:v>
                </c:pt>
                <c:pt idx="2">
                  <c:v>37</c:v>
                </c:pt>
                <c:pt idx="3">
                  <c:v>56</c:v>
                </c:pt>
                <c:pt idx="4">
                  <c:v>53</c:v>
                </c:pt>
                <c:pt idx="5">
                  <c:v>69</c:v>
                </c:pt>
                <c:pt idx="6">
                  <c:v>104</c:v>
                </c:pt>
                <c:pt idx="7">
                  <c:v>76</c:v>
                </c:pt>
                <c:pt idx="8">
                  <c:v>93</c:v>
                </c:pt>
                <c:pt idx="9">
                  <c:v>84</c:v>
                </c:pt>
                <c:pt idx="10">
                  <c:v>88</c:v>
                </c:pt>
              </c:numCache>
            </c:numRef>
          </c:val>
          <c:extLst>
            <c:ext xmlns:c16="http://schemas.microsoft.com/office/drawing/2014/chart" uri="{C3380CC4-5D6E-409C-BE32-E72D297353CC}">
              <c16:uniqueId val="{00000000-A6AD-417A-A2A9-1DE1E5D65AB9}"/>
            </c:ext>
          </c:extLst>
        </c:ser>
        <c:dLbls>
          <c:showLegendKey val="0"/>
          <c:showVal val="1"/>
          <c:showCatName val="0"/>
          <c:showSerName val="0"/>
          <c:showPercent val="0"/>
          <c:showBubbleSize val="0"/>
        </c:dLbls>
        <c:gapWidth val="150"/>
        <c:axId val="874152575"/>
        <c:axId val="874152095"/>
      </c:barChart>
      <c:lineChart>
        <c:grouping val="standard"/>
        <c:varyColors val="0"/>
        <c:ser>
          <c:idx val="2"/>
          <c:order val="1"/>
          <c:tx>
            <c:strRef>
              <c:f>Dashboard!$A$13</c:f>
              <c:strCache>
                <c:ptCount val="1"/>
                <c:pt idx="0">
                  <c:v>IGR</c:v>
                </c:pt>
              </c:strCache>
            </c:strRef>
          </c:tx>
          <c:spPr>
            <a:ln w="28575" cap="rnd">
              <a:solidFill>
                <a:srgbClr val="FC4C02"/>
              </a:solidFill>
              <a:prstDash val="sysDot"/>
              <a:round/>
            </a:ln>
            <a:effectLst/>
          </c:spPr>
          <c:marker>
            <c:symbol val="none"/>
          </c:marker>
          <c:dLbls>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65000"/>
                        <a:lumOff val="35000"/>
                      </a:schemeClr>
                    </a:solidFill>
                    <a:latin typeface="Raleway" pitchFamily="2" charset="0"/>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Dashboard!$B$10:$M$10</c15:sqref>
                  </c15:fullRef>
                </c:ext>
              </c:extLst>
              <c:f>Dashboard!$B$10:$L$10</c:f>
              <c:numCache>
                <c:formatCode>mmm\-yy</c:formatCode>
                <c:ptCount val="11"/>
                <c:pt idx="0">
                  <c:v>45292</c:v>
                </c:pt>
                <c:pt idx="1">
                  <c:v>45323</c:v>
                </c:pt>
                <c:pt idx="2">
                  <c:v>45352</c:v>
                </c:pt>
                <c:pt idx="3">
                  <c:v>45383</c:v>
                </c:pt>
                <c:pt idx="4">
                  <c:v>45413</c:v>
                </c:pt>
                <c:pt idx="5">
                  <c:v>45444</c:v>
                </c:pt>
                <c:pt idx="6">
                  <c:v>45474</c:v>
                </c:pt>
                <c:pt idx="7">
                  <c:v>45505</c:v>
                </c:pt>
                <c:pt idx="8">
                  <c:v>45536</c:v>
                </c:pt>
                <c:pt idx="9">
                  <c:v>45566</c:v>
                </c:pt>
                <c:pt idx="10">
                  <c:v>45597</c:v>
                </c:pt>
              </c:numCache>
            </c:numRef>
          </c:cat>
          <c:val>
            <c:numRef>
              <c:extLst>
                <c:ext xmlns:c15="http://schemas.microsoft.com/office/drawing/2012/chart" uri="{02D57815-91ED-43cb-92C2-25804820EDAC}">
                  <c15:fullRef>
                    <c15:sqref>Dashboard!$B$13:$M$13</c15:sqref>
                  </c15:fullRef>
                </c:ext>
              </c:extLst>
              <c:f>Dashboard!$B$13:$L$13</c:f>
              <c:numCache>
                <c:formatCode>0.0</c:formatCode>
                <c:ptCount val="11"/>
                <c:pt idx="0">
                  <c:v>91.030336388847729</c:v>
                </c:pt>
                <c:pt idx="1">
                  <c:v>76.631526624277697</c:v>
                </c:pt>
                <c:pt idx="2">
                  <c:v>73.769838105112044</c:v>
                </c:pt>
                <c:pt idx="3">
                  <c:v>106.68902055668806</c:v>
                </c:pt>
                <c:pt idx="4">
                  <c:v>96.398690432884692</c:v>
                </c:pt>
                <c:pt idx="5">
                  <c:v>119.67946716619835</c:v>
                </c:pt>
                <c:pt idx="6">
                  <c:v>169.06995269292671</c:v>
                </c:pt>
                <c:pt idx="7">
                  <c:v>116.96086427922867</c:v>
                </c:pt>
                <c:pt idx="8">
                  <c:v>134.48634891254048</c:v>
                </c:pt>
                <c:pt idx="9">
                  <c:v>116.634268258817</c:v>
                </c:pt>
                <c:pt idx="10">
                  <c:v>121.88365650969529</c:v>
                </c:pt>
              </c:numCache>
            </c:numRef>
          </c:val>
          <c:smooth val="0"/>
          <c:extLst>
            <c:ext xmlns:c16="http://schemas.microsoft.com/office/drawing/2014/chart" uri="{C3380CC4-5D6E-409C-BE32-E72D297353CC}">
              <c16:uniqueId val="{00000002-A6AD-417A-A2A9-1DE1E5D65AB9}"/>
            </c:ext>
          </c:extLst>
        </c:ser>
        <c:dLbls>
          <c:showLegendKey val="0"/>
          <c:showVal val="1"/>
          <c:showCatName val="0"/>
          <c:showSerName val="0"/>
          <c:showPercent val="0"/>
          <c:showBubbleSize val="0"/>
        </c:dLbls>
        <c:marker val="1"/>
        <c:smooth val="0"/>
        <c:axId val="874152575"/>
        <c:axId val="874152095"/>
      </c:lineChart>
      <c:dateAx>
        <c:axId val="874152575"/>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451E44"/>
                </a:solidFill>
                <a:latin typeface="Raleway" pitchFamily="2" charset="0"/>
                <a:ea typeface="+mn-ea"/>
                <a:cs typeface="+mn-cs"/>
              </a:defRPr>
            </a:pPr>
            <a:endParaRPr lang="pt-BR"/>
          </a:p>
        </c:txPr>
        <c:crossAx val="874152095"/>
        <c:crosses val="autoZero"/>
        <c:auto val="1"/>
        <c:lblOffset val="100"/>
        <c:baseTimeUnit val="months"/>
      </c:dateAx>
      <c:valAx>
        <c:axId val="874152095"/>
        <c:scaling>
          <c:orientation val="minMax"/>
        </c:scaling>
        <c:delete val="1"/>
        <c:axPos val="l"/>
        <c:numFmt formatCode="General" sourceLinked="1"/>
        <c:majorTickMark val="none"/>
        <c:minorTickMark val="none"/>
        <c:tickLblPos val="nextTo"/>
        <c:crossAx val="8741525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rgbClr val="451E44"/>
              </a:solidFill>
              <a:latin typeface="Raleway" pitchFamily="2" charset="0"/>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[Análise de NIP's - Nova.xlsx]Dashboard!Tabela dinâmica7</c:name>
    <c:fmtId val="18"/>
  </c:pivotSource>
  <c:chart>
    <c:title>
      <c:tx>
        <c:rich>
          <a:bodyPr rot="0" spcFirstLastPara="1" vertOverflow="ellipsis" vert="horz" wrap="square" anchor="ctr" anchorCtr="1"/>
          <a:lstStyle/>
          <a:p>
            <a:pPr>
              <a:defRPr sz="1400" b="1" i="0" u="none" strike="noStrike" kern="1200" spc="0" baseline="0">
                <a:solidFill>
                  <a:srgbClr val="451E44"/>
                </a:solidFill>
                <a:latin typeface="+mn-lt"/>
                <a:ea typeface="+mn-ea"/>
                <a:cs typeface="+mn-cs"/>
              </a:defRPr>
            </a:pPr>
            <a:r>
              <a:rPr lang="pt-BR" b="1">
                <a:solidFill>
                  <a:srgbClr val="451E44"/>
                </a:solidFill>
              </a:rPr>
              <a:t>Causa Raiz</a:t>
            </a: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451E44"/>
              </a:solidFill>
              <a:latin typeface="+mn-lt"/>
              <a:ea typeface="+mn-ea"/>
              <a:cs typeface="+mn-cs"/>
            </a:defRPr>
          </a:pPr>
          <a:endParaRPr lang="pt-BR"/>
        </a:p>
      </c:txPr>
    </c:title>
    <c:autoTitleDeleted val="0"/>
    <c:pivotFmts>
      <c:pivotFmt>
        <c:idx val="0"/>
        <c:spPr>
          <a:gradFill>
            <a:gsLst>
              <a:gs pos="0">
                <a:schemeClr val="bg1"/>
              </a:gs>
              <a:gs pos="83000">
                <a:srgbClr val="451E44"/>
              </a:gs>
              <a:gs pos="100000">
                <a:srgbClr val="E2BCE1"/>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C4C02"/>
            </a:solidFill>
            <a:prstDash val="sysDot"/>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Dashboard!$B$50</c:f>
              <c:strCache>
                <c:ptCount val="1"/>
                <c:pt idx="0">
                  <c:v>Total</c:v>
                </c:pt>
              </c:strCache>
            </c:strRef>
          </c:tx>
          <c:spPr>
            <a:solidFill>
              <a:schemeClr val="accent1"/>
            </a:solidFill>
            <a:ln>
              <a:noFill/>
            </a:ln>
            <a:effectLst/>
          </c:spPr>
          <c:invertIfNegative val="0"/>
          <c:cat>
            <c:strRef>
              <c:f>Dashboard!$A$51:$A$69</c:f>
              <c:strCache>
                <c:ptCount val="18"/>
                <c:pt idx="0">
                  <c:v>Alto Custo PF/MEI</c:v>
                </c:pt>
                <c:pt idx="1">
                  <c:v>Aviso prévio</c:v>
                </c:pt>
                <c:pt idx="2">
                  <c:v>Cancelamento de consulta</c:v>
                </c:pt>
                <c:pt idx="3">
                  <c:v>Demora no processo de cirurgia</c:v>
                </c:pt>
                <c:pt idx="4">
                  <c:v>Demora para agendamento de procedimento de urgência</c:v>
                </c:pt>
                <c:pt idx="5">
                  <c:v>Demora para autorização</c:v>
                </c:pt>
                <c:pt idx="6">
                  <c:v>Demora para pagamento de reembolso</c:v>
                </c:pt>
                <c:pt idx="7">
                  <c:v>Dificuldade no Agendamento</c:v>
                </c:pt>
                <c:pt idx="8">
                  <c:v>Discordância de carências</c:v>
                </c:pt>
                <c:pt idx="9">
                  <c:v>Erro Fale Leve</c:v>
                </c:pt>
                <c:pt idx="10">
                  <c:v>Erro no cadastro de carências</c:v>
                </c:pt>
                <c:pt idx="11">
                  <c:v>Erro prestador</c:v>
                </c:pt>
                <c:pt idx="12">
                  <c:v>Erro Sistêmico</c:v>
                </c:pt>
                <c:pt idx="13">
                  <c:v>Falta de prestador na região</c:v>
                </c:pt>
                <c:pt idx="14">
                  <c:v>Negativa de autorização devida</c:v>
                </c:pt>
                <c:pt idx="15">
                  <c:v>Prestador sem agenda</c:v>
                </c:pt>
                <c:pt idx="16">
                  <c:v>Solicitação de autorização dentro do prazo</c:v>
                </c:pt>
                <c:pt idx="17">
                  <c:v>(vazio)</c:v>
                </c:pt>
              </c:strCache>
            </c:strRef>
          </c:cat>
          <c:val>
            <c:numRef>
              <c:f>Dashboard!$B$51:$B$69</c:f>
              <c:numCache>
                <c:formatCode>General</c:formatCode>
                <c:ptCount val="18"/>
                <c:pt idx="0">
                  <c:v>1</c:v>
                </c:pt>
                <c:pt idx="1">
                  <c:v>3</c:v>
                </c:pt>
                <c:pt idx="2">
                  <c:v>1</c:v>
                </c:pt>
                <c:pt idx="3">
                  <c:v>1</c:v>
                </c:pt>
                <c:pt idx="4">
                  <c:v>1</c:v>
                </c:pt>
                <c:pt idx="5">
                  <c:v>1</c:v>
                </c:pt>
                <c:pt idx="6">
                  <c:v>1</c:v>
                </c:pt>
                <c:pt idx="7">
                  <c:v>1</c:v>
                </c:pt>
                <c:pt idx="8">
                  <c:v>1</c:v>
                </c:pt>
                <c:pt idx="9">
                  <c:v>2</c:v>
                </c:pt>
                <c:pt idx="10">
                  <c:v>1</c:v>
                </c:pt>
                <c:pt idx="11">
                  <c:v>1</c:v>
                </c:pt>
                <c:pt idx="12">
                  <c:v>1</c:v>
                </c:pt>
                <c:pt idx="13">
                  <c:v>1</c:v>
                </c:pt>
                <c:pt idx="14">
                  <c:v>4</c:v>
                </c:pt>
                <c:pt idx="15">
                  <c:v>1</c:v>
                </c:pt>
                <c:pt idx="16">
                  <c:v>1</c:v>
                </c:pt>
              </c:numCache>
            </c:numRef>
          </c:val>
          <c:extLst>
            <c:ext xmlns:c16="http://schemas.microsoft.com/office/drawing/2014/chart" uri="{C3380CC4-5D6E-409C-BE32-E72D297353CC}">
              <c16:uniqueId val="{00000000-F78F-4F76-B997-0CA3E8C3C3AF}"/>
            </c:ext>
          </c:extLst>
        </c:ser>
        <c:dLbls>
          <c:showLegendKey val="0"/>
          <c:showVal val="0"/>
          <c:showCatName val="0"/>
          <c:showSerName val="0"/>
          <c:showPercent val="0"/>
          <c:showBubbleSize val="0"/>
        </c:dLbls>
        <c:gapWidth val="80"/>
        <c:overlap val="-27"/>
        <c:axId val="980690575"/>
        <c:axId val="980674735"/>
      </c:barChart>
      <c:catAx>
        <c:axId val="980690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980674735"/>
        <c:crosses val="autoZero"/>
        <c:auto val="1"/>
        <c:lblAlgn val="ctr"/>
        <c:lblOffset val="100"/>
        <c:noMultiLvlLbl val="0"/>
      </c:catAx>
      <c:valAx>
        <c:axId val="9806747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pt-BR"/>
          </a:p>
        </c:txPr>
        <c:crossAx val="980690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[Análise de NIP's - Nova.xlsx]Dashboard!Tabela dinâmica14</c:name>
    <c:fmtId val="30"/>
  </c:pivotSource>
  <c:chart>
    <c:title>
      <c:tx>
        <c:rich>
          <a:bodyPr rot="0" spcFirstLastPara="1" vertOverflow="ellipsis" vert="horz" wrap="square" anchor="ctr" anchorCtr="1"/>
          <a:lstStyle/>
          <a:p>
            <a:pPr>
              <a:defRPr sz="1400" b="1" i="0" u="none" strike="noStrike" kern="1200" spc="0" baseline="0">
                <a:solidFill>
                  <a:srgbClr val="451E44"/>
                </a:solidFill>
                <a:latin typeface="+mn-lt"/>
                <a:ea typeface="+mn-ea"/>
                <a:cs typeface="+mn-cs"/>
              </a:defRPr>
            </a:pPr>
            <a:r>
              <a:rPr lang="pt-BR" b="1">
                <a:solidFill>
                  <a:srgbClr val="451E44"/>
                </a:solidFill>
              </a:rPr>
              <a:t>NIP</a:t>
            </a:r>
            <a:r>
              <a:rPr lang="pt-BR" b="1" baseline="0">
                <a:solidFill>
                  <a:srgbClr val="451E44"/>
                </a:solidFill>
              </a:rPr>
              <a:t> por Semana</a:t>
            </a:r>
            <a:endParaRPr lang="pt-BR" b="1">
              <a:solidFill>
                <a:srgbClr val="451E44"/>
              </a:solidFill>
            </a:endParaRPr>
          </a:p>
        </c:rich>
      </c:tx>
      <c:layout>
        <c:manualLayout>
          <c:xMode val="edge"/>
          <c:yMode val="edge"/>
          <c:x val="0.44976073152146306"/>
          <c:y val="6.379410906969962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451E44"/>
              </a:solidFill>
              <a:latin typeface="+mn-lt"/>
              <a:ea typeface="+mn-ea"/>
              <a:cs typeface="+mn-cs"/>
            </a:defRPr>
          </a:pPr>
          <a:endParaRPr lang="pt-BR"/>
        </a:p>
      </c:txPr>
    </c:title>
    <c:autoTitleDeleted val="0"/>
    <c:pivotFmts>
      <c:pivotFmt>
        <c:idx val="0"/>
        <c:spPr>
          <a:solidFill>
            <a:srgbClr val="EAF3E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C4C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A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9E1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7F766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451E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s>
    <c:plotArea>
      <c:layout>
        <c:manualLayout>
          <c:layoutTarget val="inner"/>
          <c:xMode val="edge"/>
          <c:yMode val="edge"/>
          <c:x val="1.1827956989247311E-2"/>
          <c:y val="0.27904709827938173"/>
          <c:w val="0.97634408602150535"/>
          <c:h val="0.52235199766695828"/>
        </c:manualLayout>
      </c:layout>
      <c:barChart>
        <c:barDir val="col"/>
        <c:grouping val="clustered"/>
        <c:varyColors val="0"/>
        <c:ser>
          <c:idx val="0"/>
          <c:order val="0"/>
          <c:tx>
            <c:strRef>
              <c:f>Dashboard!$B$417:$B$418</c:f>
              <c:strCache>
                <c:ptCount val="1"/>
                <c:pt idx="0">
                  <c:v>mai</c:v>
                </c:pt>
              </c:strCache>
            </c:strRef>
          </c:tx>
          <c:spPr>
            <a:solidFill>
              <a:srgbClr val="EAF3E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Dashboard!$A$419:$A$424</c:f>
              <c:strCache>
                <c:ptCount val="5"/>
                <c:pt idx="0">
                  <c:v>1</c:v>
                </c:pt>
                <c:pt idx="1">
                  <c:v>2</c:v>
                </c:pt>
                <c:pt idx="2">
                  <c:v>3</c:v>
                </c:pt>
                <c:pt idx="3">
                  <c:v>4</c:v>
                </c:pt>
                <c:pt idx="4">
                  <c:v>5</c:v>
                </c:pt>
              </c:strCache>
            </c:strRef>
          </c:cat>
          <c:val>
            <c:numRef>
              <c:f>Dashboard!$B$419:$B$424</c:f>
              <c:numCache>
                <c:formatCode>0</c:formatCode>
                <c:ptCount val="5"/>
                <c:pt idx="0">
                  <c:v>8</c:v>
                </c:pt>
                <c:pt idx="1">
                  <c:v>15</c:v>
                </c:pt>
                <c:pt idx="2">
                  <c:v>12</c:v>
                </c:pt>
                <c:pt idx="3">
                  <c:v>12</c:v>
                </c:pt>
                <c:pt idx="4">
                  <c:v>7</c:v>
                </c:pt>
              </c:numCache>
            </c:numRef>
          </c:val>
          <c:extLst>
            <c:ext xmlns:c16="http://schemas.microsoft.com/office/drawing/2014/chart" uri="{C3380CC4-5D6E-409C-BE32-E72D297353CC}">
              <c16:uniqueId val="{00000000-C5BE-4995-AA60-931E69DD0B5A}"/>
            </c:ext>
          </c:extLst>
        </c:ser>
        <c:ser>
          <c:idx val="1"/>
          <c:order val="1"/>
          <c:tx>
            <c:strRef>
              <c:f>Dashboard!$C$417:$C$418</c:f>
              <c:strCache>
                <c:ptCount val="1"/>
                <c:pt idx="0">
                  <c:v>jun</c:v>
                </c:pt>
              </c:strCache>
            </c:strRef>
          </c:tx>
          <c:spPr>
            <a:solidFill>
              <a:srgbClr val="FC4C0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Dashboard!$A$419:$A$424</c:f>
              <c:strCache>
                <c:ptCount val="5"/>
                <c:pt idx="0">
                  <c:v>1</c:v>
                </c:pt>
                <c:pt idx="1">
                  <c:v>2</c:v>
                </c:pt>
                <c:pt idx="2">
                  <c:v>3</c:v>
                </c:pt>
                <c:pt idx="3">
                  <c:v>4</c:v>
                </c:pt>
                <c:pt idx="4">
                  <c:v>5</c:v>
                </c:pt>
              </c:strCache>
            </c:strRef>
          </c:cat>
          <c:val>
            <c:numRef>
              <c:f>Dashboard!$C$419:$C$424</c:f>
              <c:numCache>
                <c:formatCode>0</c:formatCode>
                <c:ptCount val="5"/>
                <c:pt idx="0">
                  <c:v>14</c:v>
                </c:pt>
                <c:pt idx="1">
                  <c:v>15</c:v>
                </c:pt>
                <c:pt idx="2">
                  <c:v>21</c:v>
                </c:pt>
                <c:pt idx="3">
                  <c:v>19</c:v>
                </c:pt>
              </c:numCache>
            </c:numRef>
          </c:val>
          <c:extLst>
            <c:ext xmlns:c16="http://schemas.microsoft.com/office/drawing/2014/chart" uri="{C3380CC4-5D6E-409C-BE32-E72D297353CC}">
              <c16:uniqueId val="{00000001-C5BE-4995-AA60-931E69DD0B5A}"/>
            </c:ext>
          </c:extLst>
        </c:ser>
        <c:ser>
          <c:idx val="2"/>
          <c:order val="2"/>
          <c:tx>
            <c:strRef>
              <c:f>Dashboard!$D$417:$D$418</c:f>
              <c:strCache>
                <c:ptCount val="1"/>
                <c:pt idx="0">
                  <c:v>jul</c:v>
                </c:pt>
              </c:strCache>
            </c:strRef>
          </c:tx>
          <c:spPr>
            <a:solidFill>
              <a:srgbClr val="FFFFA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Dashboard!$A$419:$A$424</c:f>
              <c:strCache>
                <c:ptCount val="5"/>
                <c:pt idx="0">
                  <c:v>1</c:v>
                </c:pt>
                <c:pt idx="1">
                  <c:v>2</c:v>
                </c:pt>
                <c:pt idx="2">
                  <c:v>3</c:v>
                </c:pt>
                <c:pt idx="3">
                  <c:v>4</c:v>
                </c:pt>
                <c:pt idx="4">
                  <c:v>5</c:v>
                </c:pt>
              </c:strCache>
            </c:strRef>
          </c:cat>
          <c:val>
            <c:numRef>
              <c:f>Dashboard!$D$419:$D$424</c:f>
              <c:numCache>
                <c:formatCode>0</c:formatCode>
                <c:ptCount val="5"/>
                <c:pt idx="0">
                  <c:v>24</c:v>
                </c:pt>
                <c:pt idx="1">
                  <c:v>23</c:v>
                </c:pt>
                <c:pt idx="2">
                  <c:v>22</c:v>
                </c:pt>
                <c:pt idx="3">
                  <c:v>19</c:v>
                </c:pt>
                <c:pt idx="4">
                  <c:v>16</c:v>
                </c:pt>
              </c:numCache>
            </c:numRef>
          </c:val>
          <c:extLst>
            <c:ext xmlns:c16="http://schemas.microsoft.com/office/drawing/2014/chart" uri="{C3380CC4-5D6E-409C-BE32-E72D297353CC}">
              <c16:uniqueId val="{00000002-C5BE-4995-AA60-931E69DD0B5A}"/>
            </c:ext>
          </c:extLst>
        </c:ser>
        <c:ser>
          <c:idx val="3"/>
          <c:order val="3"/>
          <c:tx>
            <c:strRef>
              <c:f>Dashboard!$E$417:$E$418</c:f>
              <c:strCache>
                <c:ptCount val="1"/>
                <c:pt idx="0">
                  <c:v>ago</c:v>
                </c:pt>
              </c:strCache>
            </c:strRef>
          </c:tx>
          <c:spPr>
            <a:solidFill>
              <a:srgbClr val="FF9E1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Dashboard!$A$419:$A$424</c:f>
              <c:strCache>
                <c:ptCount val="5"/>
                <c:pt idx="0">
                  <c:v>1</c:v>
                </c:pt>
                <c:pt idx="1">
                  <c:v>2</c:v>
                </c:pt>
                <c:pt idx="2">
                  <c:v>3</c:v>
                </c:pt>
                <c:pt idx="3">
                  <c:v>4</c:v>
                </c:pt>
                <c:pt idx="4">
                  <c:v>5</c:v>
                </c:pt>
              </c:strCache>
            </c:strRef>
          </c:cat>
          <c:val>
            <c:numRef>
              <c:f>Dashboard!$E$419:$E$424</c:f>
              <c:numCache>
                <c:formatCode>0</c:formatCode>
                <c:ptCount val="5"/>
                <c:pt idx="0">
                  <c:v>23</c:v>
                </c:pt>
                <c:pt idx="1">
                  <c:v>13</c:v>
                </c:pt>
                <c:pt idx="2">
                  <c:v>19</c:v>
                </c:pt>
                <c:pt idx="3">
                  <c:v>17</c:v>
                </c:pt>
                <c:pt idx="4">
                  <c:v>4</c:v>
                </c:pt>
              </c:numCache>
            </c:numRef>
          </c:val>
          <c:extLst>
            <c:ext xmlns:c16="http://schemas.microsoft.com/office/drawing/2014/chart" uri="{C3380CC4-5D6E-409C-BE32-E72D297353CC}">
              <c16:uniqueId val="{00000003-C5BE-4995-AA60-931E69DD0B5A}"/>
            </c:ext>
          </c:extLst>
        </c:ser>
        <c:ser>
          <c:idx val="4"/>
          <c:order val="4"/>
          <c:tx>
            <c:strRef>
              <c:f>Dashboard!$F$417:$F$418</c:f>
              <c:strCache>
                <c:ptCount val="1"/>
                <c:pt idx="0">
                  <c:v>set</c:v>
                </c:pt>
              </c:strCache>
            </c:strRef>
          </c:tx>
          <c:spPr>
            <a:solidFill>
              <a:srgbClr val="7F766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Dashboard!$A$419:$A$424</c:f>
              <c:strCache>
                <c:ptCount val="5"/>
                <c:pt idx="0">
                  <c:v>1</c:v>
                </c:pt>
                <c:pt idx="1">
                  <c:v>2</c:v>
                </c:pt>
                <c:pt idx="2">
                  <c:v>3</c:v>
                </c:pt>
                <c:pt idx="3">
                  <c:v>4</c:v>
                </c:pt>
                <c:pt idx="4">
                  <c:v>5</c:v>
                </c:pt>
              </c:strCache>
            </c:strRef>
          </c:cat>
          <c:val>
            <c:numRef>
              <c:f>Dashboard!$F$419:$F$424</c:f>
              <c:numCache>
                <c:formatCode>0</c:formatCode>
                <c:ptCount val="5"/>
                <c:pt idx="0">
                  <c:v>24</c:v>
                </c:pt>
                <c:pt idx="1">
                  <c:v>20</c:v>
                </c:pt>
                <c:pt idx="2">
                  <c:v>19</c:v>
                </c:pt>
                <c:pt idx="3">
                  <c:v>23</c:v>
                </c:pt>
                <c:pt idx="4">
                  <c:v>7</c:v>
                </c:pt>
              </c:numCache>
            </c:numRef>
          </c:val>
          <c:extLst>
            <c:ext xmlns:c16="http://schemas.microsoft.com/office/drawing/2014/chart" uri="{C3380CC4-5D6E-409C-BE32-E72D297353CC}">
              <c16:uniqueId val="{00000004-C5BE-4995-AA60-931E69DD0B5A}"/>
            </c:ext>
          </c:extLst>
        </c:ser>
        <c:ser>
          <c:idx val="5"/>
          <c:order val="5"/>
          <c:tx>
            <c:strRef>
              <c:f>Dashboard!$G$417:$G$418</c:f>
              <c:strCache>
                <c:ptCount val="1"/>
                <c:pt idx="0">
                  <c:v>out</c:v>
                </c:pt>
              </c:strCache>
            </c:strRef>
          </c:tx>
          <c:spPr>
            <a:solidFill>
              <a:srgbClr val="451E4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Dashboard!$A$419:$A$424</c:f>
              <c:strCache>
                <c:ptCount val="5"/>
                <c:pt idx="0">
                  <c:v>1</c:v>
                </c:pt>
                <c:pt idx="1">
                  <c:v>2</c:v>
                </c:pt>
                <c:pt idx="2">
                  <c:v>3</c:v>
                </c:pt>
                <c:pt idx="3">
                  <c:v>4</c:v>
                </c:pt>
                <c:pt idx="4">
                  <c:v>5</c:v>
                </c:pt>
              </c:strCache>
            </c:strRef>
          </c:cat>
          <c:val>
            <c:numRef>
              <c:f>Dashboard!$G$419:$G$424</c:f>
              <c:numCache>
                <c:formatCode>0</c:formatCode>
                <c:ptCount val="5"/>
                <c:pt idx="0">
                  <c:v>18</c:v>
                </c:pt>
                <c:pt idx="1">
                  <c:v>15</c:v>
                </c:pt>
                <c:pt idx="2">
                  <c:v>17</c:v>
                </c:pt>
                <c:pt idx="3">
                  <c:v>25</c:v>
                </c:pt>
                <c:pt idx="4">
                  <c:v>6</c:v>
                </c:pt>
              </c:numCache>
            </c:numRef>
          </c:val>
          <c:extLst>
            <c:ext xmlns:c16="http://schemas.microsoft.com/office/drawing/2014/chart" uri="{C3380CC4-5D6E-409C-BE32-E72D297353CC}">
              <c16:uniqueId val="{00000005-C5BE-4995-AA60-931E69DD0B5A}"/>
            </c:ext>
          </c:extLst>
        </c:ser>
        <c:dLbls>
          <c:dLblPos val="outEnd"/>
          <c:showLegendKey val="0"/>
          <c:showVal val="1"/>
          <c:showCatName val="0"/>
          <c:showSerName val="0"/>
          <c:showPercent val="0"/>
          <c:showBubbleSize val="0"/>
        </c:dLbls>
        <c:gapWidth val="219"/>
        <c:overlap val="-27"/>
        <c:axId val="980692495"/>
        <c:axId val="980696335"/>
      </c:barChart>
      <c:catAx>
        <c:axId val="980692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980696335"/>
        <c:crosses val="autoZero"/>
        <c:auto val="1"/>
        <c:lblAlgn val="ctr"/>
        <c:lblOffset val="100"/>
        <c:noMultiLvlLbl val="0"/>
      </c:catAx>
      <c:valAx>
        <c:axId val="980696335"/>
        <c:scaling>
          <c:orientation val="minMax"/>
        </c:scaling>
        <c:delete val="1"/>
        <c:axPos val="l"/>
        <c:numFmt formatCode="0" sourceLinked="1"/>
        <c:majorTickMark val="none"/>
        <c:minorTickMark val="none"/>
        <c:tickLblPos val="nextTo"/>
        <c:crossAx val="980692495"/>
        <c:crosses val="autoZero"/>
        <c:crossBetween val="between"/>
      </c:valAx>
      <c:spPr>
        <a:noFill/>
        <a:ln>
          <a:noFill/>
        </a:ln>
        <a:effectLst/>
      </c:spPr>
    </c:plotArea>
    <c:legend>
      <c:legendPos val="t"/>
      <c:layout>
        <c:manualLayout>
          <c:xMode val="edge"/>
          <c:yMode val="edge"/>
          <c:x val="9.3310811954957246E-2"/>
          <c:y val="2.6757072032662588E-2"/>
          <c:w val="0.20520967343158741"/>
          <c:h val="0.148135121081562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[Análise de NIP's - Nova.xlsx]Dashboard!Tabela dinâmica15</c:name>
    <c:fmtId val="3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Soma</a:t>
            </a:r>
            <a:r>
              <a:rPr lang="en-US" b="1" baseline="0"/>
              <a:t> de NIP por dia útil</a:t>
            </a:r>
            <a:endParaRPr lang="en-US" b="1"/>
          </a:p>
        </c:rich>
      </c:tx>
      <c:layout>
        <c:manualLayout>
          <c:xMode val="edge"/>
          <c:yMode val="edge"/>
          <c:x val="0.35858611726932194"/>
          <c:y val="2.685129029960643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451E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Raleway" pitchFamily="2" charset="0"/>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699019765386474E-2"/>
          <c:y val="0.1846603488721352"/>
          <c:w val="0.94660194174757284"/>
          <c:h val="0.58557665468311715"/>
        </c:manualLayout>
      </c:layout>
      <c:barChart>
        <c:barDir val="col"/>
        <c:grouping val="clustered"/>
        <c:varyColors val="0"/>
        <c:ser>
          <c:idx val="0"/>
          <c:order val="0"/>
          <c:tx>
            <c:strRef>
              <c:f>Dashboard!$B$449</c:f>
              <c:strCache>
                <c:ptCount val="1"/>
                <c:pt idx="0">
                  <c:v>Total</c:v>
                </c:pt>
              </c:strCache>
            </c:strRef>
          </c:tx>
          <c:spPr>
            <a:solidFill>
              <a:srgbClr val="451E4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Raleway" pitchFamily="2" charset="0"/>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Dashboard!$A$450:$A$456</c:f>
              <c:strCache>
                <c:ptCount val="6"/>
                <c:pt idx="0">
                  <c:v>mai</c:v>
                </c:pt>
                <c:pt idx="1">
                  <c:v>jun</c:v>
                </c:pt>
                <c:pt idx="2">
                  <c:v>jul</c:v>
                </c:pt>
                <c:pt idx="3">
                  <c:v>ago</c:v>
                </c:pt>
                <c:pt idx="4">
                  <c:v>set</c:v>
                </c:pt>
                <c:pt idx="5">
                  <c:v>out</c:v>
                </c:pt>
              </c:strCache>
            </c:strRef>
          </c:cat>
          <c:val>
            <c:numRef>
              <c:f>Dashboard!$B$450:$B$456</c:f>
              <c:numCache>
                <c:formatCode>0</c:formatCode>
                <c:ptCount val="6"/>
                <c:pt idx="0">
                  <c:v>21</c:v>
                </c:pt>
                <c:pt idx="1">
                  <c:v>21</c:v>
                </c:pt>
                <c:pt idx="2">
                  <c:v>43</c:v>
                </c:pt>
                <c:pt idx="3">
                  <c:v>28</c:v>
                </c:pt>
                <c:pt idx="4">
                  <c:v>35</c:v>
                </c:pt>
                <c:pt idx="5">
                  <c:v>27</c:v>
                </c:pt>
              </c:numCache>
            </c:numRef>
          </c:val>
          <c:extLst>
            <c:ext xmlns:c16="http://schemas.microsoft.com/office/drawing/2014/chart" uri="{C3380CC4-5D6E-409C-BE32-E72D297353CC}">
              <c16:uniqueId val="{00000000-77B6-441F-AF47-590540494BCC}"/>
            </c:ext>
          </c:extLst>
        </c:ser>
        <c:dLbls>
          <c:dLblPos val="outEnd"/>
          <c:showLegendKey val="0"/>
          <c:showVal val="1"/>
          <c:showCatName val="0"/>
          <c:showSerName val="0"/>
          <c:showPercent val="0"/>
          <c:showBubbleSize val="0"/>
        </c:dLbls>
        <c:gapWidth val="219"/>
        <c:overlap val="-27"/>
        <c:axId val="186447615"/>
        <c:axId val="186468255"/>
      </c:barChart>
      <c:catAx>
        <c:axId val="186447615"/>
        <c:scaling>
          <c:orientation val="minMax"/>
        </c:scaling>
        <c:delete val="0"/>
        <c:axPos val="b"/>
        <c:numFmt formatCode="General" sourceLinked="1"/>
        <c:majorTickMark val="none"/>
        <c:minorTickMark val="none"/>
        <c:tickLblPos val="nextTo"/>
        <c:spPr>
          <a:noFill/>
          <a:ln w="9525" cap="flat" cmpd="sng" algn="ctr">
            <a:solidFill>
              <a:srgbClr val="451E44"/>
            </a:solidFill>
            <a:round/>
          </a:ln>
          <a:effectLst/>
        </c:spPr>
        <c:txPr>
          <a:bodyPr rot="-60000000" spcFirstLastPara="1" vertOverflow="ellipsis" vert="horz" wrap="square" anchor="ctr" anchorCtr="1"/>
          <a:lstStyle/>
          <a:p>
            <a:pPr>
              <a:defRPr sz="1050" b="1" i="0" u="none" strike="noStrike" kern="1200" baseline="0">
                <a:solidFill>
                  <a:srgbClr val="451E44"/>
                </a:solidFill>
                <a:latin typeface="Raleway" pitchFamily="2" charset="0"/>
                <a:ea typeface="+mn-ea"/>
                <a:cs typeface="+mn-cs"/>
              </a:defRPr>
            </a:pPr>
            <a:endParaRPr lang="pt-BR"/>
          </a:p>
        </c:txPr>
        <c:crossAx val="186468255"/>
        <c:crosses val="autoZero"/>
        <c:auto val="1"/>
        <c:lblAlgn val="ctr"/>
        <c:lblOffset val="100"/>
        <c:noMultiLvlLbl val="0"/>
      </c:catAx>
      <c:valAx>
        <c:axId val="186468255"/>
        <c:scaling>
          <c:orientation val="minMax"/>
        </c:scaling>
        <c:delete val="1"/>
        <c:axPos val="l"/>
        <c:numFmt formatCode="0" sourceLinked="1"/>
        <c:majorTickMark val="none"/>
        <c:minorTickMark val="none"/>
        <c:tickLblPos val="nextTo"/>
        <c:crossAx val="186447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[Análise de NIP's - Nova.xlsx]Dashboard!Tabela dinâmica18</c:name>
    <c:fmtId val="30"/>
  </c:pivotSource>
  <c:chart>
    <c:title>
      <c:tx>
        <c:rich>
          <a:bodyPr rot="0" spcFirstLastPara="1" vertOverflow="ellipsis" vert="horz" wrap="square" anchor="ctr" anchorCtr="1"/>
          <a:lstStyle/>
          <a:p>
            <a:pPr>
              <a:defRPr sz="1400" b="1" i="0" u="none" strike="noStrike" kern="1200" spc="0" baseline="0">
                <a:solidFill>
                  <a:srgbClr val="451E44"/>
                </a:solidFill>
                <a:latin typeface="+mn-lt"/>
                <a:ea typeface="+mn-ea"/>
                <a:cs typeface="+mn-cs"/>
              </a:defRPr>
            </a:pPr>
            <a:r>
              <a:rPr lang="pt-BR" b="1">
                <a:solidFill>
                  <a:srgbClr val="451E44"/>
                </a:solidFill>
              </a:rPr>
              <a:t>Prestador Sem Agenda</a:t>
            </a:r>
          </a:p>
        </c:rich>
      </c:tx>
      <c:layout>
        <c:manualLayout>
          <c:xMode val="edge"/>
          <c:yMode val="edge"/>
          <c:x val="0.40474902491251868"/>
          <c:y val="2.7866260423783949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451E44"/>
              </a:solidFill>
              <a:latin typeface="+mn-lt"/>
              <a:ea typeface="+mn-ea"/>
              <a:cs typeface="+mn-cs"/>
            </a:defRPr>
          </a:pPr>
          <a:endParaRPr lang="pt-B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C4C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451E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CC"/>
                  </a:solidFill>
                  <a:latin typeface="+mn-lt"/>
                  <a:ea typeface="+mn-ea"/>
                  <a:cs typeface="+mn-cs"/>
                </a:defRPr>
              </a:pPr>
              <a:endParaRPr lang="pt-BR"/>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FBFD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FFA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451E4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CC"/>
                  </a:solidFill>
                  <a:latin typeface="+mn-lt"/>
                  <a:ea typeface="+mn-ea"/>
                  <a:cs typeface="+mn-cs"/>
                </a:defRPr>
              </a:pPr>
              <a:endParaRPr lang="pt-BR"/>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CC"/>
                  </a:solidFill>
                  <a:latin typeface="+mn-lt"/>
                  <a:ea typeface="+mn-ea"/>
                  <a:cs typeface="+mn-cs"/>
                </a:defRPr>
              </a:pPr>
              <a:endParaRPr lang="pt-BR"/>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CC"/>
                  </a:solidFill>
                  <a:latin typeface="+mn-lt"/>
                  <a:ea typeface="+mn-ea"/>
                  <a:cs typeface="+mn-cs"/>
                </a:defRPr>
              </a:pPr>
              <a:endParaRPr lang="pt-BR"/>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CC"/>
                  </a:solidFill>
                  <a:latin typeface="+mn-lt"/>
                  <a:ea typeface="+mn-ea"/>
                  <a:cs typeface="+mn-cs"/>
                </a:defRPr>
              </a:pPr>
              <a:endParaRPr lang="pt-BR"/>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393635599927175E-2"/>
          <c:y val="0.15255943883060732"/>
          <c:w val="0.95689422615662256"/>
          <c:h val="0.44782757949708846"/>
        </c:manualLayout>
      </c:layout>
      <c:barChart>
        <c:barDir val="col"/>
        <c:grouping val="stacked"/>
        <c:varyColors val="0"/>
        <c:ser>
          <c:idx val="0"/>
          <c:order val="0"/>
          <c:tx>
            <c:strRef>
              <c:f>Dashboard!$B$465:$B$466</c:f>
              <c:strCache>
                <c:ptCount val="1"/>
                <c:pt idx="0">
                  <c: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Dashboard!$A$467:$A$477</c:f>
              <c:strCache>
                <c:ptCount val="10"/>
                <c:pt idx="0">
                  <c:v>Psiquiatria</c:v>
                </c:pt>
                <c:pt idx="1">
                  <c:v>(vazio)</c:v>
                </c:pt>
                <c:pt idx="2">
                  <c:v>Colonoscopia em ambiente hospitalar</c:v>
                </c:pt>
                <c:pt idx="3">
                  <c:v>Urologista</c:v>
                </c:pt>
                <c:pt idx="4">
                  <c:v>Doppler de membros cavernosos</c:v>
                </c:pt>
                <c:pt idx="5">
                  <c:v>Medicação dupilumabe</c:v>
                </c:pt>
                <c:pt idx="6">
                  <c:v>Radioterapia</c:v>
                </c:pt>
                <c:pt idx="7">
                  <c:v>Cirurgia Oftalmológica</c:v>
                </c:pt>
                <c:pt idx="8">
                  <c:v>USG DERMATOLOGICA</c:v>
                </c:pt>
                <c:pt idx="9">
                  <c:v> RESSONÂNCIA MAGNÉTICA DE COLUNA CERVICAL, DORSAL OU LOMBAR</c:v>
                </c:pt>
              </c:strCache>
            </c:strRef>
          </c:cat>
          <c:val>
            <c:numRef>
              <c:f>Dashboard!$B$467:$B$477</c:f>
              <c:numCache>
                <c:formatCode>0</c:formatCode>
                <c:ptCount val="10"/>
              </c:numCache>
            </c:numRef>
          </c:val>
          <c:extLst>
            <c:ext xmlns:c16="http://schemas.microsoft.com/office/drawing/2014/chart" uri="{C3380CC4-5D6E-409C-BE32-E72D297353CC}">
              <c16:uniqueId val="{00000000-561C-42EE-9BDB-4B06C0D1D64C}"/>
            </c:ext>
          </c:extLst>
        </c:ser>
        <c:ser>
          <c:idx val="1"/>
          <c:order val="1"/>
          <c:tx>
            <c:strRef>
              <c:f>Dashboard!$C$465:$C$466</c:f>
              <c:strCache>
                <c:ptCount val="1"/>
                <c:pt idx="0">
                  <c:v>Centro/ Zona Sul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Dashboard!$A$467:$A$477</c:f>
              <c:strCache>
                <c:ptCount val="10"/>
                <c:pt idx="0">
                  <c:v>Psiquiatria</c:v>
                </c:pt>
                <c:pt idx="1">
                  <c:v>(vazio)</c:v>
                </c:pt>
                <c:pt idx="2">
                  <c:v>Colonoscopia em ambiente hospitalar</c:v>
                </c:pt>
                <c:pt idx="3">
                  <c:v>Urologista</c:v>
                </c:pt>
                <c:pt idx="4">
                  <c:v>Doppler de membros cavernosos</c:v>
                </c:pt>
                <c:pt idx="5">
                  <c:v>Medicação dupilumabe</c:v>
                </c:pt>
                <c:pt idx="6">
                  <c:v>Radioterapia</c:v>
                </c:pt>
                <c:pt idx="7">
                  <c:v>Cirurgia Oftalmológica</c:v>
                </c:pt>
                <c:pt idx="8">
                  <c:v>USG DERMATOLOGICA</c:v>
                </c:pt>
                <c:pt idx="9">
                  <c:v> RESSONÂNCIA MAGNÉTICA DE COLUNA CERVICAL, DORSAL OU LOMBAR</c:v>
                </c:pt>
              </c:strCache>
            </c:strRef>
          </c:cat>
          <c:val>
            <c:numRef>
              <c:f>Dashboard!$C$467:$C$477</c:f>
              <c:numCache>
                <c:formatCode>0</c:formatCode>
                <c:ptCount val="10"/>
              </c:numCache>
            </c:numRef>
          </c:val>
          <c:extLst>
            <c:ext xmlns:c16="http://schemas.microsoft.com/office/drawing/2014/chart" uri="{C3380CC4-5D6E-409C-BE32-E72D297353CC}">
              <c16:uniqueId val="{00000001-561C-42EE-9BDB-4B06C0D1D64C}"/>
            </c:ext>
          </c:extLst>
        </c:ser>
        <c:ser>
          <c:idx val="2"/>
          <c:order val="2"/>
          <c:tx>
            <c:strRef>
              <c:f>Dashboard!$D$465:$D$466</c:f>
              <c:strCache>
                <c:ptCount val="1"/>
                <c:pt idx="0">
                  <c:v>Duque de Caxias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Dashboard!$A$467:$A$477</c:f>
              <c:strCache>
                <c:ptCount val="10"/>
                <c:pt idx="0">
                  <c:v>Psiquiatria</c:v>
                </c:pt>
                <c:pt idx="1">
                  <c:v>(vazio)</c:v>
                </c:pt>
                <c:pt idx="2">
                  <c:v>Colonoscopia em ambiente hospitalar</c:v>
                </c:pt>
                <c:pt idx="3">
                  <c:v>Urologista</c:v>
                </c:pt>
                <c:pt idx="4">
                  <c:v>Doppler de membros cavernosos</c:v>
                </c:pt>
                <c:pt idx="5">
                  <c:v>Medicação dupilumabe</c:v>
                </c:pt>
                <c:pt idx="6">
                  <c:v>Radioterapia</c:v>
                </c:pt>
                <c:pt idx="7">
                  <c:v>Cirurgia Oftalmológica</c:v>
                </c:pt>
                <c:pt idx="8">
                  <c:v>USG DERMATOLOGICA</c:v>
                </c:pt>
                <c:pt idx="9">
                  <c:v> RESSONÂNCIA MAGNÉTICA DE COLUNA CERVICAL, DORSAL OU LOMBAR</c:v>
                </c:pt>
              </c:strCache>
            </c:strRef>
          </c:cat>
          <c:val>
            <c:numRef>
              <c:f>Dashboard!$D$467:$D$477</c:f>
              <c:numCache>
                <c:formatCode>0</c:formatCode>
                <c:ptCount val="10"/>
              </c:numCache>
            </c:numRef>
          </c:val>
          <c:extLst>
            <c:ext xmlns:c16="http://schemas.microsoft.com/office/drawing/2014/chart" uri="{C3380CC4-5D6E-409C-BE32-E72D297353CC}">
              <c16:uniqueId val="{00000002-561C-42EE-9BDB-4B06C0D1D64C}"/>
            </c:ext>
          </c:extLst>
        </c:ser>
        <c:ser>
          <c:idx val="3"/>
          <c:order val="3"/>
          <c:tx>
            <c:strRef>
              <c:f>Dashboard!$E$465:$E$466</c:f>
              <c:strCache>
                <c:ptCount val="1"/>
                <c:pt idx="0">
                  <c:v>Niterói</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Dashboard!$A$467:$A$477</c:f>
              <c:strCache>
                <c:ptCount val="10"/>
                <c:pt idx="0">
                  <c:v>Psiquiatria</c:v>
                </c:pt>
                <c:pt idx="1">
                  <c:v>(vazio)</c:v>
                </c:pt>
                <c:pt idx="2">
                  <c:v>Colonoscopia em ambiente hospitalar</c:v>
                </c:pt>
                <c:pt idx="3">
                  <c:v>Urologista</c:v>
                </c:pt>
                <c:pt idx="4">
                  <c:v>Doppler de membros cavernosos</c:v>
                </c:pt>
                <c:pt idx="5">
                  <c:v>Medicação dupilumabe</c:v>
                </c:pt>
                <c:pt idx="6">
                  <c:v>Radioterapia</c:v>
                </c:pt>
                <c:pt idx="7">
                  <c:v>Cirurgia Oftalmológica</c:v>
                </c:pt>
                <c:pt idx="8">
                  <c:v>USG DERMATOLOGICA</c:v>
                </c:pt>
                <c:pt idx="9">
                  <c:v> RESSONÂNCIA MAGNÉTICA DE COLUNA CERVICAL, DORSAL OU LOMBAR</c:v>
                </c:pt>
              </c:strCache>
            </c:strRef>
          </c:cat>
          <c:val>
            <c:numRef>
              <c:f>Dashboard!$E$467:$E$477</c:f>
              <c:numCache>
                <c:formatCode>0</c:formatCode>
                <c:ptCount val="10"/>
              </c:numCache>
            </c:numRef>
          </c:val>
          <c:extLst>
            <c:ext xmlns:c16="http://schemas.microsoft.com/office/drawing/2014/chart" uri="{C3380CC4-5D6E-409C-BE32-E72D297353CC}">
              <c16:uniqueId val="{00000001-E514-4008-B38B-C2A3D87D08BD}"/>
            </c:ext>
          </c:extLst>
        </c:ser>
        <c:ser>
          <c:idx val="4"/>
          <c:order val="4"/>
          <c:tx>
            <c:strRef>
              <c:f>Dashboard!$F$465:$F$466</c:f>
              <c:strCache>
                <c:ptCount val="1"/>
                <c:pt idx="0">
                  <c:v>São Gonçalo</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Dashboard!$A$467:$A$477</c:f>
              <c:strCache>
                <c:ptCount val="10"/>
                <c:pt idx="0">
                  <c:v>Psiquiatria</c:v>
                </c:pt>
                <c:pt idx="1">
                  <c:v>(vazio)</c:v>
                </c:pt>
                <c:pt idx="2">
                  <c:v>Colonoscopia em ambiente hospitalar</c:v>
                </c:pt>
                <c:pt idx="3">
                  <c:v>Urologista</c:v>
                </c:pt>
                <c:pt idx="4">
                  <c:v>Doppler de membros cavernosos</c:v>
                </c:pt>
                <c:pt idx="5">
                  <c:v>Medicação dupilumabe</c:v>
                </c:pt>
                <c:pt idx="6">
                  <c:v>Radioterapia</c:v>
                </c:pt>
                <c:pt idx="7">
                  <c:v>Cirurgia Oftalmológica</c:v>
                </c:pt>
                <c:pt idx="8">
                  <c:v>USG DERMATOLOGICA</c:v>
                </c:pt>
                <c:pt idx="9">
                  <c:v> RESSONÂNCIA MAGNÉTICA DE COLUNA CERVICAL, DORSAL OU LOMBAR</c:v>
                </c:pt>
              </c:strCache>
            </c:strRef>
          </c:cat>
          <c:val>
            <c:numRef>
              <c:f>Dashboard!$F$467:$F$477</c:f>
              <c:numCache>
                <c:formatCode>0</c:formatCode>
                <c:ptCount val="10"/>
              </c:numCache>
            </c:numRef>
          </c:val>
          <c:extLst>
            <c:ext xmlns:c16="http://schemas.microsoft.com/office/drawing/2014/chart" uri="{C3380CC4-5D6E-409C-BE32-E72D297353CC}">
              <c16:uniqueId val="{00000002-E514-4008-B38B-C2A3D87D08BD}"/>
            </c:ext>
          </c:extLst>
        </c:ser>
        <c:ser>
          <c:idx val="5"/>
          <c:order val="5"/>
          <c:tx>
            <c:strRef>
              <c:f>Dashboard!$G$465:$G$466</c:f>
              <c:strCache>
                <c:ptCount val="1"/>
                <c:pt idx="0">
                  <c:v>ZONA NORTE I</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Dashboard!$A$467:$A$477</c:f>
              <c:strCache>
                <c:ptCount val="10"/>
                <c:pt idx="0">
                  <c:v>Psiquiatria</c:v>
                </c:pt>
                <c:pt idx="1">
                  <c:v>(vazio)</c:v>
                </c:pt>
                <c:pt idx="2">
                  <c:v>Colonoscopia em ambiente hospitalar</c:v>
                </c:pt>
                <c:pt idx="3">
                  <c:v>Urologista</c:v>
                </c:pt>
                <c:pt idx="4">
                  <c:v>Doppler de membros cavernosos</c:v>
                </c:pt>
                <c:pt idx="5">
                  <c:v>Medicação dupilumabe</c:v>
                </c:pt>
                <c:pt idx="6">
                  <c:v>Radioterapia</c:v>
                </c:pt>
                <c:pt idx="7">
                  <c:v>Cirurgia Oftalmológica</c:v>
                </c:pt>
                <c:pt idx="8">
                  <c:v>USG DERMATOLOGICA</c:v>
                </c:pt>
                <c:pt idx="9">
                  <c:v> RESSONÂNCIA MAGNÉTICA DE COLUNA CERVICAL, DORSAL OU LOMBAR</c:v>
                </c:pt>
              </c:strCache>
            </c:strRef>
          </c:cat>
          <c:val>
            <c:numRef>
              <c:f>Dashboard!$G$467:$G$477</c:f>
              <c:numCache>
                <c:formatCode>0</c:formatCode>
                <c:ptCount val="10"/>
              </c:numCache>
            </c:numRef>
          </c:val>
          <c:extLst>
            <c:ext xmlns:c16="http://schemas.microsoft.com/office/drawing/2014/chart" uri="{C3380CC4-5D6E-409C-BE32-E72D297353CC}">
              <c16:uniqueId val="{00000003-E514-4008-B38B-C2A3D87D08BD}"/>
            </c:ext>
          </c:extLst>
        </c:ser>
        <c:ser>
          <c:idx val="6"/>
          <c:order val="6"/>
          <c:tx>
            <c:strRef>
              <c:f>Dashboard!$H$465:$H$466</c:f>
              <c:strCache>
                <c:ptCount val="1"/>
                <c:pt idx="0">
                  <c:v>ZONA NORTE II</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Dashboard!$A$467:$A$477</c:f>
              <c:strCache>
                <c:ptCount val="10"/>
                <c:pt idx="0">
                  <c:v>Psiquiatria</c:v>
                </c:pt>
                <c:pt idx="1">
                  <c:v>(vazio)</c:v>
                </c:pt>
                <c:pt idx="2">
                  <c:v>Colonoscopia em ambiente hospitalar</c:v>
                </c:pt>
                <c:pt idx="3">
                  <c:v>Urologista</c:v>
                </c:pt>
                <c:pt idx="4">
                  <c:v>Doppler de membros cavernosos</c:v>
                </c:pt>
                <c:pt idx="5">
                  <c:v>Medicação dupilumabe</c:v>
                </c:pt>
                <c:pt idx="6">
                  <c:v>Radioterapia</c:v>
                </c:pt>
                <c:pt idx="7">
                  <c:v>Cirurgia Oftalmológica</c:v>
                </c:pt>
                <c:pt idx="8">
                  <c:v>USG DERMATOLOGICA</c:v>
                </c:pt>
                <c:pt idx="9">
                  <c:v> RESSONÂNCIA MAGNÉTICA DE COLUNA CERVICAL, DORSAL OU LOMBAR</c:v>
                </c:pt>
              </c:strCache>
            </c:strRef>
          </c:cat>
          <c:val>
            <c:numRef>
              <c:f>Dashboard!$H$467:$H$477</c:f>
              <c:numCache>
                <c:formatCode>0</c:formatCode>
                <c:ptCount val="10"/>
              </c:numCache>
            </c:numRef>
          </c:val>
          <c:extLst>
            <c:ext xmlns:c16="http://schemas.microsoft.com/office/drawing/2014/chart" uri="{C3380CC4-5D6E-409C-BE32-E72D297353CC}">
              <c16:uniqueId val="{00000004-E514-4008-B38B-C2A3D87D08BD}"/>
            </c:ext>
          </c:extLst>
        </c:ser>
        <c:ser>
          <c:idx val="7"/>
          <c:order val="7"/>
          <c:tx>
            <c:strRef>
              <c:f>Dashboard!$I$465:$I$466</c:f>
              <c:strCache>
                <c:ptCount val="1"/>
                <c:pt idx="0">
                  <c:v>ZONA NORTE III</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Dashboard!$A$467:$A$477</c:f>
              <c:strCache>
                <c:ptCount val="10"/>
                <c:pt idx="0">
                  <c:v>Psiquiatria</c:v>
                </c:pt>
                <c:pt idx="1">
                  <c:v>(vazio)</c:v>
                </c:pt>
                <c:pt idx="2">
                  <c:v>Colonoscopia em ambiente hospitalar</c:v>
                </c:pt>
                <c:pt idx="3">
                  <c:v>Urologista</c:v>
                </c:pt>
                <c:pt idx="4">
                  <c:v>Doppler de membros cavernosos</c:v>
                </c:pt>
                <c:pt idx="5">
                  <c:v>Medicação dupilumabe</c:v>
                </c:pt>
                <c:pt idx="6">
                  <c:v>Radioterapia</c:v>
                </c:pt>
                <c:pt idx="7">
                  <c:v>Cirurgia Oftalmológica</c:v>
                </c:pt>
                <c:pt idx="8">
                  <c:v>USG DERMATOLOGICA</c:v>
                </c:pt>
                <c:pt idx="9">
                  <c:v> RESSONÂNCIA MAGNÉTICA DE COLUNA CERVICAL, DORSAL OU LOMBAR</c:v>
                </c:pt>
              </c:strCache>
            </c:strRef>
          </c:cat>
          <c:val>
            <c:numRef>
              <c:f>Dashboard!$I$467:$I$477</c:f>
              <c:numCache>
                <c:formatCode>0</c:formatCode>
                <c:ptCount val="10"/>
              </c:numCache>
            </c:numRef>
          </c:val>
          <c:extLst>
            <c:ext xmlns:c16="http://schemas.microsoft.com/office/drawing/2014/chart" uri="{C3380CC4-5D6E-409C-BE32-E72D297353CC}">
              <c16:uniqueId val="{00000005-E514-4008-B38B-C2A3D87D08BD}"/>
            </c:ext>
          </c:extLst>
        </c:ser>
        <c:ser>
          <c:idx val="8"/>
          <c:order val="8"/>
          <c:tx>
            <c:strRef>
              <c:f>Dashboard!$J$465:$J$466</c:f>
              <c:strCache>
                <c:ptCount val="1"/>
                <c:pt idx="0">
                  <c:v>Zona Oeste I </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Dashboard!$A$467:$A$477</c:f>
              <c:strCache>
                <c:ptCount val="10"/>
                <c:pt idx="0">
                  <c:v>Psiquiatria</c:v>
                </c:pt>
                <c:pt idx="1">
                  <c:v>(vazio)</c:v>
                </c:pt>
                <c:pt idx="2">
                  <c:v>Colonoscopia em ambiente hospitalar</c:v>
                </c:pt>
                <c:pt idx="3">
                  <c:v>Urologista</c:v>
                </c:pt>
                <c:pt idx="4">
                  <c:v>Doppler de membros cavernosos</c:v>
                </c:pt>
                <c:pt idx="5">
                  <c:v>Medicação dupilumabe</c:v>
                </c:pt>
                <c:pt idx="6">
                  <c:v>Radioterapia</c:v>
                </c:pt>
                <c:pt idx="7">
                  <c:v>Cirurgia Oftalmológica</c:v>
                </c:pt>
                <c:pt idx="8">
                  <c:v>USG DERMATOLOGICA</c:v>
                </c:pt>
                <c:pt idx="9">
                  <c:v> RESSONÂNCIA MAGNÉTICA DE COLUNA CERVICAL, DORSAL OU LOMBAR</c:v>
                </c:pt>
              </c:strCache>
            </c:strRef>
          </c:cat>
          <c:val>
            <c:numRef>
              <c:f>Dashboard!$J$467:$J$477</c:f>
              <c:numCache>
                <c:formatCode>0</c:formatCode>
                <c:ptCount val="10"/>
              </c:numCache>
            </c:numRef>
          </c:val>
          <c:extLst>
            <c:ext xmlns:c16="http://schemas.microsoft.com/office/drawing/2014/chart" uri="{C3380CC4-5D6E-409C-BE32-E72D297353CC}">
              <c16:uniqueId val="{00000006-E514-4008-B38B-C2A3D87D08BD}"/>
            </c:ext>
          </c:extLst>
        </c:ser>
        <c:ser>
          <c:idx val="9"/>
          <c:order val="9"/>
          <c:tx>
            <c:strRef>
              <c:f>Dashboard!$K$465:$K$466</c:f>
              <c:strCache>
                <c:ptCount val="1"/>
                <c:pt idx="0">
                  <c:v>ZONA OESTE II</c:v>
                </c:pt>
              </c:strCache>
            </c:strRef>
          </c:tx>
          <c:spPr>
            <a:solidFill>
              <a:schemeClr val="accent4">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Dashboard!$A$467:$A$477</c:f>
              <c:strCache>
                <c:ptCount val="10"/>
                <c:pt idx="0">
                  <c:v>Psiquiatria</c:v>
                </c:pt>
                <c:pt idx="1">
                  <c:v>(vazio)</c:v>
                </c:pt>
                <c:pt idx="2">
                  <c:v>Colonoscopia em ambiente hospitalar</c:v>
                </c:pt>
                <c:pt idx="3">
                  <c:v>Urologista</c:v>
                </c:pt>
                <c:pt idx="4">
                  <c:v>Doppler de membros cavernosos</c:v>
                </c:pt>
                <c:pt idx="5">
                  <c:v>Medicação dupilumabe</c:v>
                </c:pt>
                <c:pt idx="6">
                  <c:v>Radioterapia</c:v>
                </c:pt>
                <c:pt idx="7">
                  <c:v>Cirurgia Oftalmológica</c:v>
                </c:pt>
                <c:pt idx="8">
                  <c:v>USG DERMATOLOGICA</c:v>
                </c:pt>
                <c:pt idx="9">
                  <c:v> RESSONÂNCIA MAGNÉTICA DE COLUNA CERVICAL, DORSAL OU LOMBAR</c:v>
                </c:pt>
              </c:strCache>
            </c:strRef>
          </c:cat>
          <c:val>
            <c:numRef>
              <c:f>Dashboard!$K$467:$K$477</c:f>
              <c:numCache>
                <c:formatCode>0</c:formatCode>
                <c:ptCount val="10"/>
              </c:numCache>
            </c:numRef>
          </c:val>
          <c:extLst>
            <c:ext xmlns:c16="http://schemas.microsoft.com/office/drawing/2014/chart" uri="{C3380CC4-5D6E-409C-BE32-E72D297353CC}">
              <c16:uniqueId val="{00000007-E514-4008-B38B-C2A3D87D08BD}"/>
            </c:ext>
          </c:extLst>
        </c:ser>
        <c:dLbls>
          <c:dLblPos val="ctr"/>
          <c:showLegendKey val="0"/>
          <c:showVal val="1"/>
          <c:showCatName val="0"/>
          <c:showSerName val="0"/>
          <c:showPercent val="0"/>
          <c:showBubbleSize val="0"/>
        </c:dLbls>
        <c:gapWidth val="219"/>
        <c:overlap val="100"/>
        <c:axId val="26114383"/>
        <c:axId val="26107663"/>
      </c:barChart>
      <c:catAx>
        <c:axId val="261143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6107663"/>
        <c:crosses val="autoZero"/>
        <c:auto val="1"/>
        <c:lblAlgn val="ctr"/>
        <c:lblOffset val="100"/>
        <c:noMultiLvlLbl val="0"/>
      </c:catAx>
      <c:valAx>
        <c:axId val="26107663"/>
        <c:scaling>
          <c:orientation val="minMax"/>
          <c:max val="3"/>
          <c:min val="0"/>
        </c:scaling>
        <c:delete val="1"/>
        <c:axPos val="l"/>
        <c:numFmt formatCode="0" sourceLinked="1"/>
        <c:majorTickMark val="out"/>
        <c:minorTickMark val="none"/>
        <c:tickLblPos val="nextTo"/>
        <c:crossAx val="26114383"/>
        <c:crosses val="autoZero"/>
        <c:crossBetween val="between"/>
      </c:valAx>
      <c:spPr>
        <a:noFill/>
        <a:ln>
          <a:noFill/>
        </a:ln>
        <a:effectLst/>
      </c:spPr>
    </c:plotArea>
    <c:legend>
      <c:legendPos val="b"/>
      <c:layout>
        <c:manualLayout>
          <c:xMode val="edge"/>
          <c:yMode val="edge"/>
          <c:x val="0.28456953472600527"/>
          <c:y val="0.82998248740087033"/>
          <c:w val="0.69547117556938387"/>
          <c:h val="0.1700175365435214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pt-BR" sz="1100" b="1" i="0" u="none" strike="noStrike" kern="1200" spc="0" baseline="0">
                <a:solidFill>
                  <a:srgbClr val="451E44"/>
                </a:solidFill>
                <a:latin typeface="Raleway" pitchFamily="2" charset="0"/>
              </a:rPr>
              <a:t>Causa Raiz - Novembro</a:t>
            </a:r>
          </a:p>
          <a:p>
            <a:pPr>
              <a:defRPr sz="1100"/>
            </a:pPr>
            <a:r>
              <a:rPr lang="pt-BR" sz="1100" b="0" i="0" u="none" strike="noStrike" kern="1200" spc="0" baseline="0">
                <a:solidFill>
                  <a:srgbClr val="451E44"/>
                </a:solidFill>
                <a:latin typeface="Raleway" pitchFamily="2" charset="0"/>
              </a:rPr>
              <a:t>Total = 88</a:t>
            </a: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spPr>
            <a:solidFill>
              <a:srgbClr val="451E4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51E44"/>
                    </a:solidFill>
                    <a:latin typeface="Raleway" pitchFamily="2" charset="0"/>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Planilha2!$B$3:$B$19</c:f>
              <c:strCache>
                <c:ptCount val="17"/>
                <c:pt idx="0">
                  <c:v>Negativa de autorização devida</c:v>
                </c:pt>
                <c:pt idx="1">
                  <c:v>Dificuldade no Agendamento</c:v>
                </c:pt>
                <c:pt idx="2">
                  <c:v>Erro Fale Leve</c:v>
                </c:pt>
                <c:pt idx="3">
                  <c:v>Cancelamento de consulta</c:v>
                </c:pt>
                <c:pt idx="4">
                  <c:v>Alto Custo PF/MEI</c:v>
                </c:pt>
                <c:pt idx="5">
                  <c:v>Falta de prestador na região</c:v>
                </c:pt>
                <c:pt idx="6">
                  <c:v>Atendimento durante internação</c:v>
                </c:pt>
                <c:pt idx="7">
                  <c:v>Erro prestador</c:v>
                </c:pt>
                <c:pt idx="8">
                  <c:v>Solicitação de autorização dentro do prazo</c:v>
                </c:pt>
                <c:pt idx="9">
                  <c:v>Aviso prévio</c:v>
                </c:pt>
                <c:pt idx="10">
                  <c:v>Notificação de Cancelamento</c:v>
                </c:pt>
                <c:pt idx="11">
                  <c:v>Discordância de regras de comercialização</c:v>
                </c:pt>
                <c:pt idx="12">
                  <c:v>Discordância de carências</c:v>
                </c:pt>
                <c:pt idx="13">
                  <c:v>Procedimento fora Rol</c:v>
                </c:pt>
                <c:pt idx="14">
                  <c:v>Demora para pagamento de reembolso</c:v>
                </c:pt>
                <c:pt idx="15">
                  <c:v>Prestador sem agenda</c:v>
                </c:pt>
                <c:pt idx="16">
                  <c:v>Outros</c:v>
                </c:pt>
              </c:strCache>
            </c:strRef>
          </c:cat>
          <c:val>
            <c:numRef>
              <c:f>Planilha2!$C$3:$C$19</c:f>
              <c:numCache>
                <c:formatCode>General</c:formatCode>
                <c:ptCount val="17"/>
                <c:pt idx="0">
                  <c:v>9</c:v>
                </c:pt>
                <c:pt idx="1">
                  <c:v>6</c:v>
                </c:pt>
                <c:pt idx="2">
                  <c:v>6</c:v>
                </c:pt>
                <c:pt idx="3">
                  <c:v>6</c:v>
                </c:pt>
                <c:pt idx="4">
                  <c:v>6</c:v>
                </c:pt>
                <c:pt idx="5">
                  <c:v>5</c:v>
                </c:pt>
                <c:pt idx="6">
                  <c:v>4</c:v>
                </c:pt>
                <c:pt idx="7">
                  <c:v>4</c:v>
                </c:pt>
                <c:pt idx="8">
                  <c:v>3</c:v>
                </c:pt>
                <c:pt idx="9">
                  <c:v>3</c:v>
                </c:pt>
                <c:pt idx="10">
                  <c:v>3</c:v>
                </c:pt>
                <c:pt idx="11">
                  <c:v>3</c:v>
                </c:pt>
                <c:pt idx="12">
                  <c:v>3</c:v>
                </c:pt>
                <c:pt idx="13">
                  <c:v>2</c:v>
                </c:pt>
                <c:pt idx="14">
                  <c:v>2</c:v>
                </c:pt>
                <c:pt idx="15">
                  <c:v>2</c:v>
                </c:pt>
                <c:pt idx="16">
                  <c:v>21</c:v>
                </c:pt>
              </c:numCache>
            </c:numRef>
          </c:val>
          <c:extLst>
            <c:ext xmlns:c16="http://schemas.microsoft.com/office/drawing/2014/chart" uri="{C3380CC4-5D6E-409C-BE32-E72D297353CC}">
              <c16:uniqueId val="{00000000-F5C1-43AA-86D1-4D70ABEA4930}"/>
            </c:ext>
          </c:extLst>
        </c:ser>
        <c:dLbls>
          <c:showLegendKey val="0"/>
          <c:showVal val="0"/>
          <c:showCatName val="0"/>
          <c:showSerName val="0"/>
          <c:showPercent val="0"/>
          <c:showBubbleSize val="0"/>
        </c:dLbls>
        <c:gapWidth val="219"/>
        <c:axId val="1551196464"/>
        <c:axId val="1551190704"/>
      </c:barChart>
      <c:lineChart>
        <c:grouping val="standard"/>
        <c:varyColors val="0"/>
        <c:ser>
          <c:idx val="1"/>
          <c:order val="1"/>
          <c:spPr>
            <a:ln w="28575" cap="rnd">
              <a:solidFill>
                <a:schemeClr val="accent2"/>
              </a:solidFill>
              <a:round/>
            </a:ln>
            <a:effectLst/>
          </c:spPr>
          <c:marker>
            <c:symbol val="none"/>
          </c:marker>
          <c:dLbls>
            <c:dLbl>
              <c:idx val="0"/>
              <c:layout>
                <c:manualLayout>
                  <c:x val="1.3808774977800418E-3"/>
                  <c:y val="-0.1268151670693287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5C1-43AA-86D1-4D70ABEA4930}"/>
                </c:ext>
              </c:extLst>
            </c:dLbl>
            <c:dLbl>
              <c:idx val="1"/>
              <c:layout>
                <c:manualLayout>
                  <c:x val="2.2908579991191102E-3"/>
                  <c:y val="-0.1160189503357028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5C1-43AA-86D1-4D70ABEA4930}"/>
                </c:ext>
              </c:extLst>
            </c:dLbl>
            <c:dLbl>
              <c:idx val="2"/>
              <c:layout>
                <c:manualLayout>
                  <c:x val="5.0207995031363323E-3"/>
                  <c:y val="-8.902840850163813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5C1-43AA-86D1-4D70ABEA4930}"/>
                </c:ext>
              </c:extLst>
            </c:dLbl>
            <c:dLbl>
              <c:idx val="3"/>
              <c:layout>
                <c:manualLayout>
                  <c:x val="4.1108190017972472E-3"/>
                  <c:y val="-8.902840850163813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B48-4981-9697-237397398C03}"/>
                </c:ext>
              </c:extLst>
            </c:dLbl>
            <c:dLbl>
              <c:idx val="4"/>
              <c:layout>
                <c:manualLayout>
                  <c:x val="4.1108041156142569E-3"/>
                  <c:y val="-7.434916521834217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C39-46A6-87BA-36A036DEE8CA}"/>
                </c:ext>
              </c:extLst>
            </c:dLbl>
            <c:dLbl>
              <c:idx val="5"/>
              <c:layout>
                <c:manualLayout>
                  <c:x val="3.2008259084256468E-3"/>
                  <c:y val="-6.812454541387839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C39-46A6-87BA-36A036DEE8CA}"/>
                </c:ext>
              </c:extLst>
            </c:dLbl>
            <c:dLbl>
              <c:idx val="6"/>
              <c:delete val="1"/>
              <c:extLst>
                <c:ext xmlns:c15="http://schemas.microsoft.com/office/drawing/2012/chart" uri="{CE6537A1-D6FC-4f65-9D91-7224C49458BB}"/>
                <c:ext xmlns:c16="http://schemas.microsoft.com/office/drawing/2014/chart" uri="{C3380CC4-5D6E-409C-BE32-E72D297353CC}">
                  <c16:uniqueId val="{00000000-C7ED-44FE-8868-A8C14E7E2B8F}"/>
                </c:ext>
              </c:extLst>
            </c:dLbl>
            <c:dLbl>
              <c:idx val="9"/>
              <c:delete val="1"/>
              <c:extLst>
                <c:ext xmlns:c15="http://schemas.microsoft.com/office/drawing/2012/chart" uri="{CE6537A1-D6FC-4f65-9D91-7224C49458BB}"/>
                <c:ext xmlns:c16="http://schemas.microsoft.com/office/drawing/2014/chart" uri="{C3380CC4-5D6E-409C-BE32-E72D297353CC}">
                  <c16:uniqueId val="{00000003-8C39-46A6-87BA-36A036DEE8CA}"/>
                </c:ext>
              </c:extLst>
            </c:dLbl>
            <c:dLbl>
              <c:idx val="11"/>
              <c:delete val="1"/>
              <c:extLst>
                <c:ext xmlns:c15="http://schemas.microsoft.com/office/drawing/2012/chart" uri="{CE6537A1-D6FC-4f65-9D91-7224C49458BB}"/>
                <c:ext xmlns:c16="http://schemas.microsoft.com/office/drawing/2014/chart" uri="{C3380CC4-5D6E-409C-BE32-E72D297353CC}">
                  <c16:uniqueId val="{00000002-8C39-46A6-87BA-36A036DEE8CA}"/>
                </c:ext>
              </c:extLst>
            </c:dLbl>
            <c:dLbl>
              <c:idx val="13"/>
              <c:delete val="1"/>
              <c:extLst>
                <c:ext xmlns:c15="http://schemas.microsoft.com/office/drawing/2012/chart" uri="{CE6537A1-D6FC-4f65-9D91-7224C49458BB}"/>
                <c:ext xmlns:c16="http://schemas.microsoft.com/office/drawing/2014/chart" uri="{C3380CC4-5D6E-409C-BE32-E72D297353CC}">
                  <c16:uniqueId val="{00000001-8C39-46A6-87BA-36A036DEE8CA}"/>
                </c:ext>
              </c:extLst>
            </c:dLbl>
            <c:dLbl>
              <c:idx val="15"/>
              <c:delete val="1"/>
              <c:extLst>
                <c:ext xmlns:c15="http://schemas.microsoft.com/office/drawing/2012/chart" uri="{CE6537A1-D6FC-4f65-9D91-7224C49458BB}"/>
                <c:ext xmlns:c16="http://schemas.microsoft.com/office/drawing/2014/chart" uri="{C3380CC4-5D6E-409C-BE32-E72D297353CC}">
                  <c16:uniqueId val="{00000002-1B48-4981-9697-237397398C0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Planilha2!$B$3:$B$19</c:f>
              <c:strCache>
                <c:ptCount val="17"/>
                <c:pt idx="0">
                  <c:v>Negativa de autorização devida</c:v>
                </c:pt>
                <c:pt idx="1">
                  <c:v>Dificuldade no Agendamento</c:v>
                </c:pt>
                <c:pt idx="2">
                  <c:v>Erro Fale Leve</c:v>
                </c:pt>
                <c:pt idx="3">
                  <c:v>Cancelamento de consulta</c:v>
                </c:pt>
                <c:pt idx="4">
                  <c:v>Alto Custo PF/MEI</c:v>
                </c:pt>
                <c:pt idx="5">
                  <c:v>Falta de prestador na região</c:v>
                </c:pt>
                <c:pt idx="6">
                  <c:v>Atendimento durante internação</c:v>
                </c:pt>
                <c:pt idx="7">
                  <c:v>Erro prestador</c:v>
                </c:pt>
                <c:pt idx="8">
                  <c:v>Solicitação de autorização dentro do prazo</c:v>
                </c:pt>
                <c:pt idx="9">
                  <c:v>Aviso prévio</c:v>
                </c:pt>
                <c:pt idx="10">
                  <c:v>Notificação de Cancelamento</c:v>
                </c:pt>
                <c:pt idx="11">
                  <c:v>Discordância de regras de comercialização</c:v>
                </c:pt>
                <c:pt idx="12">
                  <c:v>Discordância de carências</c:v>
                </c:pt>
                <c:pt idx="13">
                  <c:v>Procedimento fora Rol</c:v>
                </c:pt>
                <c:pt idx="14">
                  <c:v>Demora para pagamento de reembolso</c:v>
                </c:pt>
                <c:pt idx="15">
                  <c:v>Prestador sem agenda</c:v>
                </c:pt>
                <c:pt idx="16">
                  <c:v>Outros</c:v>
                </c:pt>
              </c:strCache>
            </c:strRef>
          </c:cat>
          <c:val>
            <c:numRef>
              <c:f>Planilha2!$D$3:$D$19</c:f>
              <c:numCache>
                <c:formatCode>0%</c:formatCode>
                <c:ptCount val="17"/>
                <c:pt idx="0">
                  <c:v>0.10227272727272728</c:v>
                </c:pt>
                <c:pt idx="1">
                  <c:v>0.17045454545454547</c:v>
                </c:pt>
                <c:pt idx="2">
                  <c:v>0.23863636363636365</c:v>
                </c:pt>
                <c:pt idx="3">
                  <c:v>0.30681818181818182</c:v>
                </c:pt>
                <c:pt idx="4">
                  <c:v>0.375</c:v>
                </c:pt>
                <c:pt idx="5">
                  <c:v>0.43181818181818182</c:v>
                </c:pt>
                <c:pt idx="6">
                  <c:v>0.47727272727272729</c:v>
                </c:pt>
                <c:pt idx="7">
                  <c:v>0.52272727272727271</c:v>
                </c:pt>
                <c:pt idx="8">
                  <c:v>0.55681818181818177</c:v>
                </c:pt>
                <c:pt idx="9">
                  <c:v>0.59090909090909083</c:v>
                </c:pt>
                <c:pt idx="10">
                  <c:v>0.62499999999999989</c:v>
                </c:pt>
                <c:pt idx="11">
                  <c:v>0.65909090909090895</c:v>
                </c:pt>
                <c:pt idx="12">
                  <c:v>0.69318181818181801</c:v>
                </c:pt>
                <c:pt idx="13">
                  <c:v>0.71590909090909072</c:v>
                </c:pt>
                <c:pt idx="14">
                  <c:v>0.73863636363636342</c:v>
                </c:pt>
                <c:pt idx="15">
                  <c:v>0.76136363636363613</c:v>
                </c:pt>
                <c:pt idx="16">
                  <c:v>0.99999999999999978</c:v>
                </c:pt>
              </c:numCache>
            </c:numRef>
          </c:val>
          <c:smooth val="0"/>
          <c:extLst>
            <c:ext xmlns:c16="http://schemas.microsoft.com/office/drawing/2014/chart" uri="{C3380CC4-5D6E-409C-BE32-E72D297353CC}">
              <c16:uniqueId val="{00000001-F5C1-43AA-86D1-4D70ABEA4930}"/>
            </c:ext>
          </c:extLst>
        </c:ser>
        <c:dLbls>
          <c:showLegendKey val="0"/>
          <c:showVal val="0"/>
          <c:showCatName val="0"/>
          <c:showSerName val="0"/>
          <c:showPercent val="0"/>
          <c:showBubbleSize val="0"/>
        </c:dLbls>
        <c:marker val="1"/>
        <c:smooth val="0"/>
        <c:axId val="799522192"/>
        <c:axId val="769705024"/>
      </c:lineChart>
      <c:catAx>
        <c:axId val="1551196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1" i="0" u="none" strike="noStrike" kern="1200" baseline="0">
                <a:solidFill>
                  <a:srgbClr val="451E44"/>
                </a:solidFill>
                <a:latin typeface="Raleway" pitchFamily="2" charset="0"/>
                <a:ea typeface="+mn-ea"/>
                <a:cs typeface="+mn-cs"/>
              </a:defRPr>
            </a:pPr>
            <a:endParaRPr lang="pt-BR"/>
          </a:p>
        </c:txPr>
        <c:crossAx val="1551190704"/>
        <c:crosses val="autoZero"/>
        <c:auto val="1"/>
        <c:lblAlgn val="ctr"/>
        <c:lblOffset val="100"/>
        <c:noMultiLvlLbl val="0"/>
      </c:catAx>
      <c:valAx>
        <c:axId val="15511907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tx1">
                    <a:lumMod val="65000"/>
                    <a:lumOff val="35000"/>
                  </a:schemeClr>
                </a:solidFill>
                <a:latin typeface="+mn-lt"/>
                <a:ea typeface="+mn-ea"/>
                <a:cs typeface="+mn-cs"/>
              </a:defRPr>
            </a:pPr>
            <a:endParaRPr lang="pt-BR"/>
          </a:p>
        </c:txPr>
        <c:crossAx val="1551196464"/>
        <c:crosses val="autoZero"/>
        <c:crossBetween val="between"/>
      </c:valAx>
      <c:valAx>
        <c:axId val="769705024"/>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tx1">
                    <a:lumMod val="65000"/>
                    <a:lumOff val="35000"/>
                  </a:schemeClr>
                </a:solidFill>
                <a:latin typeface="+mn-lt"/>
                <a:ea typeface="+mn-ea"/>
                <a:cs typeface="+mn-cs"/>
              </a:defRPr>
            </a:pPr>
            <a:endParaRPr lang="pt-BR"/>
          </a:p>
        </c:txPr>
        <c:crossAx val="799522192"/>
        <c:crosses val="max"/>
        <c:crossBetween val="between"/>
      </c:valAx>
      <c:catAx>
        <c:axId val="799522192"/>
        <c:scaling>
          <c:orientation val="minMax"/>
        </c:scaling>
        <c:delete val="1"/>
        <c:axPos val="b"/>
        <c:numFmt formatCode="General" sourceLinked="1"/>
        <c:majorTickMark val="out"/>
        <c:minorTickMark val="none"/>
        <c:tickLblPos val="nextTo"/>
        <c:crossAx val="76970502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Raleway" pitchFamily="2" charset="0"/>
                <a:ea typeface="+mn-ea"/>
                <a:cs typeface="+mn-cs"/>
              </a:defRPr>
            </a:pPr>
            <a:r>
              <a:rPr lang="pt-BR" b="1">
                <a:solidFill>
                  <a:srgbClr val="451E44"/>
                </a:solidFill>
                <a:latin typeface="Raleway" pitchFamily="2" charset="0"/>
              </a:rPr>
              <a:t>NIP's</a:t>
            </a:r>
            <a:r>
              <a:rPr lang="pt-BR" b="1" baseline="0">
                <a:solidFill>
                  <a:srgbClr val="451E44"/>
                </a:solidFill>
                <a:latin typeface="Raleway" pitchFamily="2" charset="0"/>
              </a:rPr>
              <a:t> por área - Dias 27/11 a 03/12</a:t>
            </a:r>
          </a:p>
          <a:p>
            <a:pPr>
              <a:defRPr>
                <a:latin typeface="Raleway" pitchFamily="2" charset="0"/>
              </a:defRPr>
            </a:pPr>
            <a:r>
              <a:rPr lang="pt-BR" baseline="0">
                <a:solidFill>
                  <a:srgbClr val="451E44"/>
                </a:solidFill>
                <a:latin typeface="Raleway" pitchFamily="2" charset="0"/>
              </a:rPr>
              <a:t>Total - 12</a:t>
            </a:r>
            <a:endParaRPr lang="pt-BR">
              <a:solidFill>
                <a:srgbClr val="451E44"/>
              </a:solidFill>
              <a:latin typeface="Raleway" pitchFamily="2" charset="0"/>
            </a:endParaRPr>
          </a:p>
        </c:rich>
      </c:tx>
      <c:layout>
        <c:manualLayout>
          <c:xMode val="edge"/>
          <c:yMode val="edge"/>
          <c:x val="0.29614130407902473"/>
          <c:y val="4.467786523595157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Raleway" pitchFamily="2" charset="0"/>
              <a:ea typeface="+mn-ea"/>
              <a:cs typeface="+mn-cs"/>
            </a:defRPr>
          </a:pPr>
          <a:endParaRPr lang="pt-BR"/>
        </a:p>
      </c:txPr>
    </c:title>
    <c:autoTitleDeleted val="0"/>
    <c:plotArea>
      <c:layout>
        <c:manualLayout>
          <c:layoutTarget val="inner"/>
          <c:xMode val="edge"/>
          <c:yMode val="edge"/>
          <c:x val="3.4986311447180833E-2"/>
          <c:y val="7.0098195359642429E-2"/>
          <c:w val="0.93888888888888888"/>
          <c:h val="0.79504593175853022"/>
        </c:manualLayout>
      </c:layout>
      <c:barChart>
        <c:barDir val="col"/>
        <c:grouping val="clustered"/>
        <c:varyColors val="0"/>
        <c:ser>
          <c:idx val="0"/>
          <c:order val="0"/>
          <c:spPr>
            <a:solidFill>
              <a:srgbClr val="451E4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451E44"/>
                    </a:solidFill>
                    <a:latin typeface="Raleway" pitchFamily="2" charset="0"/>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Planilha2!$B$51:$B$54</c:f>
              <c:strCache>
                <c:ptCount val="4"/>
                <c:pt idx="0">
                  <c:v>Regulação - GPI</c:v>
                </c:pt>
                <c:pt idx="1">
                  <c:v>Gestão de Rede</c:v>
                </c:pt>
                <c:pt idx="2">
                  <c:v>Regulação - Eletiva</c:v>
                </c:pt>
                <c:pt idx="3">
                  <c:v>Leve Clínica</c:v>
                </c:pt>
              </c:strCache>
            </c:strRef>
          </c:cat>
          <c:val>
            <c:numRef>
              <c:f>Planilha2!$C$51:$C$54</c:f>
              <c:numCache>
                <c:formatCode>General</c:formatCode>
                <c:ptCount val="4"/>
                <c:pt idx="0">
                  <c:v>5</c:v>
                </c:pt>
                <c:pt idx="1">
                  <c:v>3</c:v>
                </c:pt>
                <c:pt idx="2">
                  <c:v>2</c:v>
                </c:pt>
                <c:pt idx="3">
                  <c:v>2</c:v>
                </c:pt>
              </c:numCache>
            </c:numRef>
          </c:val>
          <c:extLst>
            <c:ext xmlns:c16="http://schemas.microsoft.com/office/drawing/2014/chart" uri="{C3380CC4-5D6E-409C-BE32-E72D297353CC}">
              <c16:uniqueId val="{00000000-12C7-4B9B-A9DE-4C0D9A654987}"/>
            </c:ext>
          </c:extLst>
        </c:ser>
        <c:dLbls>
          <c:showLegendKey val="0"/>
          <c:showVal val="0"/>
          <c:showCatName val="0"/>
          <c:showSerName val="0"/>
          <c:showPercent val="0"/>
          <c:showBubbleSize val="0"/>
        </c:dLbls>
        <c:gapWidth val="219"/>
        <c:axId val="1340091744"/>
        <c:axId val="1340090304"/>
      </c:barChart>
      <c:catAx>
        <c:axId val="1340091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rgbClr val="451E44"/>
                </a:solidFill>
                <a:latin typeface="Raleway" pitchFamily="2" charset="0"/>
                <a:ea typeface="+mn-ea"/>
                <a:cs typeface="+mn-cs"/>
              </a:defRPr>
            </a:pPr>
            <a:endParaRPr lang="pt-BR"/>
          </a:p>
        </c:txPr>
        <c:crossAx val="1340090304"/>
        <c:crosses val="autoZero"/>
        <c:auto val="1"/>
        <c:lblAlgn val="ctr"/>
        <c:lblOffset val="100"/>
        <c:noMultiLvlLbl val="0"/>
      </c:catAx>
      <c:valAx>
        <c:axId val="13400903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tx1">
                    <a:lumMod val="65000"/>
                    <a:lumOff val="35000"/>
                  </a:schemeClr>
                </a:solidFill>
                <a:latin typeface="+mn-lt"/>
                <a:ea typeface="+mn-ea"/>
                <a:cs typeface="+mn-cs"/>
              </a:defRPr>
            </a:pPr>
            <a:endParaRPr lang="pt-BR"/>
          </a:p>
        </c:txPr>
        <c:crossAx val="1340091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400" b="1" i="0" u="none" strike="noStrike" kern="1200" spc="0" baseline="0">
                <a:solidFill>
                  <a:srgbClr val="451E44"/>
                </a:solidFill>
                <a:latin typeface="Raleway" pitchFamily="2" charset="0"/>
              </a:rPr>
              <a:t>Causa Raiz Área Médica - Novembro</a:t>
            </a:r>
          </a:p>
          <a:p>
            <a:pPr>
              <a:defRPr/>
            </a:pPr>
            <a:r>
              <a:rPr lang="pt-BR" sz="1400" b="0" i="0" u="none" strike="noStrike" kern="1200" spc="0" baseline="0">
                <a:solidFill>
                  <a:srgbClr val="451E44"/>
                </a:solidFill>
                <a:latin typeface="Raleway" pitchFamily="2" charset="0"/>
              </a:rPr>
              <a:t>Total = 50</a:t>
            </a:r>
          </a:p>
        </c:rich>
      </c:tx>
      <c:layout>
        <c:manualLayout>
          <c:xMode val="edge"/>
          <c:yMode val="edge"/>
          <c:x val="0.40360927443484673"/>
          <c:y val="2.314823267862920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spPr>
            <a:solidFill>
              <a:srgbClr val="451E4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51E44"/>
                    </a:solidFill>
                    <a:latin typeface="Raleway" pitchFamily="2" charset="0"/>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Planilha2!$B$70:$B$89</c:f>
              <c:strCache>
                <c:ptCount val="20"/>
                <c:pt idx="0">
                  <c:v>Negativa de autorização devida</c:v>
                </c:pt>
                <c:pt idx="1">
                  <c:v>Falta de prestador na região</c:v>
                </c:pt>
                <c:pt idx="2">
                  <c:v>Dificuldade no Agendamento</c:v>
                </c:pt>
                <c:pt idx="3">
                  <c:v>Cancelamento de consulta</c:v>
                </c:pt>
                <c:pt idx="4">
                  <c:v>Erro prestador</c:v>
                </c:pt>
                <c:pt idx="5">
                  <c:v>Alto Custo PF/MEI</c:v>
                </c:pt>
                <c:pt idx="6">
                  <c:v>Solicitação de autorização dentro do prazo</c:v>
                </c:pt>
                <c:pt idx="7">
                  <c:v>Atendimento durante internação</c:v>
                </c:pt>
                <c:pt idx="8">
                  <c:v>Procedimento fora Rol</c:v>
                </c:pt>
                <c:pt idx="9">
                  <c:v>Demora no processo de cirurgia</c:v>
                </c:pt>
                <c:pt idx="10">
                  <c:v>Não concorda com conduta médica</c:v>
                </c:pt>
                <c:pt idx="11">
                  <c:v>Prestador sem agenda</c:v>
                </c:pt>
                <c:pt idx="12">
                  <c:v>Demora para agendamento de procedimento de urgência</c:v>
                </c:pt>
                <c:pt idx="13">
                  <c:v>Home Care</c:v>
                </c:pt>
                <c:pt idx="14">
                  <c:v>Demora para transferência durante internação</c:v>
                </c:pt>
                <c:pt idx="15">
                  <c:v>Demora para autorização</c:v>
                </c:pt>
                <c:pt idx="16">
                  <c:v>Discordância do fluxo do plano Leve On</c:v>
                </c:pt>
                <c:pt idx="17">
                  <c:v>Demora no processo de cirurgia </c:v>
                </c:pt>
                <c:pt idx="18">
                  <c:v>Erro Sistêmico</c:v>
                </c:pt>
                <c:pt idx="19">
                  <c:v>Discordância de regras de comercialização</c:v>
                </c:pt>
              </c:strCache>
            </c:strRef>
          </c:cat>
          <c:val>
            <c:numRef>
              <c:f>Planilha2!$C$70:$C$89</c:f>
              <c:numCache>
                <c:formatCode>General</c:formatCode>
                <c:ptCount val="20"/>
                <c:pt idx="0">
                  <c:v>8</c:v>
                </c:pt>
                <c:pt idx="1">
                  <c:v>5</c:v>
                </c:pt>
                <c:pt idx="2">
                  <c:v>5</c:v>
                </c:pt>
                <c:pt idx="3">
                  <c:v>4</c:v>
                </c:pt>
                <c:pt idx="4">
                  <c:v>4</c:v>
                </c:pt>
                <c:pt idx="5">
                  <c:v>4</c:v>
                </c:pt>
                <c:pt idx="6">
                  <c:v>3</c:v>
                </c:pt>
                <c:pt idx="7">
                  <c:v>3</c:v>
                </c:pt>
                <c:pt idx="8">
                  <c:v>2</c:v>
                </c:pt>
                <c:pt idx="9">
                  <c:v>2</c:v>
                </c:pt>
                <c:pt idx="10">
                  <c:v>1</c:v>
                </c:pt>
                <c:pt idx="11">
                  <c:v>1</c:v>
                </c:pt>
                <c:pt idx="12">
                  <c:v>1</c:v>
                </c:pt>
                <c:pt idx="13">
                  <c:v>1</c:v>
                </c:pt>
                <c:pt idx="14">
                  <c:v>1</c:v>
                </c:pt>
                <c:pt idx="15">
                  <c:v>1</c:v>
                </c:pt>
                <c:pt idx="16">
                  <c:v>1</c:v>
                </c:pt>
                <c:pt idx="17">
                  <c:v>1</c:v>
                </c:pt>
                <c:pt idx="18">
                  <c:v>1</c:v>
                </c:pt>
                <c:pt idx="19">
                  <c:v>1</c:v>
                </c:pt>
              </c:numCache>
            </c:numRef>
          </c:val>
          <c:extLst>
            <c:ext xmlns:c16="http://schemas.microsoft.com/office/drawing/2014/chart" uri="{C3380CC4-5D6E-409C-BE32-E72D297353CC}">
              <c16:uniqueId val="{00000000-8291-42F4-A7C4-1E8A00297A58}"/>
            </c:ext>
          </c:extLst>
        </c:ser>
        <c:dLbls>
          <c:showLegendKey val="0"/>
          <c:showVal val="0"/>
          <c:showCatName val="0"/>
          <c:showSerName val="0"/>
          <c:showPercent val="0"/>
          <c:showBubbleSize val="0"/>
        </c:dLbls>
        <c:gapWidth val="219"/>
        <c:axId val="769704064"/>
        <c:axId val="769704544"/>
      </c:barChart>
      <c:lineChart>
        <c:grouping val="standard"/>
        <c:varyColors val="0"/>
        <c:ser>
          <c:idx val="1"/>
          <c:order val="1"/>
          <c:spPr>
            <a:ln w="28575" cap="rnd">
              <a:solidFill>
                <a:schemeClr val="accent2"/>
              </a:solidFill>
              <a:round/>
            </a:ln>
            <a:effectLst/>
          </c:spPr>
          <c:marker>
            <c:symbol val="none"/>
          </c:marker>
          <c:dLbls>
            <c:dLbl>
              <c:idx val="0"/>
              <c:layout>
                <c:manualLayout>
                  <c:x val="6.0194344258098186E-3"/>
                  <c:y val="-6.674511760649576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291-42F4-A7C4-1E8A00297A58}"/>
                </c:ext>
              </c:extLst>
            </c:dLbl>
            <c:dLbl>
              <c:idx val="1"/>
              <c:layout>
                <c:manualLayout>
                  <c:x val="6.5457100145963837E-3"/>
                  <c:y val="-5.739871107902423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291-42F4-A7C4-1E8A00297A58}"/>
                </c:ext>
              </c:extLst>
            </c:dLbl>
            <c:dLbl>
              <c:idx val="2"/>
              <c:layout>
                <c:manualLayout>
                  <c:x val="5.352608317096991E-3"/>
                  <c:y val="-7.167979002624663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291-42F4-A7C4-1E8A00297A58}"/>
                </c:ext>
              </c:extLst>
            </c:dLbl>
            <c:dLbl>
              <c:idx val="3"/>
              <c:layout>
                <c:manualLayout>
                  <c:x val="8.1200491118622216E-3"/>
                  <c:y val="-6.149314668999708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0A7-4E78-B7CD-A70103263876}"/>
                </c:ext>
              </c:extLst>
            </c:dLbl>
            <c:dLbl>
              <c:idx val="4"/>
              <c:layout>
                <c:manualLayout>
                  <c:x val="6.2035329569354704E-3"/>
                  <c:y val="-6.149314668999708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0A7-4E78-B7CD-A70103263876}"/>
                </c:ext>
              </c:extLst>
            </c:dLbl>
            <c:dLbl>
              <c:idx val="10"/>
              <c:layout>
                <c:manualLayout>
                  <c:x val="-2.9028043690106971E-2"/>
                  <c:y val="-9.011113392517433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291-42F4-A7C4-1E8A00297A5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51E44"/>
                    </a:solidFill>
                    <a:latin typeface="Raleway" pitchFamily="2" charset="0"/>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Planilha2!$B$70:$C$89</c:f>
              <c:multiLvlStrCache>
                <c:ptCount val="20"/>
                <c:lvl>
                  <c:pt idx="0">
                    <c:v>8</c:v>
                  </c:pt>
                  <c:pt idx="1">
                    <c:v>5</c:v>
                  </c:pt>
                  <c:pt idx="2">
                    <c:v>5</c:v>
                  </c:pt>
                  <c:pt idx="3">
                    <c:v>4</c:v>
                  </c:pt>
                  <c:pt idx="4">
                    <c:v>4</c:v>
                  </c:pt>
                  <c:pt idx="5">
                    <c:v>4</c:v>
                  </c:pt>
                  <c:pt idx="6">
                    <c:v>3</c:v>
                  </c:pt>
                  <c:pt idx="7">
                    <c:v>3</c:v>
                  </c:pt>
                  <c:pt idx="8">
                    <c:v>2</c:v>
                  </c:pt>
                  <c:pt idx="9">
                    <c:v>2</c:v>
                  </c:pt>
                  <c:pt idx="10">
                    <c:v>1</c:v>
                  </c:pt>
                  <c:pt idx="11">
                    <c:v>1</c:v>
                  </c:pt>
                  <c:pt idx="12">
                    <c:v>1</c:v>
                  </c:pt>
                  <c:pt idx="13">
                    <c:v>1</c:v>
                  </c:pt>
                  <c:pt idx="14">
                    <c:v>1</c:v>
                  </c:pt>
                  <c:pt idx="15">
                    <c:v>1</c:v>
                  </c:pt>
                  <c:pt idx="16">
                    <c:v>1</c:v>
                  </c:pt>
                  <c:pt idx="17">
                    <c:v>1</c:v>
                  </c:pt>
                  <c:pt idx="18">
                    <c:v>1</c:v>
                  </c:pt>
                  <c:pt idx="19">
                    <c:v>1</c:v>
                  </c:pt>
                </c:lvl>
                <c:lvl>
                  <c:pt idx="0">
                    <c:v>Negativa de autorização devida</c:v>
                  </c:pt>
                  <c:pt idx="1">
                    <c:v>Falta de prestador na região</c:v>
                  </c:pt>
                  <c:pt idx="2">
                    <c:v>Dificuldade no Agendamento</c:v>
                  </c:pt>
                  <c:pt idx="3">
                    <c:v>Cancelamento de consulta</c:v>
                  </c:pt>
                  <c:pt idx="4">
                    <c:v>Erro prestador</c:v>
                  </c:pt>
                  <c:pt idx="5">
                    <c:v>Alto Custo PF/MEI</c:v>
                  </c:pt>
                  <c:pt idx="6">
                    <c:v>Solicitação de autorização dentro do prazo</c:v>
                  </c:pt>
                  <c:pt idx="7">
                    <c:v>Atendimento durante internação</c:v>
                  </c:pt>
                  <c:pt idx="8">
                    <c:v>Procedimento fora Rol</c:v>
                  </c:pt>
                  <c:pt idx="9">
                    <c:v>Demora no processo de cirurgia</c:v>
                  </c:pt>
                  <c:pt idx="10">
                    <c:v>Não concorda com conduta médica</c:v>
                  </c:pt>
                  <c:pt idx="11">
                    <c:v>Prestador sem agenda</c:v>
                  </c:pt>
                  <c:pt idx="12">
                    <c:v>Demora para agendamento de procedimento de urgência</c:v>
                  </c:pt>
                  <c:pt idx="13">
                    <c:v>Home Care</c:v>
                  </c:pt>
                  <c:pt idx="14">
                    <c:v>Demora para transferência durante internação</c:v>
                  </c:pt>
                  <c:pt idx="15">
                    <c:v>Demora para autorização</c:v>
                  </c:pt>
                  <c:pt idx="16">
                    <c:v>Discordância do fluxo do plano Leve On</c:v>
                  </c:pt>
                  <c:pt idx="17">
                    <c:v>Demora no processo de cirurgia </c:v>
                  </c:pt>
                  <c:pt idx="18">
                    <c:v>Erro Sistêmico</c:v>
                  </c:pt>
                  <c:pt idx="19">
                    <c:v>Discordância de regras de comercialização</c:v>
                  </c:pt>
                </c:lvl>
              </c:multiLvlStrCache>
            </c:multiLvlStrRef>
          </c:cat>
          <c:val>
            <c:numRef>
              <c:f>Planilha2!$D$70:$D$89</c:f>
              <c:numCache>
                <c:formatCode>0%</c:formatCode>
                <c:ptCount val="20"/>
                <c:pt idx="0">
                  <c:v>0.16</c:v>
                </c:pt>
                <c:pt idx="1">
                  <c:v>0.26</c:v>
                </c:pt>
                <c:pt idx="2">
                  <c:v>0.36</c:v>
                </c:pt>
                <c:pt idx="3">
                  <c:v>0.44</c:v>
                </c:pt>
                <c:pt idx="4">
                  <c:v>0.52</c:v>
                </c:pt>
                <c:pt idx="5">
                  <c:v>0.6</c:v>
                </c:pt>
                <c:pt idx="6">
                  <c:v>0.65999999999999992</c:v>
                </c:pt>
                <c:pt idx="7">
                  <c:v>0.72</c:v>
                </c:pt>
                <c:pt idx="8">
                  <c:v>0.76</c:v>
                </c:pt>
                <c:pt idx="9">
                  <c:v>0.8</c:v>
                </c:pt>
                <c:pt idx="10">
                  <c:v>0.82000000000000006</c:v>
                </c:pt>
                <c:pt idx="11">
                  <c:v>0.84000000000000008</c:v>
                </c:pt>
                <c:pt idx="12">
                  <c:v>0.8600000000000001</c:v>
                </c:pt>
                <c:pt idx="13">
                  <c:v>0.88000000000000012</c:v>
                </c:pt>
                <c:pt idx="14">
                  <c:v>0.90000000000000013</c:v>
                </c:pt>
                <c:pt idx="15">
                  <c:v>0.92000000000000015</c:v>
                </c:pt>
                <c:pt idx="16">
                  <c:v>0.94000000000000017</c:v>
                </c:pt>
                <c:pt idx="17">
                  <c:v>0.96000000000000019</c:v>
                </c:pt>
                <c:pt idx="18">
                  <c:v>0.9800000000000002</c:v>
                </c:pt>
                <c:pt idx="19">
                  <c:v>1.0000000000000002</c:v>
                </c:pt>
              </c:numCache>
            </c:numRef>
          </c:val>
          <c:smooth val="0"/>
          <c:extLst>
            <c:ext xmlns:c16="http://schemas.microsoft.com/office/drawing/2014/chart" uri="{C3380CC4-5D6E-409C-BE32-E72D297353CC}">
              <c16:uniqueId val="{00000001-8291-42F4-A7C4-1E8A00297A58}"/>
            </c:ext>
          </c:extLst>
        </c:ser>
        <c:dLbls>
          <c:showLegendKey val="0"/>
          <c:showVal val="0"/>
          <c:showCatName val="0"/>
          <c:showSerName val="0"/>
          <c:showPercent val="0"/>
          <c:showBubbleSize val="0"/>
        </c:dLbls>
        <c:marker val="1"/>
        <c:smooth val="0"/>
        <c:axId val="1504905680"/>
        <c:axId val="1504903280"/>
      </c:lineChart>
      <c:catAx>
        <c:axId val="769704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rgbClr val="451E44"/>
                </a:solidFill>
                <a:latin typeface="Raleway" pitchFamily="2" charset="0"/>
                <a:ea typeface="+mn-ea"/>
                <a:cs typeface="+mn-cs"/>
              </a:defRPr>
            </a:pPr>
            <a:endParaRPr lang="pt-BR"/>
          </a:p>
        </c:txPr>
        <c:crossAx val="769704544"/>
        <c:crosses val="autoZero"/>
        <c:auto val="1"/>
        <c:lblAlgn val="ctr"/>
        <c:lblOffset val="100"/>
        <c:noMultiLvlLbl val="0"/>
      </c:catAx>
      <c:valAx>
        <c:axId val="7697045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69704064"/>
        <c:crosses val="autoZero"/>
        <c:crossBetween val="between"/>
      </c:valAx>
      <c:valAx>
        <c:axId val="1504903280"/>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504905680"/>
        <c:crosses val="max"/>
        <c:crossBetween val="between"/>
      </c:valAx>
      <c:catAx>
        <c:axId val="1504905680"/>
        <c:scaling>
          <c:orientation val="minMax"/>
        </c:scaling>
        <c:delete val="1"/>
        <c:axPos val="b"/>
        <c:numFmt formatCode="General" sourceLinked="1"/>
        <c:majorTickMark val="out"/>
        <c:minorTickMark val="none"/>
        <c:tickLblPos val="nextTo"/>
        <c:crossAx val="150490328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pt-BR" sz="1100" b="1" i="0" u="none" strike="noStrike" kern="1200" spc="0" baseline="0" dirty="0">
                <a:solidFill>
                  <a:srgbClr val="451E44"/>
                </a:solidFill>
                <a:latin typeface="Raleway" pitchFamily="2" charset="0"/>
              </a:rPr>
              <a:t>Assunto - Novembro</a:t>
            </a:r>
          </a:p>
          <a:p>
            <a:pPr>
              <a:defRPr sz="1100"/>
            </a:pPr>
            <a:r>
              <a:rPr lang="pt-BR" sz="1100" b="0" i="0" u="none" strike="noStrike" kern="1200" spc="0" baseline="0" dirty="0">
                <a:solidFill>
                  <a:srgbClr val="451E44"/>
                </a:solidFill>
                <a:latin typeface="Raleway" pitchFamily="2" charset="0"/>
              </a:rPr>
              <a:t>Total = 55</a:t>
            </a:r>
            <a:endParaRPr lang="pt-BR" sz="1100" b="0" i="0" u="none" strike="noStrike" kern="1200" spc="0" baseline="0" dirty="0">
              <a:solidFill>
                <a:srgbClr val="000000">
                  <a:lumMod val="65000"/>
                  <a:lumOff val="35000"/>
                </a:srgbClr>
              </a:solidFill>
            </a:endParaRP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spPr>
            <a:solidFill>
              <a:srgbClr val="451E4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51E44"/>
                    </a:solidFill>
                    <a:latin typeface="Raleway" pitchFamily="2" charset="0"/>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Planilha2!$B$100:$B$110</c:f>
              <c:strCache>
                <c:ptCount val="11"/>
                <c:pt idx="0">
                  <c:v>Dificuldade no agendamento</c:v>
                </c:pt>
                <c:pt idx="1">
                  <c:v>Demora na liberação do benefício</c:v>
                </c:pt>
                <c:pt idx="2">
                  <c:v>Demora na Contratação AC</c:v>
                </c:pt>
                <c:pt idx="3">
                  <c:v>Carência contratual</c:v>
                </c:pt>
                <c:pt idx="4">
                  <c:v>Rescisão contratual</c:v>
                </c:pt>
                <c:pt idx="5">
                  <c:v>Cancelamento contratual</c:v>
                </c:pt>
                <c:pt idx="6">
                  <c:v>Cancelamento perda de Elegibilidade</c:v>
                </c:pt>
                <c:pt idx="7">
                  <c:v>Desconto não aplicado</c:v>
                </c:pt>
                <c:pt idx="8">
                  <c:v>Fora do Rol</c:v>
                </c:pt>
                <c:pt idx="9">
                  <c:v>Negativa de procedimento</c:v>
                </c:pt>
                <c:pt idx="10">
                  <c:v>Demora na liberação do beneficio</c:v>
                </c:pt>
              </c:strCache>
            </c:strRef>
          </c:cat>
          <c:val>
            <c:numRef>
              <c:f>Planilha2!$C$100:$C$110</c:f>
              <c:numCache>
                <c:formatCode>General</c:formatCode>
                <c:ptCount val="11"/>
                <c:pt idx="0">
                  <c:v>16</c:v>
                </c:pt>
                <c:pt idx="1">
                  <c:v>5</c:v>
                </c:pt>
                <c:pt idx="2">
                  <c:v>4</c:v>
                </c:pt>
                <c:pt idx="3">
                  <c:v>2</c:v>
                </c:pt>
                <c:pt idx="4">
                  <c:v>2</c:v>
                </c:pt>
                <c:pt idx="5">
                  <c:v>1</c:v>
                </c:pt>
                <c:pt idx="6">
                  <c:v>1</c:v>
                </c:pt>
                <c:pt idx="7">
                  <c:v>1</c:v>
                </c:pt>
                <c:pt idx="8">
                  <c:v>1</c:v>
                </c:pt>
                <c:pt idx="9">
                  <c:v>1</c:v>
                </c:pt>
                <c:pt idx="10">
                  <c:v>1</c:v>
                </c:pt>
              </c:numCache>
            </c:numRef>
          </c:val>
          <c:extLst>
            <c:ext xmlns:c16="http://schemas.microsoft.com/office/drawing/2014/chart" uri="{C3380CC4-5D6E-409C-BE32-E72D297353CC}">
              <c16:uniqueId val="{00000000-69BD-4C59-8E1B-6A84C2F581EC}"/>
            </c:ext>
          </c:extLst>
        </c:ser>
        <c:dLbls>
          <c:showLegendKey val="0"/>
          <c:showVal val="0"/>
          <c:showCatName val="0"/>
          <c:showSerName val="0"/>
          <c:showPercent val="0"/>
          <c:showBubbleSize val="0"/>
        </c:dLbls>
        <c:gapWidth val="219"/>
        <c:axId val="1414189648"/>
        <c:axId val="1414187728"/>
      </c:barChart>
      <c:lineChart>
        <c:grouping val="standard"/>
        <c:varyColors val="0"/>
        <c:ser>
          <c:idx val="1"/>
          <c:order val="1"/>
          <c:spPr>
            <a:ln w="28575" cap="rnd">
              <a:solidFill>
                <a:schemeClr val="accent2"/>
              </a:solidFill>
              <a:round/>
            </a:ln>
            <a:effectLst/>
          </c:spPr>
          <c:marker>
            <c:symbol val="none"/>
          </c:marker>
          <c:dLbls>
            <c:dLbl>
              <c:idx val="0"/>
              <c:layout>
                <c:manualLayout>
                  <c:x val="5.6297398309082336E-3"/>
                  <c:y val="-8.46412948381453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9BD-4C59-8E1B-6A84C2F581E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51E44"/>
                    </a:solidFill>
                    <a:latin typeface="Raleway" pitchFamily="2" charset="0"/>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Planilha2!$B$100:$B$110</c:f>
              <c:strCache>
                <c:ptCount val="11"/>
                <c:pt idx="0">
                  <c:v>Dificuldade no agendamento</c:v>
                </c:pt>
                <c:pt idx="1">
                  <c:v>Demora na liberação do benefício</c:v>
                </c:pt>
                <c:pt idx="2">
                  <c:v>Demora na Contratação AC</c:v>
                </c:pt>
                <c:pt idx="3">
                  <c:v>Carência contratual</c:v>
                </c:pt>
                <c:pt idx="4">
                  <c:v>Rescisão contratual</c:v>
                </c:pt>
                <c:pt idx="5">
                  <c:v>Cancelamento contratual</c:v>
                </c:pt>
                <c:pt idx="6">
                  <c:v>Cancelamento perda de Elegibilidade</c:v>
                </c:pt>
                <c:pt idx="7">
                  <c:v>Desconto não aplicado</c:v>
                </c:pt>
                <c:pt idx="8">
                  <c:v>Fora do Rol</c:v>
                </c:pt>
                <c:pt idx="9">
                  <c:v>Negativa de procedimento</c:v>
                </c:pt>
                <c:pt idx="10">
                  <c:v>Demora na liberação do beneficio</c:v>
                </c:pt>
              </c:strCache>
            </c:strRef>
          </c:cat>
          <c:val>
            <c:numRef>
              <c:f>Planilha2!$D$99:$D$109</c:f>
              <c:numCache>
                <c:formatCode>0%</c:formatCode>
                <c:ptCount val="11"/>
                <c:pt idx="0">
                  <c:v>0.45714285714285713</c:v>
                </c:pt>
                <c:pt idx="1">
                  <c:v>0.6</c:v>
                </c:pt>
                <c:pt idx="2">
                  <c:v>0.7142857142857143</c:v>
                </c:pt>
                <c:pt idx="3">
                  <c:v>0.77142857142857146</c:v>
                </c:pt>
                <c:pt idx="4">
                  <c:v>0.82857142857142863</c:v>
                </c:pt>
                <c:pt idx="5">
                  <c:v>0.85714285714285721</c:v>
                </c:pt>
                <c:pt idx="6">
                  <c:v>0.88571428571428579</c:v>
                </c:pt>
                <c:pt idx="7">
                  <c:v>0.91428571428571437</c:v>
                </c:pt>
                <c:pt idx="8">
                  <c:v>0.94285714285714295</c:v>
                </c:pt>
                <c:pt idx="9">
                  <c:v>0.97142857142857153</c:v>
                </c:pt>
                <c:pt idx="10">
                  <c:v>1</c:v>
                </c:pt>
              </c:numCache>
            </c:numRef>
          </c:val>
          <c:smooth val="0"/>
          <c:extLst>
            <c:ext xmlns:c16="http://schemas.microsoft.com/office/drawing/2014/chart" uri="{C3380CC4-5D6E-409C-BE32-E72D297353CC}">
              <c16:uniqueId val="{00000001-69BD-4C59-8E1B-6A84C2F581EC}"/>
            </c:ext>
          </c:extLst>
        </c:ser>
        <c:dLbls>
          <c:showLegendKey val="0"/>
          <c:showVal val="0"/>
          <c:showCatName val="0"/>
          <c:showSerName val="0"/>
          <c:showPercent val="0"/>
          <c:showBubbleSize val="0"/>
        </c:dLbls>
        <c:marker val="1"/>
        <c:smooth val="0"/>
        <c:axId val="784255040"/>
        <c:axId val="157638768"/>
      </c:lineChart>
      <c:catAx>
        <c:axId val="141418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rgbClr val="451E44"/>
                </a:solidFill>
                <a:latin typeface="Raleway" pitchFamily="2" charset="0"/>
                <a:ea typeface="+mn-ea"/>
                <a:cs typeface="+mn-cs"/>
              </a:defRPr>
            </a:pPr>
            <a:endParaRPr lang="pt-BR"/>
          </a:p>
        </c:txPr>
        <c:crossAx val="1414187728"/>
        <c:crosses val="autoZero"/>
        <c:auto val="1"/>
        <c:lblAlgn val="ctr"/>
        <c:lblOffset val="100"/>
        <c:noMultiLvlLbl val="0"/>
      </c:catAx>
      <c:valAx>
        <c:axId val="14141877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414189648"/>
        <c:crosses val="autoZero"/>
        <c:crossBetween val="between"/>
      </c:valAx>
      <c:valAx>
        <c:axId val="15763876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84255040"/>
        <c:crosses val="max"/>
        <c:crossBetween val="between"/>
      </c:valAx>
      <c:catAx>
        <c:axId val="784255040"/>
        <c:scaling>
          <c:orientation val="minMax"/>
        </c:scaling>
        <c:delete val="1"/>
        <c:axPos val="b"/>
        <c:numFmt formatCode="General" sourceLinked="1"/>
        <c:majorTickMark val="out"/>
        <c:minorTickMark val="none"/>
        <c:tickLblPos val="nextTo"/>
        <c:crossAx val="15763876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451E4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51E44"/>
                    </a:solidFill>
                    <a:latin typeface="Raleway" pitchFamily="2" charset="0"/>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Planilha2!$C$121:$G$121</c:f>
              <c:strCache>
                <c:ptCount val="5"/>
                <c:pt idx="0">
                  <c:v>Julho</c:v>
                </c:pt>
                <c:pt idx="1">
                  <c:v>Agosto</c:v>
                </c:pt>
                <c:pt idx="2">
                  <c:v>Setembro</c:v>
                </c:pt>
                <c:pt idx="3">
                  <c:v>Outubro</c:v>
                </c:pt>
                <c:pt idx="4">
                  <c:v>Novembro</c:v>
                </c:pt>
              </c:strCache>
            </c:strRef>
          </c:cat>
          <c:val>
            <c:numRef>
              <c:f>Planilha2!$C$122:$G$122</c:f>
              <c:numCache>
                <c:formatCode>General</c:formatCode>
                <c:ptCount val="5"/>
                <c:pt idx="0">
                  <c:v>53</c:v>
                </c:pt>
                <c:pt idx="1">
                  <c:v>42</c:v>
                </c:pt>
                <c:pt idx="2">
                  <c:v>47</c:v>
                </c:pt>
                <c:pt idx="3">
                  <c:v>39</c:v>
                </c:pt>
                <c:pt idx="4">
                  <c:v>55</c:v>
                </c:pt>
              </c:numCache>
            </c:numRef>
          </c:val>
          <c:extLst>
            <c:ext xmlns:c16="http://schemas.microsoft.com/office/drawing/2014/chart" uri="{C3380CC4-5D6E-409C-BE32-E72D297353CC}">
              <c16:uniqueId val="{00000000-BE02-4F82-8AAC-513FC4E41015}"/>
            </c:ext>
          </c:extLst>
        </c:ser>
        <c:dLbls>
          <c:showLegendKey val="0"/>
          <c:showVal val="0"/>
          <c:showCatName val="0"/>
          <c:showSerName val="0"/>
          <c:showPercent val="0"/>
          <c:showBubbleSize val="0"/>
        </c:dLbls>
        <c:gapWidth val="219"/>
        <c:overlap val="-27"/>
        <c:axId val="1551192624"/>
        <c:axId val="1551185904"/>
      </c:barChart>
      <c:catAx>
        <c:axId val="1551192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451E44"/>
                </a:solidFill>
                <a:latin typeface="Raleway" pitchFamily="2" charset="0"/>
                <a:ea typeface="+mn-ea"/>
                <a:cs typeface="+mn-cs"/>
              </a:defRPr>
            </a:pPr>
            <a:endParaRPr lang="pt-BR"/>
          </a:p>
        </c:txPr>
        <c:crossAx val="1551185904"/>
        <c:crosses val="autoZero"/>
        <c:auto val="1"/>
        <c:lblAlgn val="ctr"/>
        <c:lblOffset val="100"/>
        <c:noMultiLvlLbl val="0"/>
      </c:catAx>
      <c:valAx>
        <c:axId val="1551185904"/>
        <c:scaling>
          <c:orientation val="minMax"/>
        </c:scaling>
        <c:delete val="1"/>
        <c:axPos val="l"/>
        <c:numFmt formatCode="General" sourceLinked="1"/>
        <c:majorTickMark val="none"/>
        <c:minorTickMark val="none"/>
        <c:tickLblPos val="nextTo"/>
        <c:crossAx val="1551192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400" b="1" i="0" u="none" strike="noStrike" kern="1200" spc="0" baseline="0">
                <a:solidFill>
                  <a:srgbClr val="451E44"/>
                </a:solidFill>
                <a:latin typeface="Raleway" pitchFamily="2" charset="0"/>
              </a:rPr>
              <a:t>Causa Raiz Área Médica - Dias 27/11 a 03/12</a:t>
            </a:r>
          </a:p>
          <a:p>
            <a:pPr>
              <a:defRPr/>
            </a:pPr>
            <a:r>
              <a:rPr lang="pt-BR" sz="1400" b="0" i="0" u="none" strike="noStrike" kern="1200" spc="0" baseline="0">
                <a:solidFill>
                  <a:srgbClr val="451E44"/>
                </a:solidFill>
                <a:latin typeface="Raleway" pitchFamily="2" charset="0"/>
              </a:rPr>
              <a:t>Total = 12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spPr>
            <a:solidFill>
              <a:srgbClr val="451E4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451E44"/>
                    </a:solidFill>
                    <a:latin typeface="Raleway" pitchFamily="2" charset="0"/>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Planilha2!$B$148:$B$154</c:f>
              <c:strCache>
                <c:ptCount val="7"/>
                <c:pt idx="0">
                  <c:v>Demora no processo de cirurgia</c:v>
                </c:pt>
                <c:pt idx="1">
                  <c:v>Falta de prestador na região</c:v>
                </c:pt>
                <c:pt idx="2">
                  <c:v>Cancelamento de consulta</c:v>
                </c:pt>
                <c:pt idx="3">
                  <c:v>Demora para transferência durante internação</c:v>
                </c:pt>
                <c:pt idx="4">
                  <c:v>Negativa de autorização devida</c:v>
                </c:pt>
                <c:pt idx="5">
                  <c:v>Atendimento durante internação</c:v>
                </c:pt>
                <c:pt idx="6">
                  <c:v>Dificuldade no Agendamento</c:v>
                </c:pt>
              </c:strCache>
            </c:strRef>
          </c:cat>
          <c:val>
            <c:numRef>
              <c:f>Planilha2!$C$148:$C$154</c:f>
              <c:numCache>
                <c:formatCode>General</c:formatCode>
                <c:ptCount val="7"/>
                <c:pt idx="0">
                  <c:v>3</c:v>
                </c:pt>
                <c:pt idx="1">
                  <c:v>3</c:v>
                </c:pt>
                <c:pt idx="2">
                  <c:v>2</c:v>
                </c:pt>
                <c:pt idx="3">
                  <c:v>1</c:v>
                </c:pt>
                <c:pt idx="4">
                  <c:v>1</c:v>
                </c:pt>
                <c:pt idx="5">
                  <c:v>1</c:v>
                </c:pt>
                <c:pt idx="6">
                  <c:v>1</c:v>
                </c:pt>
              </c:numCache>
            </c:numRef>
          </c:val>
          <c:extLst>
            <c:ext xmlns:c16="http://schemas.microsoft.com/office/drawing/2014/chart" uri="{C3380CC4-5D6E-409C-BE32-E72D297353CC}">
              <c16:uniqueId val="{00000000-5996-4458-B4F0-89F5B768EA18}"/>
            </c:ext>
          </c:extLst>
        </c:ser>
        <c:dLbls>
          <c:showLegendKey val="0"/>
          <c:showVal val="1"/>
          <c:showCatName val="0"/>
          <c:showSerName val="0"/>
          <c:showPercent val="0"/>
          <c:showBubbleSize val="0"/>
        </c:dLbls>
        <c:gapWidth val="219"/>
        <c:axId val="446012527"/>
        <c:axId val="93370832"/>
      </c:barChart>
      <c:lineChart>
        <c:grouping val="standard"/>
        <c:varyColors val="0"/>
        <c:ser>
          <c:idx val="1"/>
          <c:order val="1"/>
          <c:spPr>
            <a:ln w="28575" cap="rnd">
              <a:solidFill>
                <a:schemeClr val="accent2"/>
              </a:solidFill>
              <a:round/>
            </a:ln>
            <a:effectLst/>
          </c:spPr>
          <c:marker>
            <c:symbol val="none"/>
          </c:marker>
          <c:dLbls>
            <c:dLbl>
              <c:idx val="0"/>
              <c:layout>
                <c:manualLayout>
                  <c:x val="2.0998276186280456E-2"/>
                  <c:y val="-7.696137509369617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996-4458-B4F0-89F5B768EA18}"/>
                </c:ext>
              </c:extLst>
            </c:dLbl>
            <c:dLbl>
              <c:idx val="1"/>
              <c:layout>
                <c:manualLayout>
                  <c:x val="1.8730335210605107E-2"/>
                  <c:y val="-6.762849248225281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996-4458-B4F0-89F5B768EA18}"/>
                </c:ext>
              </c:extLst>
            </c:dLbl>
            <c:dLbl>
              <c:idx val="2"/>
              <c:layout>
                <c:manualLayout>
                  <c:x val="1.6462394234929754E-2"/>
                  <c:y val="-6.296205117653119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996-4458-B4F0-89F5B768EA18}"/>
                </c:ext>
              </c:extLst>
            </c:dLbl>
            <c:dLbl>
              <c:idx val="3"/>
              <c:layout>
                <c:manualLayout>
                  <c:x val="1.532842374709208E-2"/>
                  <c:y val="-6.2962051176531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996-4458-B4F0-89F5B768EA18}"/>
                </c:ext>
              </c:extLst>
            </c:dLbl>
            <c:dLbl>
              <c:idx val="4"/>
              <c:layout>
                <c:manualLayout>
                  <c:x val="1.532842374709208E-2"/>
                  <c:y val="-6.762849248225291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996-4458-B4F0-89F5B768EA18}"/>
                </c:ext>
              </c:extLst>
            </c:dLbl>
            <c:dLbl>
              <c:idx val="5"/>
              <c:layout>
                <c:manualLayout>
                  <c:x val="1.4194453259254405E-2"/>
                  <c:y val="-5.829560987080938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996-4458-B4F0-89F5B768EA18}"/>
                </c:ext>
              </c:extLst>
            </c:dLbl>
            <c:dLbl>
              <c:idx val="6"/>
              <c:layout>
                <c:manualLayout>
                  <c:x val="5.9391481077959614E-3"/>
                  <c:y val="-5.362916856508766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996-4458-B4F0-89F5B768EA18}"/>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451E44"/>
                    </a:solidFill>
                    <a:latin typeface="Raleway" pitchFamily="2" charset="0"/>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Planilha2!$B$148:$B$154</c:f>
              <c:strCache>
                <c:ptCount val="7"/>
                <c:pt idx="0">
                  <c:v>Demora no processo de cirurgia</c:v>
                </c:pt>
                <c:pt idx="1">
                  <c:v>Falta de prestador na região</c:v>
                </c:pt>
                <c:pt idx="2">
                  <c:v>Cancelamento de consulta</c:v>
                </c:pt>
                <c:pt idx="3">
                  <c:v>Demora para transferência durante internação</c:v>
                </c:pt>
                <c:pt idx="4">
                  <c:v>Negativa de autorização devida</c:v>
                </c:pt>
                <c:pt idx="5">
                  <c:v>Atendimento durante internação</c:v>
                </c:pt>
                <c:pt idx="6">
                  <c:v>Dificuldade no Agendamento</c:v>
                </c:pt>
              </c:strCache>
            </c:strRef>
          </c:cat>
          <c:val>
            <c:numRef>
              <c:f>Planilha2!$D$148:$D$154</c:f>
              <c:numCache>
                <c:formatCode>0%</c:formatCode>
                <c:ptCount val="7"/>
                <c:pt idx="0">
                  <c:v>0.25</c:v>
                </c:pt>
                <c:pt idx="1">
                  <c:v>0.5</c:v>
                </c:pt>
                <c:pt idx="2">
                  <c:v>0.66666666666666663</c:v>
                </c:pt>
                <c:pt idx="3">
                  <c:v>0.75</c:v>
                </c:pt>
                <c:pt idx="4">
                  <c:v>0.83333333333333337</c:v>
                </c:pt>
                <c:pt idx="5">
                  <c:v>0.91666666666666674</c:v>
                </c:pt>
                <c:pt idx="6">
                  <c:v>1</c:v>
                </c:pt>
              </c:numCache>
            </c:numRef>
          </c:val>
          <c:smooth val="0"/>
          <c:extLst>
            <c:ext xmlns:c16="http://schemas.microsoft.com/office/drawing/2014/chart" uri="{C3380CC4-5D6E-409C-BE32-E72D297353CC}">
              <c16:uniqueId val="{00000001-5996-4458-B4F0-89F5B768EA18}"/>
            </c:ext>
          </c:extLst>
        </c:ser>
        <c:dLbls>
          <c:showLegendKey val="0"/>
          <c:showVal val="1"/>
          <c:showCatName val="0"/>
          <c:showSerName val="0"/>
          <c:showPercent val="0"/>
          <c:showBubbleSize val="0"/>
        </c:dLbls>
        <c:marker val="1"/>
        <c:smooth val="0"/>
        <c:axId val="616448495"/>
        <c:axId val="616449935"/>
      </c:lineChart>
      <c:catAx>
        <c:axId val="446012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451E44"/>
                </a:solidFill>
                <a:latin typeface="Raleway" pitchFamily="2" charset="0"/>
                <a:ea typeface="+mn-ea"/>
                <a:cs typeface="+mn-cs"/>
              </a:defRPr>
            </a:pPr>
            <a:endParaRPr lang="pt-BR"/>
          </a:p>
        </c:txPr>
        <c:crossAx val="93370832"/>
        <c:crosses val="autoZero"/>
        <c:auto val="1"/>
        <c:lblAlgn val="ctr"/>
        <c:lblOffset val="100"/>
        <c:noMultiLvlLbl val="0"/>
      </c:catAx>
      <c:valAx>
        <c:axId val="93370832"/>
        <c:scaling>
          <c:orientation val="minMax"/>
        </c:scaling>
        <c:delete val="1"/>
        <c:axPos val="l"/>
        <c:numFmt formatCode="General" sourceLinked="1"/>
        <c:majorTickMark val="none"/>
        <c:minorTickMark val="none"/>
        <c:tickLblPos val="nextTo"/>
        <c:crossAx val="446012527"/>
        <c:crosses val="autoZero"/>
        <c:crossBetween val="between"/>
      </c:valAx>
      <c:valAx>
        <c:axId val="616449935"/>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tx1">
                    <a:lumMod val="65000"/>
                    <a:lumOff val="35000"/>
                  </a:schemeClr>
                </a:solidFill>
                <a:latin typeface="+mn-lt"/>
                <a:ea typeface="+mn-ea"/>
                <a:cs typeface="+mn-cs"/>
              </a:defRPr>
            </a:pPr>
            <a:endParaRPr lang="pt-BR"/>
          </a:p>
        </c:txPr>
        <c:crossAx val="616448495"/>
        <c:crosses val="max"/>
        <c:crossBetween val="between"/>
      </c:valAx>
      <c:catAx>
        <c:axId val="616448495"/>
        <c:scaling>
          <c:orientation val="minMax"/>
        </c:scaling>
        <c:delete val="1"/>
        <c:axPos val="b"/>
        <c:numFmt formatCode="General" sourceLinked="1"/>
        <c:majorTickMark val="out"/>
        <c:minorTickMark val="none"/>
        <c:tickLblPos val="nextTo"/>
        <c:crossAx val="616449935"/>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rgbClr val="451E44"/>
                </a:solidFill>
                <a:latin typeface="Raleway" pitchFamily="2" charset="0"/>
                <a:ea typeface="+mn-ea"/>
                <a:cs typeface="+mn-cs"/>
              </a:defRPr>
            </a:pPr>
            <a:r>
              <a:rPr lang="pt-BR" b="1">
                <a:solidFill>
                  <a:srgbClr val="451E44"/>
                </a:solidFill>
                <a:latin typeface="Raleway" pitchFamily="2" charset="0"/>
              </a:rPr>
              <a:t>NIP's por</a:t>
            </a:r>
            <a:r>
              <a:rPr lang="pt-BR" b="1" baseline="0">
                <a:solidFill>
                  <a:srgbClr val="451E44"/>
                </a:solidFill>
                <a:latin typeface="Raleway" pitchFamily="2" charset="0"/>
              </a:rPr>
              <a:t> área e semana</a:t>
            </a:r>
            <a:endParaRPr lang="pt-BR" b="1">
              <a:solidFill>
                <a:srgbClr val="451E44"/>
              </a:solidFill>
              <a:latin typeface="Raleway" pitchFamily="2"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451E44"/>
              </a:solidFill>
              <a:latin typeface="Raleway" pitchFamily="2" charset="0"/>
              <a:ea typeface="+mn-ea"/>
              <a:cs typeface="+mn-cs"/>
            </a:defRPr>
          </a:pPr>
          <a:endParaRPr lang="pt-BR"/>
        </a:p>
      </c:txPr>
    </c:title>
    <c:autoTitleDeleted val="0"/>
    <c:plotArea>
      <c:layout/>
      <c:barChart>
        <c:barDir val="col"/>
        <c:grouping val="clustered"/>
        <c:varyColors val="0"/>
        <c:ser>
          <c:idx val="0"/>
          <c:order val="0"/>
          <c:tx>
            <c:v>Semana 1</c:v>
          </c:tx>
          <c:spPr>
            <a:solidFill>
              <a:srgbClr val="451E4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51E44"/>
                    </a:solidFill>
                    <a:latin typeface="Raleway" pitchFamily="2" charset="0"/>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Planilha2!$N$177:$N$184</c:f>
              <c:strCache>
                <c:ptCount val="8"/>
                <c:pt idx="0">
                  <c:v>Leve Clínica</c:v>
                </c:pt>
                <c:pt idx="1">
                  <c:v>Gestão de Rede</c:v>
                </c:pt>
                <c:pt idx="2">
                  <c:v>Regulação - Eletiva</c:v>
                </c:pt>
                <c:pt idx="3">
                  <c:v>EMQ</c:v>
                </c:pt>
                <c:pt idx="4">
                  <c:v>Oncologia</c:v>
                </c:pt>
                <c:pt idx="5">
                  <c:v>Regulação - GPI</c:v>
                </c:pt>
                <c:pt idx="6">
                  <c:v>Núcleo de cuidados integrados</c:v>
                </c:pt>
                <c:pt idx="7">
                  <c:v>Total</c:v>
                </c:pt>
              </c:strCache>
            </c:strRef>
          </c:cat>
          <c:val>
            <c:numRef>
              <c:f>Planilha2!$O$177:$O$184</c:f>
              <c:numCache>
                <c:formatCode>General</c:formatCode>
                <c:ptCount val="8"/>
                <c:pt idx="0">
                  <c:v>2</c:v>
                </c:pt>
                <c:pt idx="1">
                  <c:v>3</c:v>
                </c:pt>
                <c:pt idx="2">
                  <c:v>2</c:v>
                </c:pt>
                <c:pt idx="3">
                  <c:v>1</c:v>
                </c:pt>
                <c:pt idx="4">
                  <c:v>2</c:v>
                </c:pt>
                <c:pt idx="5">
                  <c:v>0</c:v>
                </c:pt>
                <c:pt idx="6">
                  <c:v>0</c:v>
                </c:pt>
                <c:pt idx="7">
                  <c:v>10</c:v>
                </c:pt>
              </c:numCache>
            </c:numRef>
          </c:val>
          <c:extLst>
            <c:ext xmlns:c16="http://schemas.microsoft.com/office/drawing/2014/chart" uri="{C3380CC4-5D6E-409C-BE32-E72D297353CC}">
              <c16:uniqueId val="{00000000-7AEE-45FC-97A1-D04EE692C515}"/>
            </c:ext>
          </c:extLst>
        </c:ser>
        <c:ser>
          <c:idx val="1"/>
          <c:order val="1"/>
          <c:tx>
            <c:v>Semana 2</c:v>
          </c:tx>
          <c:spPr>
            <a:solidFill>
              <a:srgbClr val="FF9E1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51E44"/>
                    </a:solidFill>
                    <a:latin typeface="Raleway" pitchFamily="2" charset="0"/>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Planilha2!$N$177:$N$184</c:f>
              <c:strCache>
                <c:ptCount val="8"/>
                <c:pt idx="0">
                  <c:v>Leve Clínica</c:v>
                </c:pt>
                <c:pt idx="1">
                  <c:v>Gestão de Rede</c:v>
                </c:pt>
                <c:pt idx="2">
                  <c:v>Regulação - Eletiva</c:v>
                </c:pt>
                <c:pt idx="3">
                  <c:v>EMQ</c:v>
                </c:pt>
                <c:pt idx="4">
                  <c:v>Oncologia</c:v>
                </c:pt>
                <c:pt idx="5">
                  <c:v>Regulação - GPI</c:v>
                </c:pt>
                <c:pt idx="6">
                  <c:v>Núcleo de cuidados integrados</c:v>
                </c:pt>
                <c:pt idx="7">
                  <c:v>Total</c:v>
                </c:pt>
              </c:strCache>
            </c:strRef>
          </c:cat>
          <c:val>
            <c:numRef>
              <c:f>Planilha2!$P$177:$P$184</c:f>
              <c:numCache>
                <c:formatCode>General</c:formatCode>
                <c:ptCount val="8"/>
                <c:pt idx="0">
                  <c:v>2</c:v>
                </c:pt>
                <c:pt idx="1">
                  <c:v>6</c:v>
                </c:pt>
                <c:pt idx="2">
                  <c:v>2</c:v>
                </c:pt>
                <c:pt idx="3">
                  <c:v>3</c:v>
                </c:pt>
                <c:pt idx="4">
                  <c:v>1</c:v>
                </c:pt>
                <c:pt idx="5">
                  <c:v>0</c:v>
                </c:pt>
                <c:pt idx="6">
                  <c:v>0</c:v>
                </c:pt>
                <c:pt idx="7">
                  <c:v>14</c:v>
                </c:pt>
              </c:numCache>
            </c:numRef>
          </c:val>
          <c:extLst>
            <c:ext xmlns:c16="http://schemas.microsoft.com/office/drawing/2014/chart" uri="{C3380CC4-5D6E-409C-BE32-E72D297353CC}">
              <c16:uniqueId val="{00000001-7AEE-45FC-97A1-D04EE692C515}"/>
            </c:ext>
          </c:extLst>
        </c:ser>
        <c:ser>
          <c:idx val="2"/>
          <c:order val="2"/>
          <c:tx>
            <c:v>Semana 3</c:v>
          </c:tx>
          <c:spPr>
            <a:solidFill>
              <a:srgbClr val="FC4C0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51E44"/>
                    </a:solidFill>
                    <a:latin typeface="Raleway" pitchFamily="2" charset="0"/>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Planilha2!$N$177:$N$184</c:f>
              <c:strCache>
                <c:ptCount val="8"/>
                <c:pt idx="0">
                  <c:v>Leve Clínica</c:v>
                </c:pt>
                <c:pt idx="1">
                  <c:v>Gestão de Rede</c:v>
                </c:pt>
                <c:pt idx="2">
                  <c:v>Regulação - Eletiva</c:v>
                </c:pt>
                <c:pt idx="3">
                  <c:v>EMQ</c:v>
                </c:pt>
                <c:pt idx="4">
                  <c:v>Oncologia</c:v>
                </c:pt>
                <c:pt idx="5">
                  <c:v>Regulação - GPI</c:v>
                </c:pt>
                <c:pt idx="6">
                  <c:v>Núcleo de cuidados integrados</c:v>
                </c:pt>
                <c:pt idx="7">
                  <c:v>Total</c:v>
                </c:pt>
              </c:strCache>
            </c:strRef>
          </c:cat>
          <c:val>
            <c:numRef>
              <c:f>Planilha2!$Q$177:$Q$184</c:f>
              <c:numCache>
                <c:formatCode>General</c:formatCode>
                <c:ptCount val="8"/>
                <c:pt idx="0">
                  <c:v>2</c:v>
                </c:pt>
                <c:pt idx="1">
                  <c:v>1</c:v>
                </c:pt>
                <c:pt idx="2">
                  <c:v>1</c:v>
                </c:pt>
                <c:pt idx="3">
                  <c:v>0</c:v>
                </c:pt>
                <c:pt idx="4">
                  <c:v>1</c:v>
                </c:pt>
                <c:pt idx="5">
                  <c:v>1</c:v>
                </c:pt>
                <c:pt idx="6">
                  <c:v>2</c:v>
                </c:pt>
                <c:pt idx="7">
                  <c:v>8</c:v>
                </c:pt>
              </c:numCache>
            </c:numRef>
          </c:val>
          <c:extLst>
            <c:ext xmlns:c16="http://schemas.microsoft.com/office/drawing/2014/chart" uri="{C3380CC4-5D6E-409C-BE32-E72D297353CC}">
              <c16:uniqueId val="{00000002-7AEE-45FC-97A1-D04EE692C515}"/>
            </c:ext>
          </c:extLst>
        </c:ser>
        <c:ser>
          <c:idx val="3"/>
          <c:order val="3"/>
          <c:tx>
            <c:v>Semana 4</c:v>
          </c:tx>
          <c:spPr>
            <a:solidFill>
              <a:srgbClr val="FFFFC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51E44"/>
                    </a:solidFill>
                    <a:latin typeface="Raleway" pitchFamily="2" charset="0"/>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Planilha2!$N$177:$N$184</c:f>
              <c:strCache>
                <c:ptCount val="8"/>
                <c:pt idx="0">
                  <c:v>Leve Clínica</c:v>
                </c:pt>
                <c:pt idx="1">
                  <c:v>Gestão de Rede</c:v>
                </c:pt>
                <c:pt idx="2">
                  <c:v>Regulação - Eletiva</c:v>
                </c:pt>
                <c:pt idx="3">
                  <c:v>EMQ</c:v>
                </c:pt>
                <c:pt idx="4">
                  <c:v>Oncologia</c:v>
                </c:pt>
                <c:pt idx="5">
                  <c:v>Regulação - GPI</c:v>
                </c:pt>
                <c:pt idx="6">
                  <c:v>Núcleo de cuidados integrados</c:v>
                </c:pt>
                <c:pt idx="7">
                  <c:v>Total</c:v>
                </c:pt>
              </c:strCache>
            </c:strRef>
          </c:cat>
          <c:val>
            <c:numRef>
              <c:f>Planilha2!$R$177:$R$184</c:f>
              <c:numCache>
                <c:formatCode>General</c:formatCode>
                <c:ptCount val="8"/>
                <c:pt idx="0">
                  <c:v>1</c:v>
                </c:pt>
                <c:pt idx="1">
                  <c:v>6</c:v>
                </c:pt>
                <c:pt idx="2">
                  <c:v>3</c:v>
                </c:pt>
                <c:pt idx="3">
                  <c:v>0</c:v>
                </c:pt>
                <c:pt idx="4">
                  <c:v>0</c:v>
                </c:pt>
                <c:pt idx="5">
                  <c:v>4</c:v>
                </c:pt>
                <c:pt idx="6">
                  <c:v>1</c:v>
                </c:pt>
                <c:pt idx="7">
                  <c:v>15</c:v>
                </c:pt>
              </c:numCache>
            </c:numRef>
          </c:val>
          <c:extLst>
            <c:ext xmlns:c16="http://schemas.microsoft.com/office/drawing/2014/chart" uri="{C3380CC4-5D6E-409C-BE32-E72D297353CC}">
              <c16:uniqueId val="{00000003-7AEE-45FC-97A1-D04EE692C515}"/>
            </c:ext>
          </c:extLst>
        </c:ser>
        <c:ser>
          <c:idx val="4"/>
          <c:order val="4"/>
          <c:tx>
            <c:v>Semana 5</c:v>
          </c:tx>
          <c:spPr>
            <a:solidFill>
              <a:srgbClr val="EAF3E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51E44"/>
                    </a:solidFill>
                    <a:latin typeface="Raleway" pitchFamily="2" charset="0"/>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Planilha2!$N$177:$N$184</c:f>
              <c:strCache>
                <c:ptCount val="8"/>
                <c:pt idx="0">
                  <c:v>Leve Clínica</c:v>
                </c:pt>
                <c:pt idx="1">
                  <c:v>Gestão de Rede</c:v>
                </c:pt>
                <c:pt idx="2">
                  <c:v>Regulação - Eletiva</c:v>
                </c:pt>
                <c:pt idx="3">
                  <c:v>EMQ</c:v>
                </c:pt>
                <c:pt idx="4">
                  <c:v>Oncologia</c:v>
                </c:pt>
                <c:pt idx="5">
                  <c:v>Regulação - GPI</c:v>
                </c:pt>
                <c:pt idx="6">
                  <c:v>Núcleo de cuidados integrados</c:v>
                </c:pt>
                <c:pt idx="7">
                  <c:v>Total</c:v>
                </c:pt>
              </c:strCache>
            </c:strRef>
          </c:cat>
          <c:val>
            <c:numRef>
              <c:f>Planilha2!$S$177:$S$184</c:f>
              <c:numCache>
                <c:formatCode>General</c:formatCode>
                <c:ptCount val="8"/>
                <c:pt idx="0">
                  <c:v>1</c:v>
                </c:pt>
                <c:pt idx="1">
                  <c:v>1</c:v>
                </c:pt>
                <c:pt idx="2">
                  <c:v>0</c:v>
                </c:pt>
                <c:pt idx="3">
                  <c:v>0</c:v>
                </c:pt>
                <c:pt idx="4">
                  <c:v>0</c:v>
                </c:pt>
                <c:pt idx="5">
                  <c:v>1</c:v>
                </c:pt>
                <c:pt idx="6">
                  <c:v>0</c:v>
                </c:pt>
                <c:pt idx="7">
                  <c:v>3</c:v>
                </c:pt>
              </c:numCache>
            </c:numRef>
          </c:val>
          <c:extLst>
            <c:ext xmlns:c16="http://schemas.microsoft.com/office/drawing/2014/chart" uri="{C3380CC4-5D6E-409C-BE32-E72D297353CC}">
              <c16:uniqueId val="{00000004-7AEE-45FC-97A1-D04EE692C515}"/>
            </c:ext>
          </c:extLst>
        </c:ser>
        <c:dLbls>
          <c:dLblPos val="outEnd"/>
          <c:showLegendKey val="0"/>
          <c:showVal val="1"/>
          <c:showCatName val="0"/>
          <c:showSerName val="0"/>
          <c:showPercent val="0"/>
          <c:showBubbleSize val="0"/>
        </c:dLbls>
        <c:gapWidth val="219"/>
        <c:overlap val="-27"/>
        <c:axId val="1448872575"/>
        <c:axId val="1448873535"/>
      </c:barChart>
      <c:catAx>
        <c:axId val="1448872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451E44"/>
                </a:solidFill>
                <a:latin typeface="Raleway" pitchFamily="2" charset="0"/>
                <a:ea typeface="+mn-ea"/>
                <a:cs typeface="+mn-cs"/>
              </a:defRPr>
            </a:pPr>
            <a:endParaRPr lang="pt-BR"/>
          </a:p>
        </c:txPr>
        <c:crossAx val="1448873535"/>
        <c:crosses val="autoZero"/>
        <c:auto val="1"/>
        <c:lblAlgn val="ctr"/>
        <c:lblOffset val="100"/>
        <c:noMultiLvlLbl val="0"/>
      </c:catAx>
      <c:valAx>
        <c:axId val="1448873535"/>
        <c:scaling>
          <c:orientation val="minMax"/>
        </c:scaling>
        <c:delete val="1"/>
        <c:axPos val="l"/>
        <c:numFmt formatCode="General" sourceLinked="1"/>
        <c:majorTickMark val="none"/>
        <c:minorTickMark val="none"/>
        <c:tickLblPos val="nextTo"/>
        <c:crossAx val="14488725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rgbClr val="451E44"/>
              </a:solidFill>
              <a:latin typeface="Raleway" pitchFamily="2" charset="0"/>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rgbClr val="451E44"/>
                </a:solidFill>
                <a:latin typeface="Raleway" pitchFamily="2" charset="0"/>
                <a:ea typeface="+mn-ea"/>
                <a:cs typeface="+mn-cs"/>
              </a:defRPr>
            </a:pPr>
            <a:r>
              <a:rPr lang="pt-BR" b="1">
                <a:solidFill>
                  <a:srgbClr val="451E44"/>
                </a:solidFill>
                <a:latin typeface="Raleway" pitchFamily="2" charset="0"/>
              </a:rPr>
              <a:t>NIP x IGR por mês</a:t>
            </a: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451E44"/>
              </a:solidFill>
              <a:latin typeface="Raleway" pitchFamily="2" charset="0"/>
              <a:ea typeface="+mn-ea"/>
              <a:cs typeface="+mn-cs"/>
            </a:defRPr>
          </a:pPr>
          <a:endParaRPr lang="pt-BR"/>
        </a:p>
      </c:txPr>
    </c:title>
    <c:autoTitleDeleted val="0"/>
    <c:plotArea>
      <c:layout>
        <c:manualLayout>
          <c:layoutTarget val="inner"/>
          <c:xMode val="edge"/>
          <c:yMode val="edge"/>
          <c:x val="2.7798996195870888E-2"/>
          <c:y val="0.12784272051009565"/>
          <c:w val="0.96464159434265506"/>
          <c:h val="0.70569115895582124"/>
        </c:manualLayout>
      </c:layout>
      <c:barChart>
        <c:barDir val="col"/>
        <c:grouping val="clustered"/>
        <c:varyColors val="0"/>
        <c:ser>
          <c:idx val="0"/>
          <c:order val="0"/>
          <c:tx>
            <c:strRef>
              <c:f>Planilha4!$C$9</c:f>
              <c:strCache>
                <c:ptCount val="1"/>
                <c:pt idx="0">
                  <c:v>Número de reclamações </c:v>
                </c:pt>
              </c:strCache>
            </c:strRef>
          </c:tx>
          <c:spPr>
            <a:solidFill>
              <a:srgbClr val="451E4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51E44"/>
                    </a:solidFill>
                    <a:latin typeface="Raleway" pitchFamily="2" charset="0"/>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Planilha4!$D$8:$N$8</c:f>
              <c:numCache>
                <c:formatCode>mmm\-yy</c:formatCode>
                <c:ptCount val="11"/>
                <c:pt idx="0">
                  <c:v>45292</c:v>
                </c:pt>
                <c:pt idx="1">
                  <c:v>45323</c:v>
                </c:pt>
                <c:pt idx="2">
                  <c:v>45352</c:v>
                </c:pt>
                <c:pt idx="3">
                  <c:v>45383</c:v>
                </c:pt>
                <c:pt idx="4">
                  <c:v>45413</c:v>
                </c:pt>
                <c:pt idx="5">
                  <c:v>45444</c:v>
                </c:pt>
                <c:pt idx="6">
                  <c:v>45474</c:v>
                </c:pt>
                <c:pt idx="7">
                  <c:v>45505</c:v>
                </c:pt>
                <c:pt idx="8">
                  <c:v>45536</c:v>
                </c:pt>
                <c:pt idx="9">
                  <c:v>45566</c:v>
                </c:pt>
                <c:pt idx="10">
                  <c:v>45597</c:v>
                </c:pt>
              </c:numCache>
            </c:numRef>
          </c:cat>
          <c:val>
            <c:numRef>
              <c:f>Planilha4!$D$9:$N$9</c:f>
              <c:numCache>
                <c:formatCode>General</c:formatCode>
                <c:ptCount val="11"/>
                <c:pt idx="0">
                  <c:v>43</c:v>
                </c:pt>
                <c:pt idx="1">
                  <c:v>37</c:v>
                </c:pt>
                <c:pt idx="2">
                  <c:v>37</c:v>
                </c:pt>
                <c:pt idx="3">
                  <c:v>56</c:v>
                </c:pt>
                <c:pt idx="4">
                  <c:v>53</c:v>
                </c:pt>
                <c:pt idx="5">
                  <c:v>69</c:v>
                </c:pt>
                <c:pt idx="6">
                  <c:v>104</c:v>
                </c:pt>
                <c:pt idx="7">
                  <c:v>76</c:v>
                </c:pt>
                <c:pt idx="8">
                  <c:v>93</c:v>
                </c:pt>
                <c:pt idx="9">
                  <c:v>84</c:v>
                </c:pt>
                <c:pt idx="10">
                  <c:v>88</c:v>
                </c:pt>
              </c:numCache>
            </c:numRef>
          </c:val>
          <c:extLst>
            <c:ext xmlns:c16="http://schemas.microsoft.com/office/drawing/2014/chart" uri="{C3380CC4-5D6E-409C-BE32-E72D297353CC}">
              <c16:uniqueId val="{00000000-03BD-4179-8511-A475BBA036E9}"/>
            </c:ext>
          </c:extLst>
        </c:ser>
        <c:dLbls>
          <c:showLegendKey val="0"/>
          <c:showVal val="0"/>
          <c:showCatName val="0"/>
          <c:showSerName val="0"/>
          <c:showPercent val="0"/>
          <c:showBubbleSize val="0"/>
        </c:dLbls>
        <c:gapWidth val="150"/>
        <c:axId val="733237616"/>
        <c:axId val="733238096"/>
      </c:barChart>
      <c:lineChart>
        <c:grouping val="standard"/>
        <c:varyColors val="0"/>
        <c:ser>
          <c:idx val="1"/>
          <c:order val="1"/>
          <c:tx>
            <c:strRef>
              <c:f>Planilha4!$C$11</c:f>
              <c:strCache>
                <c:ptCount val="1"/>
                <c:pt idx="0">
                  <c:v>IGR</c:v>
                </c:pt>
              </c:strCache>
            </c:strRef>
          </c:tx>
          <c:spPr>
            <a:ln w="28575" cap="rnd">
              <a:solidFill>
                <a:schemeClr val="accent2"/>
              </a:solidFill>
              <a:round/>
            </a:ln>
            <a:effectLst/>
          </c:spPr>
          <c:marker>
            <c:symbol val="none"/>
          </c:marker>
          <c:dLbls>
            <c:dLbl>
              <c:idx val="7"/>
              <c:layout>
                <c:manualLayout>
                  <c:x val="-1.4839744901904593E-2"/>
                  <c:y val="-8.601671868593474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3BD-4179-8511-A475BBA036E9}"/>
                </c:ext>
              </c:extLst>
            </c:dLbl>
            <c:dLbl>
              <c:idx val="8"/>
              <c:layout>
                <c:manualLayout>
                  <c:x val="-1.4933564413633738E-2"/>
                  <c:y val="-0.1072707038081451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3BD-4179-8511-A475BBA036E9}"/>
                </c:ext>
              </c:extLst>
            </c:dLbl>
            <c:dLbl>
              <c:idx val="9"/>
              <c:layout>
                <c:manualLayout>
                  <c:x val="-1.4087902728280139E-2"/>
                  <c:y val="-0.1219970274764263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3BD-4179-8511-A475BBA036E9}"/>
                </c:ext>
              </c:extLst>
            </c:dLbl>
            <c:dLbl>
              <c:idx val="10"/>
              <c:layout>
                <c:manualLayout>
                  <c:x val="-1.4316020253752068E-2"/>
                  <c:y val="-0.1230151154425940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3BD-4179-8511-A475BBA036E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51E44"/>
                    </a:solidFill>
                    <a:latin typeface="Raleway" pitchFamily="2" charset="0"/>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Planilha4!$D$8:$N$8</c:f>
              <c:numCache>
                <c:formatCode>mmm\-yy</c:formatCode>
                <c:ptCount val="11"/>
                <c:pt idx="0">
                  <c:v>45292</c:v>
                </c:pt>
                <c:pt idx="1">
                  <c:v>45323</c:v>
                </c:pt>
                <c:pt idx="2">
                  <c:v>45352</c:v>
                </c:pt>
                <c:pt idx="3">
                  <c:v>45383</c:v>
                </c:pt>
                <c:pt idx="4">
                  <c:v>45413</c:v>
                </c:pt>
                <c:pt idx="5">
                  <c:v>45444</c:v>
                </c:pt>
                <c:pt idx="6">
                  <c:v>45474</c:v>
                </c:pt>
                <c:pt idx="7">
                  <c:v>45505</c:v>
                </c:pt>
                <c:pt idx="8">
                  <c:v>45536</c:v>
                </c:pt>
                <c:pt idx="9">
                  <c:v>45566</c:v>
                </c:pt>
                <c:pt idx="10">
                  <c:v>45597</c:v>
                </c:pt>
              </c:numCache>
            </c:numRef>
          </c:cat>
          <c:val>
            <c:numRef>
              <c:f>Planilha4!$D$11:$N$11</c:f>
              <c:numCache>
                <c:formatCode>0.0</c:formatCode>
                <c:ptCount val="11"/>
                <c:pt idx="0">
                  <c:v>91.030336388847729</c:v>
                </c:pt>
                <c:pt idx="1">
                  <c:v>76.631526624277697</c:v>
                </c:pt>
                <c:pt idx="2">
                  <c:v>73.769838105112044</c:v>
                </c:pt>
                <c:pt idx="3">
                  <c:v>106.68902055668806</c:v>
                </c:pt>
                <c:pt idx="4">
                  <c:v>96.398690432884692</c:v>
                </c:pt>
                <c:pt idx="5">
                  <c:v>119.67946716619835</c:v>
                </c:pt>
                <c:pt idx="6">
                  <c:v>169.06995269292671</c:v>
                </c:pt>
                <c:pt idx="7">
                  <c:v>116.96086427922867</c:v>
                </c:pt>
                <c:pt idx="8">
                  <c:v>134.48634891254048</c:v>
                </c:pt>
                <c:pt idx="9">
                  <c:v>116.634268258817</c:v>
                </c:pt>
                <c:pt idx="10">
                  <c:v>121.88365650969529</c:v>
                </c:pt>
              </c:numCache>
            </c:numRef>
          </c:val>
          <c:smooth val="0"/>
          <c:extLst>
            <c:ext xmlns:c16="http://schemas.microsoft.com/office/drawing/2014/chart" uri="{C3380CC4-5D6E-409C-BE32-E72D297353CC}">
              <c16:uniqueId val="{00000001-03BD-4179-8511-A475BBA036E9}"/>
            </c:ext>
          </c:extLst>
        </c:ser>
        <c:dLbls>
          <c:showLegendKey val="0"/>
          <c:showVal val="0"/>
          <c:showCatName val="0"/>
          <c:showSerName val="0"/>
          <c:showPercent val="0"/>
          <c:showBubbleSize val="0"/>
        </c:dLbls>
        <c:marker val="1"/>
        <c:smooth val="0"/>
        <c:axId val="888718528"/>
        <c:axId val="888724288"/>
      </c:lineChart>
      <c:dateAx>
        <c:axId val="733237616"/>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451E44"/>
                </a:solidFill>
                <a:latin typeface="Raleway" pitchFamily="2" charset="0"/>
                <a:ea typeface="+mn-ea"/>
                <a:cs typeface="+mn-cs"/>
              </a:defRPr>
            </a:pPr>
            <a:endParaRPr lang="pt-BR"/>
          </a:p>
        </c:txPr>
        <c:crossAx val="733238096"/>
        <c:crosses val="autoZero"/>
        <c:auto val="1"/>
        <c:lblOffset val="100"/>
        <c:baseTimeUnit val="months"/>
      </c:dateAx>
      <c:valAx>
        <c:axId val="733238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bg1"/>
                </a:solidFill>
                <a:latin typeface="+mn-lt"/>
                <a:ea typeface="+mn-ea"/>
                <a:cs typeface="+mn-cs"/>
              </a:defRPr>
            </a:pPr>
            <a:endParaRPr lang="pt-BR"/>
          </a:p>
        </c:txPr>
        <c:crossAx val="733237616"/>
        <c:crosses val="autoZero"/>
        <c:crossBetween val="between"/>
      </c:valAx>
      <c:valAx>
        <c:axId val="888724288"/>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bg1"/>
                </a:solidFill>
                <a:latin typeface="+mn-lt"/>
                <a:ea typeface="+mn-ea"/>
                <a:cs typeface="+mn-cs"/>
              </a:defRPr>
            </a:pPr>
            <a:endParaRPr lang="pt-BR"/>
          </a:p>
        </c:txPr>
        <c:crossAx val="888718528"/>
        <c:crosses val="max"/>
        <c:crossBetween val="between"/>
      </c:valAx>
      <c:dateAx>
        <c:axId val="888718528"/>
        <c:scaling>
          <c:orientation val="minMax"/>
        </c:scaling>
        <c:delete val="1"/>
        <c:axPos val="b"/>
        <c:numFmt formatCode="mmm\-yy" sourceLinked="1"/>
        <c:majorTickMark val="out"/>
        <c:minorTickMark val="none"/>
        <c:tickLblPos val="nextTo"/>
        <c:crossAx val="888724288"/>
        <c:crosses val="autoZero"/>
        <c:auto val="1"/>
        <c:lblOffset val="100"/>
        <c:baseTimeUnit val="month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rgbClr val="451E44"/>
              </a:solidFill>
              <a:latin typeface="Raleway" pitchFamily="2" charset="0"/>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[Análise de NIP's - Nova.xlsx]Planilha4!Tabela dinâmica3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Passou</a:t>
            </a:r>
            <a:r>
              <a:rPr lang="en-US" baseline="0"/>
              <a:t> pelo Fale Leve?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51E44"/>
                  </a:solidFill>
                  <a:latin typeface="Raleway" pitchFamily="2" charset="0"/>
                  <a:ea typeface="+mn-ea"/>
                  <a:cs typeface="+mn-cs"/>
                </a:defRPr>
              </a:pPr>
              <a:endParaRPr lang="pt-BR"/>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rgbClr val="451E44"/>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9.2905989575054873E-2"/>
          <c:y val="0.27336103820355795"/>
          <c:w val="0.48004550678315022"/>
          <c:h val="0.72663896179644216"/>
        </c:manualLayout>
      </c:layout>
      <c:pieChart>
        <c:varyColors val="1"/>
        <c:ser>
          <c:idx val="0"/>
          <c:order val="0"/>
          <c:tx>
            <c:strRef>
              <c:f>Planilha4!$C$41</c:f>
              <c:strCache>
                <c:ptCount val="1"/>
                <c:pt idx="0">
                  <c:v>Total</c:v>
                </c:pt>
              </c:strCache>
            </c:strRef>
          </c:tx>
          <c:dPt>
            <c:idx val="0"/>
            <c:bubble3D val="0"/>
            <c:spPr>
              <a:solidFill>
                <a:srgbClr val="451E44"/>
              </a:solidFill>
              <a:ln w="19050">
                <a:solidFill>
                  <a:schemeClr val="lt1"/>
                </a:solidFill>
              </a:ln>
              <a:effectLst/>
            </c:spPr>
            <c:extLst>
              <c:ext xmlns:c16="http://schemas.microsoft.com/office/drawing/2014/chart" uri="{C3380CC4-5D6E-409C-BE32-E72D297353CC}">
                <c16:uniqueId val="{00000002-93FA-48AC-B918-442A52ADA90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9D5-44E4-858D-EA4D82750CB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51E44"/>
                    </a:solidFill>
                    <a:latin typeface="Raleway" pitchFamily="2" charset="0"/>
                    <a:ea typeface="+mn-ea"/>
                    <a:cs typeface="+mn-cs"/>
                  </a:defRPr>
                </a:pPr>
                <a:endParaRPr lang="pt-BR"/>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Planilha4!$B$42:$B$44</c:f>
              <c:strCache>
                <c:ptCount val="2"/>
                <c:pt idx="0">
                  <c:v>Sim</c:v>
                </c:pt>
                <c:pt idx="1">
                  <c:v>Não</c:v>
                </c:pt>
              </c:strCache>
            </c:strRef>
          </c:cat>
          <c:val>
            <c:numRef>
              <c:f>Planilha4!$C$42:$C$44</c:f>
              <c:numCache>
                <c:formatCode>General</c:formatCode>
                <c:ptCount val="2"/>
                <c:pt idx="0">
                  <c:v>85</c:v>
                </c:pt>
                <c:pt idx="1">
                  <c:v>3</c:v>
                </c:pt>
              </c:numCache>
            </c:numRef>
          </c:val>
          <c:extLst>
            <c:ext xmlns:c16="http://schemas.microsoft.com/office/drawing/2014/chart" uri="{C3380CC4-5D6E-409C-BE32-E72D297353CC}">
              <c16:uniqueId val="{00000000-93FA-48AC-B918-442A52ADA90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[Análise de NIP's - Nova.xlsx]Planilha4!Tabela dinâmica4</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Planilha4!$F$41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41A-4B52-8182-9160393D012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41A-4B52-8182-9160393D0124}"/>
              </c:ext>
            </c:extLst>
          </c:dPt>
          <c:cat>
            <c:strRef>
              <c:f>Planilha4!$E$42:$E$44</c:f>
              <c:strCache>
                <c:ptCount val="2"/>
                <c:pt idx="0">
                  <c:v>Não</c:v>
                </c:pt>
                <c:pt idx="1">
                  <c:v>Sim</c:v>
                </c:pt>
              </c:strCache>
            </c:strRef>
          </c:cat>
          <c:val>
            <c:numRef>
              <c:f>Planilha4!$F$42:$F$44</c:f>
              <c:numCache>
                <c:formatCode>General</c:formatCode>
                <c:ptCount val="2"/>
                <c:pt idx="0">
                  <c:v>47</c:v>
                </c:pt>
                <c:pt idx="1">
                  <c:v>41</c:v>
                </c:pt>
              </c:numCache>
            </c:numRef>
          </c:val>
          <c:extLst>
            <c:ext xmlns:c16="http://schemas.microsoft.com/office/drawing/2014/chart" uri="{C3380CC4-5D6E-409C-BE32-E72D297353CC}">
              <c16:uniqueId val="{00000000-A88B-4498-A1D5-877445C5C57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svg"/><Relationship Id="rId1" Type="http://schemas.openxmlformats.org/officeDocument/2006/relationships/image" Target="../media/image3.png"/><Relationship Id="rId5" Type="http://schemas.openxmlformats.org/officeDocument/2006/relationships/image" Target="../media/image7.sv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svg"/><Relationship Id="rId1" Type="http://schemas.openxmlformats.org/officeDocument/2006/relationships/image" Target="../media/image3.png"/><Relationship Id="rId5" Type="http://schemas.openxmlformats.org/officeDocument/2006/relationships/image" Target="../media/image9.svg"/><Relationship Id="rId4"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chart" Target="../charts/chart19.xml"/><Relationship Id="rId7" Type="http://schemas.openxmlformats.org/officeDocument/2006/relationships/chart" Target="../charts/chart23.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5" Type="http://schemas.openxmlformats.org/officeDocument/2006/relationships/chart" Target="../charts/chart21.xml"/><Relationship Id="rId4" Type="http://schemas.openxmlformats.org/officeDocument/2006/relationships/chart" Target="../charts/chart20.xml"/></Relationships>
</file>

<file path=xl/drawings/_rels/drawing6.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7620</xdr:rowOff>
    </xdr:from>
    <xdr:to>
      <xdr:col>7</xdr:col>
      <xdr:colOff>357094</xdr:colOff>
      <xdr:row>7</xdr:row>
      <xdr:rowOff>144780</xdr:rowOff>
    </xdr:to>
    <mc:AlternateContent xmlns:mc="http://schemas.openxmlformats.org/markup-compatibility/2006" xmlns:tsle="http://schemas.microsoft.com/office/drawing/2012/timeslicer">
      <mc:Choice Requires="tsle">
        <xdr:graphicFrame macro="">
          <xdr:nvGraphicFramePr>
            <xdr:cNvPr id="2" name="Data Da NIP">
              <a:extLst>
                <a:ext uri="{FF2B5EF4-FFF2-40B4-BE49-F238E27FC236}">
                  <a16:creationId xmlns:a16="http://schemas.microsoft.com/office/drawing/2014/main" id="{0E40065A-7307-6ACB-0FF3-60304E308518}"/>
                </a:ext>
              </a:extLst>
            </xdr:cNvPr>
            <xdr:cNvGraphicFramePr/>
          </xdr:nvGraphicFramePr>
          <xdr:xfrm>
            <a:off x="0" y="0"/>
            <a:ext cx="0" cy="0"/>
          </xdr:xfrm>
          <a:graphic>
            <a:graphicData uri="http://schemas.microsoft.com/office/drawing/2012/timeslicer">
              <tsle:timeslicer name="Data Da NIP"/>
            </a:graphicData>
          </a:graphic>
        </xdr:graphicFrame>
      </mc:Choice>
      <mc:Fallback xmlns="">
        <xdr:sp macro="" textlink="">
          <xdr:nvSpPr>
            <xdr:cNvPr id="0" name=""/>
            <xdr:cNvSpPr>
              <a:spLocks noTextEdit="1"/>
            </xdr:cNvSpPr>
          </xdr:nvSpPr>
          <xdr:spPr>
            <a:xfrm>
              <a:off x="0" y="7620"/>
              <a:ext cx="7734300" cy="1417320"/>
            </a:xfrm>
            <a:prstGeom prst="rect">
              <a:avLst/>
            </a:prstGeom>
            <a:solidFill>
              <a:prstClr val="white"/>
            </a:solidFill>
            <a:ln w="1">
              <a:solidFill>
                <a:prstClr val="green"/>
              </a:solidFill>
            </a:ln>
          </xdr:spPr>
          <xdr:txBody>
            <a:bodyPr vertOverflow="clip" horzOverflow="clip"/>
            <a:lstStyle/>
            <a:p>
              <a:r>
                <a:rPr lang="pt-BR" sz="1100"/>
                <a:t>Linha do tempo: Funciona em Excel 2013 ou superior. Não mover ou redimensionar.</a:t>
              </a:r>
            </a:p>
          </xdr:txBody>
        </xdr:sp>
      </mc:Fallback>
    </mc:AlternateContent>
    <xdr:clientData/>
  </xdr:twoCellAnchor>
  <xdr:twoCellAnchor>
    <xdr:from>
      <xdr:col>0</xdr:col>
      <xdr:colOff>0</xdr:colOff>
      <xdr:row>34</xdr:row>
      <xdr:rowOff>26670</xdr:rowOff>
    </xdr:from>
    <xdr:to>
      <xdr:col>1</xdr:col>
      <xdr:colOff>2087880</xdr:colOff>
      <xdr:row>45</xdr:row>
      <xdr:rowOff>129540</xdr:rowOff>
    </xdr:to>
    <xdr:graphicFrame macro="">
      <xdr:nvGraphicFramePr>
        <xdr:cNvPr id="3" name="Gráfico 2">
          <a:extLst>
            <a:ext uri="{FF2B5EF4-FFF2-40B4-BE49-F238E27FC236}">
              <a16:creationId xmlns:a16="http://schemas.microsoft.com/office/drawing/2014/main" id="{29573669-FAE3-145C-F4A7-9A053539EF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127000</xdr:colOff>
      <xdr:row>35</xdr:row>
      <xdr:rowOff>45298</xdr:rowOff>
    </xdr:from>
    <xdr:to>
      <xdr:col>4</xdr:col>
      <xdr:colOff>1752600</xdr:colOff>
      <xdr:row>46</xdr:row>
      <xdr:rowOff>151554</xdr:rowOff>
    </xdr:to>
    <xdr:graphicFrame macro="">
      <xdr:nvGraphicFramePr>
        <xdr:cNvPr id="5" name="Gráfico 4">
          <a:extLst>
            <a:ext uri="{FF2B5EF4-FFF2-40B4-BE49-F238E27FC236}">
              <a16:creationId xmlns:a16="http://schemas.microsoft.com/office/drawing/2014/main" id="{FB392A79-E61D-6EC1-9031-A736FEA191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2247900</xdr:colOff>
      <xdr:row>34</xdr:row>
      <xdr:rowOff>110490</xdr:rowOff>
    </xdr:from>
    <xdr:to>
      <xdr:col>8</xdr:col>
      <xdr:colOff>60960</xdr:colOff>
      <xdr:row>45</xdr:row>
      <xdr:rowOff>160020</xdr:rowOff>
    </xdr:to>
    <xdr:graphicFrame macro="">
      <xdr:nvGraphicFramePr>
        <xdr:cNvPr id="6" name="Gráfico 5">
          <a:extLst>
            <a:ext uri="{FF2B5EF4-FFF2-40B4-BE49-F238E27FC236}">
              <a16:creationId xmlns:a16="http://schemas.microsoft.com/office/drawing/2014/main" id="{A4EEC94C-7B73-C5C0-9538-A61EA8CAB6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34</xdr:row>
      <xdr:rowOff>53340</xdr:rowOff>
    </xdr:from>
    <xdr:to>
      <xdr:col>11</xdr:col>
      <xdr:colOff>0</xdr:colOff>
      <xdr:row>45</xdr:row>
      <xdr:rowOff>106680</xdr:rowOff>
    </xdr:to>
    <xdr:graphicFrame macro="">
      <xdr:nvGraphicFramePr>
        <xdr:cNvPr id="7" name="Gráfico 6">
          <a:extLst>
            <a:ext uri="{FF2B5EF4-FFF2-40B4-BE49-F238E27FC236}">
              <a16:creationId xmlns:a16="http://schemas.microsoft.com/office/drawing/2014/main" id="{34DC1080-2203-C676-C322-CC7AFD3E8C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601980</xdr:colOff>
      <xdr:row>34</xdr:row>
      <xdr:rowOff>64770</xdr:rowOff>
    </xdr:from>
    <xdr:to>
      <xdr:col>14</xdr:col>
      <xdr:colOff>30480</xdr:colOff>
      <xdr:row>45</xdr:row>
      <xdr:rowOff>129540</xdr:rowOff>
    </xdr:to>
    <xdr:graphicFrame macro="">
      <xdr:nvGraphicFramePr>
        <xdr:cNvPr id="8" name="Gráfico 7">
          <a:extLst>
            <a:ext uri="{FF2B5EF4-FFF2-40B4-BE49-F238E27FC236}">
              <a16:creationId xmlns:a16="http://schemas.microsoft.com/office/drawing/2014/main" id="{DACBFF9B-ECD6-F4A6-FA9E-54ED4F6A4B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296334</xdr:colOff>
      <xdr:row>146</xdr:row>
      <xdr:rowOff>50800</xdr:rowOff>
    </xdr:from>
    <xdr:to>
      <xdr:col>9</xdr:col>
      <xdr:colOff>1117601</xdr:colOff>
      <xdr:row>159</xdr:row>
      <xdr:rowOff>169334</xdr:rowOff>
    </xdr:to>
    <xdr:graphicFrame macro="">
      <xdr:nvGraphicFramePr>
        <xdr:cNvPr id="11" name="Gráfico 10">
          <a:extLst>
            <a:ext uri="{FF2B5EF4-FFF2-40B4-BE49-F238E27FC236}">
              <a16:creationId xmlns:a16="http://schemas.microsoft.com/office/drawing/2014/main" id="{D002BA08-064B-A2E7-5FD1-FF45744407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15787</xdr:colOff>
      <xdr:row>209</xdr:row>
      <xdr:rowOff>10508</xdr:rowOff>
    </xdr:from>
    <xdr:to>
      <xdr:col>9</xdr:col>
      <xdr:colOff>739687</xdr:colOff>
      <xdr:row>226</xdr:row>
      <xdr:rowOff>37178</xdr:rowOff>
    </xdr:to>
    <xdr:graphicFrame macro="">
      <xdr:nvGraphicFramePr>
        <xdr:cNvPr id="10" name="Gráfico 9">
          <a:extLst>
            <a:ext uri="{FF2B5EF4-FFF2-40B4-BE49-F238E27FC236}">
              <a16:creationId xmlns:a16="http://schemas.microsoft.com/office/drawing/2014/main" id="{28405FD5-B2AD-95B8-14F1-ACA3537605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434340</xdr:colOff>
      <xdr:row>234</xdr:row>
      <xdr:rowOff>34290</xdr:rowOff>
    </xdr:from>
    <xdr:to>
      <xdr:col>7</xdr:col>
      <xdr:colOff>45720</xdr:colOff>
      <xdr:row>249</xdr:row>
      <xdr:rowOff>34290</xdr:rowOff>
    </xdr:to>
    <xdr:graphicFrame macro="">
      <xdr:nvGraphicFramePr>
        <xdr:cNvPr id="12" name="Gráfico 11">
          <a:extLst>
            <a:ext uri="{FF2B5EF4-FFF2-40B4-BE49-F238E27FC236}">
              <a16:creationId xmlns:a16="http://schemas.microsoft.com/office/drawing/2014/main" id="{A252B845-FA89-36DF-D529-D18F358B44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213360</xdr:colOff>
      <xdr:row>311</xdr:row>
      <xdr:rowOff>99060</xdr:rowOff>
    </xdr:from>
    <xdr:to>
      <xdr:col>6</xdr:col>
      <xdr:colOff>2842260</xdr:colOff>
      <xdr:row>322</xdr:row>
      <xdr:rowOff>167640</xdr:rowOff>
    </xdr:to>
    <xdr:graphicFrame macro="">
      <xdr:nvGraphicFramePr>
        <xdr:cNvPr id="14" name="Gráfico 13">
          <a:extLst>
            <a:ext uri="{FF2B5EF4-FFF2-40B4-BE49-F238E27FC236}">
              <a16:creationId xmlns:a16="http://schemas.microsoft.com/office/drawing/2014/main" id="{9DB71DA8-83C3-E289-0EFC-523061B82B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76200</xdr:colOff>
      <xdr:row>362</xdr:row>
      <xdr:rowOff>19050</xdr:rowOff>
    </xdr:from>
    <xdr:to>
      <xdr:col>7</xdr:col>
      <xdr:colOff>2011680</xdr:colOff>
      <xdr:row>374</xdr:row>
      <xdr:rowOff>84667</xdr:rowOff>
    </xdr:to>
    <xdr:graphicFrame macro="">
      <xdr:nvGraphicFramePr>
        <xdr:cNvPr id="17" name="Gráfico 16">
          <a:extLst>
            <a:ext uri="{FF2B5EF4-FFF2-40B4-BE49-F238E27FC236}">
              <a16:creationId xmlns:a16="http://schemas.microsoft.com/office/drawing/2014/main" id="{B0953240-2B3F-2945-D1DC-DD3B238F78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205740</xdr:colOff>
      <xdr:row>376</xdr:row>
      <xdr:rowOff>118110</xdr:rowOff>
    </xdr:from>
    <xdr:to>
      <xdr:col>8</xdr:col>
      <xdr:colOff>929640</xdr:colOff>
      <xdr:row>391</xdr:row>
      <xdr:rowOff>118110</xdr:rowOff>
    </xdr:to>
    <xdr:graphicFrame macro="">
      <xdr:nvGraphicFramePr>
        <xdr:cNvPr id="19" name="Gráfico 18">
          <a:extLst>
            <a:ext uri="{FF2B5EF4-FFF2-40B4-BE49-F238E27FC236}">
              <a16:creationId xmlns:a16="http://schemas.microsoft.com/office/drawing/2014/main" id="{70D33B5E-83E8-71E0-DE92-8323D0902A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0</xdr:colOff>
      <xdr:row>13</xdr:row>
      <xdr:rowOff>57150</xdr:rowOff>
    </xdr:from>
    <xdr:to>
      <xdr:col>6</xdr:col>
      <xdr:colOff>685800</xdr:colOff>
      <xdr:row>26</xdr:row>
      <xdr:rowOff>167640</xdr:rowOff>
    </xdr:to>
    <xdr:graphicFrame macro="">
      <xdr:nvGraphicFramePr>
        <xdr:cNvPr id="21" name="Gráfico 20">
          <a:extLst>
            <a:ext uri="{FF2B5EF4-FFF2-40B4-BE49-F238E27FC236}">
              <a16:creationId xmlns:a16="http://schemas.microsoft.com/office/drawing/2014/main" id="{60646619-0CA7-58D2-55D4-99BED0FEA9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42332</xdr:colOff>
      <xdr:row>49</xdr:row>
      <xdr:rowOff>76199</xdr:rowOff>
    </xdr:from>
    <xdr:to>
      <xdr:col>9</xdr:col>
      <xdr:colOff>778932</xdr:colOff>
      <xdr:row>64</xdr:row>
      <xdr:rowOff>25399</xdr:rowOff>
    </xdr:to>
    <xdr:graphicFrame macro="">
      <xdr:nvGraphicFramePr>
        <xdr:cNvPr id="9" name="Gráfico 8">
          <a:extLst>
            <a:ext uri="{FF2B5EF4-FFF2-40B4-BE49-F238E27FC236}">
              <a16:creationId xmlns:a16="http://schemas.microsoft.com/office/drawing/2014/main" id="{5B190BDE-1FA4-761B-06C3-7C1FE4C205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143934</xdr:colOff>
      <xdr:row>424</xdr:row>
      <xdr:rowOff>135466</xdr:rowOff>
    </xdr:from>
    <xdr:to>
      <xdr:col>7</xdr:col>
      <xdr:colOff>1540934</xdr:colOff>
      <xdr:row>439</xdr:row>
      <xdr:rowOff>84666</xdr:rowOff>
    </xdr:to>
    <xdr:graphicFrame macro="">
      <xdr:nvGraphicFramePr>
        <xdr:cNvPr id="13" name="Gráfico 12">
          <a:extLst>
            <a:ext uri="{FF2B5EF4-FFF2-40B4-BE49-F238E27FC236}">
              <a16:creationId xmlns:a16="http://schemas.microsoft.com/office/drawing/2014/main" id="{DB0F1931-A7D3-19D4-478D-A3891E1089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0</xdr:col>
      <xdr:colOff>0</xdr:colOff>
      <xdr:row>443</xdr:row>
      <xdr:rowOff>5081</xdr:rowOff>
    </xdr:from>
    <xdr:to>
      <xdr:col>6</xdr:col>
      <xdr:colOff>28438</xdr:colOff>
      <xdr:row>448</xdr:row>
      <xdr:rowOff>6971</xdr:rowOff>
    </xdr:to>
    <mc:AlternateContent xmlns:mc="http://schemas.openxmlformats.org/markup-compatibility/2006" xmlns:a14="http://schemas.microsoft.com/office/drawing/2010/main">
      <mc:Choice Requires="a14">
        <xdr:graphicFrame macro="">
          <xdr:nvGraphicFramePr>
            <xdr:cNvPr id="15" name="Acumulado dia útil">
              <a:extLst>
                <a:ext uri="{FF2B5EF4-FFF2-40B4-BE49-F238E27FC236}">
                  <a16:creationId xmlns:a16="http://schemas.microsoft.com/office/drawing/2014/main" id="{17FA3DFE-5129-0D65-AA75-49BABCEACE93}"/>
                </a:ext>
              </a:extLst>
            </xdr:cNvPr>
            <xdr:cNvGraphicFramePr/>
          </xdr:nvGraphicFramePr>
          <xdr:xfrm>
            <a:off x="0" y="0"/>
            <a:ext cx="0" cy="0"/>
          </xdr:xfrm>
          <a:graphic>
            <a:graphicData uri="http://schemas.microsoft.com/office/drawing/2010/slicer">
              <sle:slicer xmlns:sle="http://schemas.microsoft.com/office/drawing/2010/slicer" name="Acumulado dia útil"/>
            </a:graphicData>
          </a:graphic>
        </xdr:graphicFrame>
      </mc:Choice>
      <mc:Fallback xmlns="">
        <xdr:sp macro="" textlink="">
          <xdr:nvSpPr>
            <xdr:cNvPr id="0" name=""/>
            <xdr:cNvSpPr>
              <a:spLocks noTextEdit="1"/>
            </xdr:cNvSpPr>
          </xdr:nvSpPr>
          <xdr:spPr>
            <a:xfrm>
              <a:off x="0" y="42236814"/>
              <a:ext cx="7763087" cy="926251"/>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twoCellAnchor>
    <xdr:from>
      <xdr:col>2</xdr:col>
      <xdr:colOff>795866</xdr:colOff>
      <xdr:row>448</xdr:row>
      <xdr:rowOff>15241</xdr:rowOff>
    </xdr:from>
    <xdr:to>
      <xdr:col>10</xdr:col>
      <xdr:colOff>741679</xdr:colOff>
      <xdr:row>460</xdr:row>
      <xdr:rowOff>37253</xdr:rowOff>
    </xdr:to>
    <xdr:graphicFrame macro="">
      <xdr:nvGraphicFramePr>
        <xdr:cNvPr id="16" name="Gráfico 15">
          <a:extLst>
            <a:ext uri="{FF2B5EF4-FFF2-40B4-BE49-F238E27FC236}">
              <a16:creationId xmlns:a16="http://schemas.microsoft.com/office/drawing/2014/main" id="{B49826B4-F6C5-C563-3462-828A4A1109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xdr:col>
      <xdr:colOff>325120</xdr:colOff>
      <xdr:row>468</xdr:row>
      <xdr:rowOff>174412</xdr:rowOff>
    </xdr:from>
    <xdr:to>
      <xdr:col>7</xdr:col>
      <xdr:colOff>871218</xdr:colOff>
      <xdr:row>485</xdr:row>
      <xdr:rowOff>10160</xdr:rowOff>
    </xdr:to>
    <xdr:graphicFrame macro="">
      <xdr:nvGraphicFramePr>
        <xdr:cNvPr id="20" name="Gráfico 19">
          <a:extLst>
            <a:ext uri="{FF2B5EF4-FFF2-40B4-BE49-F238E27FC236}">
              <a16:creationId xmlns:a16="http://schemas.microsoft.com/office/drawing/2014/main" id="{926A0221-3A59-8658-1C00-1B03FB6528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50800</xdr:colOff>
          <xdr:row>616</xdr:row>
          <xdr:rowOff>276860</xdr:rowOff>
        </xdr:from>
        <xdr:to>
          <xdr:col>8</xdr:col>
          <xdr:colOff>180340</xdr:colOff>
          <xdr:row>617</xdr:row>
          <xdr:rowOff>20320</xdr:rowOff>
        </xdr:to>
        <xdr:sp macro="" textlink="">
          <xdr:nvSpPr>
            <xdr:cNvPr id="36872" name="Control 8" hidden="1">
              <a:extLst>
                <a:ext uri="{63B3BB69-23CF-44E3-9099-C40C66FF867C}">
                  <a14:compatExt spid="_x0000_s36872"/>
                </a:ext>
                <a:ext uri="{FF2B5EF4-FFF2-40B4-BE49-F238E27FC236}">
                  <a16:creationId xmlns:a16="http://schemas.microsoft.com/office/drawing/2014/main" id="{00000000-0008-0000-0200-0000089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50800</xdr:colOff>
          <xdr:row>616</xdr:row>
          <xdr:rowOff>276860</xdr:rowOff>
        </xdr:from>
        <xdr:to>
          <xdr:col>8</xdr:col>
          <xdr:colOff>492760</xdr:colOff>
          <xdr:row>617</xdr:row>
          <xdr:rowOff>20320</xdr:rowOff>
        </xdr:to>
        <xdr:sp macro="" textlink="">
          <xdr:nvSpPr>
            <xdr:cNvPr id="36873" name="Control 9" hidden="1">
              <a:extLst>
                <a:ext uri="{63B3BB69-23CF-44E3-9099-C40C66FF867C}">
                  <a14:compatExt spid="_x0000_s36873"/>
                </a:ext>
                <a:ext uri="{FF2B5EF4-FFF2-40B4-BE49-F238E27FC236}">
                  <a16:creationId xmlns:a16="http://schemas.microsoft.com/office/drawing/2014/main" id="{00000000-0008-0000-0200-0000099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14</xdr:col>
      <xdr:colOff>102918</xdr:colOff>
      <xdr:row>0</xdr:row>
      <xdr:rowOff>114513</xdr:rowOff>
    </xdr:from>
    <xdr:to>
      <xdr:col>18</xdr:col>
      <xdr:colOff>38495</xdr:colOff>
      <xdr:row>6</xdr:row>
      <xdr:rowOff>7620</xdr:rowOff>
    </xdr:to>
    <xdr:pic>
      <xdr:nvPicPr>
        <xdr:cNvPr id="4" name="Gráfico 3" descr="Lupa com preenchimento sólido">
          <a:extLst>
            <a:ext uri="{FF2B5EF4-FFF2-40B4-BE49-F238E27FC236}">
              <a16:creationId xmlns:a16="http://schemas.microsoft.com/office/drawing/2014/main" id="{87AB2F32-794F-F06E-BD1F-28CB7197CD68}"/>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907148">
          <a:off x="6420591" y="114513"/>
          <a:ext cx="815340" cy="728056"/>
        </a:xfrm>
        <a:prstGeom prst="rect">
          <a:avLst/>
        </a:prstGeom>
      </xdr:spPr>
    </xdr:pic>
    <xdr:clientData/>
  </xdr:twoCellAnchor>
  <xdr:twoCellAnchor editAs="oneCell">
    <xdr:from>
      <xdr:col>5</xdr:col>
      <xdr:colOff>651879</xdr:colOff>
      <xdr:row>24</xdr:row>
      <xdr:rowOff>20782</xdr:rowOff>
    </xdr:from>
    <xdr:to>
      <xdr:col>5</xdr:col>
      <xdr:colOff>1593273</xdr:colOff>
      <xdr:row>1048576</xdr:row>
      <xdr:rowOff>226785</xdr:rowOff>
    </xdr:to>
    <xdr:pic>
      <xdr:nvPicPr>
        <xdr:cNvPr id="10" name="Imagem 9" descr="Saúde - Loyds | Seguros &amp; Assistência">
          <a:extLst>
            <a:ext uri="{FF2B5EF4-FFF2-40B4-BE49-F238E27FC236}">
              <a16:creationId xmlns:a16="http://schemas.microsoft.com/office/drawing/2014/main" id="{93C40A97-91A3-E885-1870-138B73F666E1}"/>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702352" y="3560618"/>
          <a:ext cx="941394" cy="4641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xdr:row>
      <xdr:rowOff>6926</xdr:rowOff>
    </xdr:from>
    <xdr:to>
      <xdr:col>6</xdr:col>
      <xdr:colOff>3</xdr:colOff>
      <xdr:row>10</xdr:row>
      <xdr:rowOff>48490</xdr:rowOff>
    </xdr:to>
    <xdr:sp macro="" textlink="">
      <xdr:nvSpPr>
        <xdr:cNvPr id="12" name="Fluxograma: Atraso 11">
          <a:extLst>
            <a:ext uri="{FF2B5EF4-FFF2-40B4-BE49-F238E27FC236}">
              <a16:creationId xmlns:a16="http://schemas.microsoft.com/office/drawing/2014/main" id="{2057C19A-918E-74B0-9E05-4C0C72372712}"/>
            </a:ext>
          </a:extLst>
        </xdr:cNvPr>
        <xdr:cNvSpPr/>
      </xdr:nvSpPr>
      <xdr:spPr>
        <a:xfrm rot="16200000">
          <a:off x="1596738" y="-432958"/>
          <a:ext cx="1454728" cy="2694713"/>
        </a:xfrm>
        <a:prstGeom prst="flowChartDelay">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2</xdr:col>
      <xdr:colOff>207818</xdr:colOff>
      <xdr:row>2</xdr:row>
      <xdr:rowOff>20782</xdr:rowOff>
    </xdr:from>
    <xdr:to>
      <xdr:col>5</xdr:col>
      <xdr:colOff>1136072</xdr:colOff>
      <xdr:row>10</xdr:row>
      <xdr:rowOff>180109</xdr:rowOff>
    </xdr:to>
    <xdr:pic>
      <xdr:nvPicPr>
        <xdr:cNvPr id="18" name="Gráfico 17" descr="Usuários com preenchimento sólido">
          <a:extLst>
            <a:ext uri="{FF2B5EF4-FFF2-40B4-BE49-F238E27FC236}">
              <a16:creationId xmlns:a16="http://schemas.microsoft.com/office/drawing/2014/main" id="{ED7CC855-A3DA-426E-CA4D-5185F8CC3212}"/>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614054" y="200891"/>
          <a:ext cx="1572491" cy="157249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437605</xdr:colOff>
      <xdr:row>2</xdr:row>
      <xdr:rowOff>52615</xdr:rowOff>
    </xdr:from>
    <xdr:to>
      <xdr:col>15</xdr:col>
      <xdr:colOff>183941</xdr:colOff>
      <xdr:row>5</xdr:row>
      <xdr:rowOff>160887</xdr:rowOff>
    </xdr:to>
    <xdr:pic>
      <xdr:nvPicPr>
        <xdr:cNvPr id="31" name="Gráfico 1" descr="Lupa com preenchimento sólido">
          <a:extLst>
            <a:ext uri="{FF2B5EF4-FFF2-40B4-BE49-F238E27FC236}">
              <a16:creationId xmlns:a16="http://schemas.microsoft.com/office/drawing/2014/main" id="{DAD77257-4473-44BA-9837-ADA11F89E23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569234" y="194129"/>
          <a:ext cx="668623" cy="603572"/>
        </a:xfrm>
        <a:prstGeom prst="rect">
          <a:avLst/>
        </a:prstGeom>
      </xdr:spPr>
    </xdr:pic>
    <xdr:clientData/>
  </xdr:twoCellAnchor>
  <xdr:twoCellAnchor editAs="oneCell">
    <xdr:from>
      <xdr:col>5</xdr:col>
      <xdr:colOff>651879</xdr:colOff>
      <xdr:row>24</xdr:row>
      <xdr:rowOff>20782</xdr:rowOff>
    </xdr:from>
    <xdr:to>
      <xdr:col>8</xdr:col>
      <xdr:colOff>283983</xdr:colOff>
      <xdr:row>1048570</xdr:row>
      <xdr:rowOff>43325</xdr:rowOff>
    </xdr:to>
    <xdr:pic>
      <xdr:nvPicPr>
        <xdr:cNvPr id="3" name="Imagem 2" descr="Saúde - Loyds | Seguros &amp; Assistência">
          <a:extLst>
            <a:ext uri="{FF2B5EF4-FFF2-40B4-BE49-F238E27FC236}">
              <a16:creationId xmlns:a16="http://schemas.microsoft.com/office/drawing/2014/main" id="{78304254-907A-41F5-8082-09F928AD6FC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099679" y="4089862"/>
          <a:ext cx="941394" cy="4592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0</xdr:row>
      <xdr:rowOff>76198</xdr:rowOff>
    </xdr:from>
    <xdr:to>
      <xdr:col>6</xdr:col>
      <xdr:colOff>3</xdr:colOff>
      <xdr:row>10</xdr:row>
      <xdr:rowOff>48488</xdr:rowOff>
    </xdr:to>
    <xdr:sp macro="" textlink="">
      <xdr:nvSpPr>
        <xdr:cNvPr id="32" name="Fluxograma: Atraso 3">
          <a:extLst>
            <a:ext uri="{FF2B5EF4-FFF2-40B4-BE49-F238E27FC236}">
              <a16:creationId xmlns:a16="http://schemas.microsoft.com/office/drawing/2014/main" id="{D67CF020-E72B-4ECE-8AE2-3B74702FB4A5}"/>
            </a:ext>
          </a:extLst>
        </xdr:cNvPr>
        <xdr:cNvSpPr/>
      </xdr:nvSpPr>
      <xdr:spPr>
        <a:xfrm rot="16200000">
          <a:off x="1123519" y="-685371"/>
          <a:ext cx="1982065" cy="3505203"/>
        </a:xfrm>
        <a:prstGeom prst="flowChartDelay">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1</xdr:col>
      <xdr:colOff>489858</xdr:colOff>
      <xdr:row>4</xdr:row>
      <xdr:rowOff>89194</xdr:rowOff>
    </xdr:from>
    <xdr:to>
      <xdr:col>5</xdr:col>
      <xdr:colOff>90551</xdr:colOff>
      <xdr:row>9</xdr:row>
      <xdr:rowOff>756706</xdr:rowOff>
    </xdr:to>
    <xdr:pic>
      <xdr:nvPicPr>
        <xdr:cNvPr id="34" name="Gráfico 4" descr="Usuário com preenchimento sólido">
          <a:extLst>
            <a:ext uri="{FF2B5EF4-FFF2-40B4-BE49-F238E27FC236}">
              <a16:creationId xmlns:a16="http://schemas.microsoft.com/office/drawing/2014/main" id="{DCF4ED40-1C6B-4D87-8646-429965066194}"/>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t="10993" b="10993"/>
        <a:stretch/>
      </xdr:blipFill>
      <xdr:spPr>
        <a:xfrm>
          <a:off x="857251" y="538230"/>
          <a:ext cx="2512621" cy="196019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480059</xdr:colOff>
      <xdr:row>1</xdr:row>
      <xdr:rowOff>180974</xdr:rowOff>
    </xdr:from>
    <xdr:to>
      <xdr:col>22</xdr:col>
      <xdr:colOff>368709</xdr:colOff>
      <xdr:row>14</xdr:row>
      <xdr:rowOff>171450</xdr:rowOff>
    </xdr:to>
    <xdr:graphicFrame macro="">
      <xdr:nvGraphicFramePr>
        <xdr:cNvPr id="2" name="Gráfico 1">
          <a:extLst>
            <a:ext uri="{FF2B5EF4-FFF2-40B4-BE49-F238E27FC236}">
              <a16:creationId xmlns:a16="http://schemas.microsoft.com/office/drawing/2014/main" id="{8635C514-DA35-3442-CB58-E98AD866F3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681162</xdr:colOff>
      <xdr:row>44</xdr:row>
      <xdr:rowOff>9520</xdr:rowOff>
    </xdr:from>
    <xdr:to>
      <xdr:col>13</xdr:col>
      <xdr:colOff>376362</xdr:colOff>
      <xdr:row>63</xdr:row>
      <xdr:rowOff>149915</xdr:rowOff>
    </xdr:to>
    <xdr:graphicFrame macro="">
      <xdr:nvGraphicFramePr>
        <xdr:cNvPr id="3" name="Gráfico 2">
          <a:extLst>
            <a:ext uri="{FF2B5EF4-FFF2-40B4-BE49-F238E27FC236}">
              <a16:creationId xmlns:a16="http://schemas.microsoft.com/office/drawing/2014/main" id="{4F25D76E-515B-8E7E-104D-DEED8EBBC0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114300</xdr:colOff>
      <xdr:row>77</xdr:row>
      <xdr:rowOff>41910</xdr:rowOff>
    </xdr:from>
    <xdr:to>
      <xdr:col>19</xdr:col>
      <xdr:colOff>533400</xdr:colOff>
      <xdr:row>90</xdr:row>
      <xdr:rowOff>0</xdr:rowOff>
    </xdr:to>
    <xdr:graphicFrame macro="">
      <xdr:nvGraphicFramePr>
        <xdr:cNvPr id="4" name="Gráfico 3">
          <a:extLst>
            <a:ext uri="{FF2B5EF4-FFF2-40B4-BE49-F238E27FC236}">
              <a16:creationId xmlns:a16="http://schemas.microsoft.com/office/drawing/2014/main" id="{AA429344-1663-4FE3-02C4-F38F0EC40E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266700</xdr:colOff>
      <xdr:row>97</xdr:row>
      <xdr:rowOff>3810</xdr:rowOff>
    </xdr:from>
    <xdr:to>
      <xdr:col>13</xdr:col>
      <xdr:colOff>563880</xdr:colOff>
      <xdr:row>112</xdr:row>
      <xdr:rowOff>3810</xdr:rowOff>
    </xdr:to>
    <xdr:graphicFrame macro="">
      <xdr:nvGraphicFramePr>
        <xdr:cNvPr id="5" name="Gráfico 4">
          <a:extLst>
            <a:ext uri="{FF2B5EF4-FFF2-40B4-BE49-F238E27FC236}">
              <a16:creationId xmlns:a16="http://schemas.microsoft.com/office/drawing/2014/main" id="{BC047BE7-9CDA-778E-184B-DD5181EC3B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3977640</xdr:colOff>
      <xdr:row>124</xdr:row>
      <xdr:rowOff>72390</xdr:rowOff>
    </xdr:from>
    <xdr:to>
      <xdr:col>6</xdr:col>
      <xdr:colOff>571500</xdr:colOff>
      <xdr:row>139</xdr:row>
      <xdr:rowOff>72390</xdr:rowOff>
    </xdr:to>
    <xdr:graphicFrame macro="">
      <xdr:nvGraphicFramePr>
        <xdr:cNvPr id="6" name="Gráfico 5">
          <a:extLst>
            <a:ext uri="{FF2B5EF4-FFF2-40B4-BE49-F238E27FC236}">
              <a16:creationId xmlns:a16="http://schemas.microsoft.com/office/drawing/2014/main" id="{5E79734C-E824-98D9-D927-0B1E7BE5A2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1436914</xdr:colOff>
      <xdr:row>147</xdr:row>
      <xdr:rowOff>59871</xdr:rowOff>
    </xdr:from>
    <xdr:to>
      <xdr:col>20</xdr:col>
      <xdr:colOff>444500</xdr:colOff>
      <xdr:row>162</xdr:row>
      <xdr:rowOff>27214</xdr:rowOff>
    </xdr:to>
    <xdr:graphicFrame macro="">
      <xdr:nvGraphicFramePr>
        <xdr:cNvPr id="7" name="Gráfico 6">
          <a:extLst>
            <a:ext uri="{FF2B5EF4-FFF2-40B4-BE49-F238E27FC236}">
              <a16:creationId xmlns:a16="http://schemas.microsoft.com/office/drawing/2014/main" id="{F863F536-C6DD-05DE-7134-CA228168C7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110434</xdr:colOff>
      <xdr:row>195</xdr:row>
      <xdr:rowOff>91660</xdr:rowOff>
    </xdr:from>
    <xdr:to>
      <xdr:col>19</xdr:col>
      <xdr:colOff>828260</xdr:colOff>
      <xdr:row>210</xdr:row>
      <xdr:rowOff>18773</xdr:rowOff>
    </xdr:to>
    <xdr:graphicFrame macro="">
      <xdr:nvGraphicFramePr>
        <xdr:cNvPr id="8" name="Gráfico 7">
          <a:extLst>
            <a:ext uri="{FF2B5EF4-FFF2-40B4-BE49-F238E27FC236}">
              <a16:creationId xmlns:a16="http://schemas.microsoft.com/office/drawing/2014/main" id="{FDFE1D0D-8C16-17DD-7FC9-966AAC591E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132523</xdr:colOff>
      <xdr:row>11</xdr:row>
      <xdr:rowOff>162284</xdr:rowOff>
    </xdr:from>
    <xdr:to>
      <xdr:col>16</xdr:col>
      <xdr:colOff>154609</xdr:colOff>
      <xdr:row>31</xdr:row>
      <xdr:rowOff>89894</xdr:rowOff>
    </xdr:to>
    <xdr:graphicFrame macro="">
      <xdr:nvGraphicFramePr>
        <xdr:cNvPr id="4" name="Gráfico 3">
          <a:extLst>
            <a:ext uri="{FF2B5EF4-FFF2-40B4-BE49-F238E27FC236}">
              <a16:creationId xmlns:a16="http://schemas.microsoft.com/office/drawing/2014/main" id="{4BE11A75-2DC1-F7B9-3962-2AC5F26C1D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242956</xdr:colOff>
      <xdr:row>45</xdr:row>
      <xdr:rowOff>25399</xdr:rowOff>
    </xdr:from>
    <xdr:to>
      <xdr:col>3</xdr:col>
      <xdr:colOff>0</xdr:colOff>
      <xdr:row>64</xdr:row>
      <xdr:rowOff>11043</xdr:rowOff>
    </xdr:to>
    <xdr:graphicFrame macro="">
      <xdr:nvGraphicFramePr>
        <xdr:cNvPr id="5" name="Gráfico 4">
          <a:extLst>
            <a:ext uri="{FF2B5EF4-FFF2-40B4-BE49-F238E27FC236}">
              <a16:creationId xmlns:a16="http://schemas.microsoft.com/office/drawing/2014/main" id="{A598EF22-AE3D-AFAE-59B7-86B7AFB9B6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309217</xdr:colOff>
      <xdr:row>45</xdr:row>
      <xdr:rowOff>25399</xdr:rowOff>
    </xdr:from>
    <xdr:to>
      <xdr:col>6</xdr:col>
      <xdr:colOff>441739</xdr:colOff>
      <xdr:row>64</xdr:row>
      <xdr:rowOff>11043</xdr:rowOff>
    </xdr:to>
    <xdr:graphicFrame macro="">
      <xdr:nvGraphicFramePr>
        <xdr:cNvPr id="7" name="Gráfico 6">
          <a:extLst>
            <a:ext uri="{FF2B5EF4-FFF2-40B4-BE49-F238E27FC236}">
              <a16:creationId xmlns:a16="http://schemas.microsoft.com/office/drawing/2014/main" id="{BC3C2A01-4657-2CA8-935B-89E7ED6ECB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levesaude-my.sharepoint.com/personal/ramon_oliveira_levesaude_com_br/Documents/CX/2024/Laura/C&#243;pia%20de%20NIP's%20Maio%20a%20Julho.xlsx" TargetMode="External"/><Relationship Id="rId1" Type="http://schemas.openxmlformats.org/officeDocument/2006/relationships/externalLinkPath" Target="/personal/ramon_oliveira_levesaude_com_br/Documents/CX/2024/Laura/C&#243;pia%20de%20NIP's%20Maio%20a%20Julho.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levesaude-my.sharepoint.com/personal/thiago_sousa_levesaude_com_br/Documents/JUR-OUV-COMPL/REGULAT&#211;RIO/NIPS/2024/Setembro%202024/Assistencial/PAINEL%20de%20NIPs%202024.xlsx" TargetMode="External"/><Relationship Id="rId1" Type="http://schemas.openxmlformats.org/officeDocument/2006/relationships/externalLinkPath" Target="/personal/thiago_sousa_levesaude_com_br/Documents/JUR-OUV-COMPL/REGULAT&#211;RIO/NIPS/2024/Setembro%202024/Assistencial/PAINEL%20de%20NIPs%20202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mas (Qualidade)"/>
      <sheetName val="Dinamica Causa Raiz"/>
      <sheetName val="NIPs"/>
      <sheetName val="REEMBOLSO"/>
      <sheetName val="Planos de ação"/>
      <sheetName val="Gráficos Atualizados (2)"/>
      <sheetName val="Gráficos Atualizados"/>
      <sheetName val="Fale Leve"/>
      <sheetName val="Auxiliar"/>
      <sheetName val="Gráficos 21-06"/>
      <sheetName val="Planilha6"/>
      <sheetName val="MANUEL"/>
      <sheetName val="Visão Diária"/>
      <sheetName val="Alto custo"/>
      <sheetName val="IGR por Área"/>
      <sheetName val="Causa Raiz"/>
      <sheetName val="Assunto"/>
      <sheetName val="Sem Ameaça"/>
      <sheetName val="AMEAÇA"/>
      <sheetName val="SLA"/>
      <sheetName val="NIP POR DIA"/>
      <sheetName val="Gestão de Rede - Junho"/>
      <sheetName val="Evellyn"/>
      <sheetName val="Planilha2"/>
      <sheetName val="Planilha5"/>
    </sheetNames>
    <sheetDataSet>
      <sheetData sheetId="0">
        <row r="1">
          <cell r="J1" t="str">
            <v>Column10</v>
          </cell>
          <cell r="K1" t="str">
            <v>Column11</v>
          </cell>
          <cell r="L1" t="str">
            <v>Column12</v>
          </cell>
          <cell r="M1" t="str">
            <v>Column13</v>
          </cell>
          <cell r="N1" t="str">
            <v>Column14</v>
          </cell>
          <cell r="O1" t="str">
            <v>Column15</v>
          </cell>
          <cell r="P1" t="str">
            <v>Column16</v>
          </cell>
          <cell r="Q1" t="str">
            <v>Column17</v>
          </cell>
          <cell r="R1" t="str">
            <v>Column18</v>
          </cell>
          <cell r="S1" t="str">
            <v>Column19</v>
          </cell>
          <cell r="T1" t="str">
            <v>Column20</v>
          </cell>
          <cell r="U1" t="str">
            <v>Column21</v>
          </cell>
          <cell r="V1" t="str">
            <v>Column22</v>
          </cell>
          <cell r="W1" t="str">
            <v>Column23</v>
          </cell>
          <cell r="X1" t="str">
            <v>Column24</v>
          </cell>
          <cell r="Y1" t="str">
            <v>Column25</v>
          </cell>
          <cell r="Z1" t="str">
            <v>Column26</v>
          </cell>
          <cell r="AA1" t="str">
            <v>Column27</v>
          </cell>
        </row>
        <row r="3">
          <cell r="J3" t="str">
            <v>CPF</v>
          </cell>
          <cell r="K3" t="str">
            <v>Idade</v>
          </cell>
          <cell r="L3" t="str">
            <v>Dias de plano</v>
          </cell>
          <cell r="M3" t="str">
            <v>Nip Anterior</v>
          </cell>
          <cell r="N3" t="str">
            <v>Liminar Judicial</v>
          </cell>
          <cell r="O3" t="str">
            <v>Cliente Crítico</v>
          </cell>
          <cell r="P3" t="str">
            <v>Classificação de Risco</v>
          </cell>
          <cell r="Q3" t="str">
            <v>Plano</v>
          </cell>
          <cell r="R3" t="str">
            <v>TUP</v>
          </cell>
          <cell r="S3" t="str">
            <v>Operadora Anterior</v>
          </cell>
          <cell r="T3" t="str">
            <v>Localidade</v>
          </cell>
          <cell r="U3" t="str">
            <v>Tema</v>
          </cell>
          <cell r="V3" t="str">
            <v>Subtema</v>
          </cell>
          <cell r="W3" t="str">
            <v>Assunto</v>
          </cell>
          <cell r="X3" t="str">
            <v>Modalidade</v>
          </cell>
          <cell r="Y3" t="str">
            <v>Natureza</v>
          </cell>
          <cell r="Z3" t="str">
            <v>Área</v>
          </cell>
          <cell r="AA3" t="str">
            <v>Risco / Erro / Sem Erro</v>
          </cell>
        </row>
        <row r="4">
          <cell r="J4" t="str">
            <v>167.072.257-07</v>
          </cell>
          <cell r="K4">
            <v>23</v>
          </cell>
          <cell r="L4">
            <v>454</v>
          </cell>
          <cell r="M4" t="str">
            <v>Não Reincidente</v>
          </cell>
          <cell r="P4" t="str">
            <v>Risco 1</v>
          </cell>
          <cell r="Q4" t="str">
            <v>Leve On</v>
          </cell>
          <cell r="R4" t="str">
            <v>Novos Associados</v>
          </cell>
          <cell r="T4" t="str">
            <v>Duque de Caxias</v>
          </cell>
          <cell r="U4" t="str">
            <v>Cobertura Contratual</v>
          </cell>
          <cell r="V4" t="str">
            <v>Rol de Procedimentos e Cobertura Contratual</v>
          </cell>
          <cell r="W4" t="str">
            <v>Negativa de Benefício</v>
          </cell>
          <cell r="X4" t="str">
            <v>Individual</v>
          </cell>
          <cell r="Y4" t="str">
            <v>Assistencial</v>
          </cell>
          <cell r="Z4" t="str">
            <v>Regulação</v>
          </cell>
          <cell r="AA4" t="str">
            <v>Evitável</v>
          </cell>
        </row>
        <row r="5">
          <cell r="J5" t="str">
            <v>178.825.707-37</v>
          </cell>
          <cell r="K5">
            <v>11</v>
          </cell>
          <cell r="L5">
            <v>530</v>
          </cell>
          <cell r="M5" t="str">
            <v>Não Reincidente</v>
          </cell>
          <cell r="P5" t="str">
            <v>Risco 2</v>
          </cell>
          <cell r="Q5" t="str">
            <v>Personal</v>
          </cell>
          <cell r="R5" t="str">
            <v>Novos Associados</v>
          </cell>
          <cell r="T5" t="str">
            <v>Nova Iguaçu</v>
          </cell>
          <cell r="U5" t="str">
            <v>Cobertura Contratual</v>
          </cell>
          <cell r="V5" t="str">
            <v>Regras para Acesso aos Atendimentos</v>
          </cell>
          <cell r="W5" t="str">
            <v>Negativa de Benefício</v>
          </cell>
          <cell r="X5" t="str">
            <v>Individual</v>
          </cell>
          <cell r="Y5" t="str">
            <v>Assistencial</v>
          </cell>
          <cell r="Z5" t="str">
            <v>Regulação</v>
          </cell>
          <cell r="AA5" t="str">
            <v>Inevitável</v>
          </cell>
        </row>
        <row r="6">
          <cell r="J6" t="str">
            <v>048.208.923-71</v>
          </cell>
          <cell r="K6">
            <v>31</v>
          </cell>
          <cell r="L6">
            <v>56</v>
          </cell>
          <cell r="M6" t="str">
            <v>Não Reincidente</v>
          </cell>
          <cell r="P6" t="str">
            <v>Sem Classificação</v>
          </cell>
          <cell r="R6" t="str">
            <v>Novos Associados</v>
          </cell>
          <cell r="U6" t="str">
            <v>Cobertura</v>
          </cell>
          <cell r="V6" t="str">
            <v>Rol de Procedimentos e Cobertura Contratual</v>
          </cell>
          <cell r="X6" t="str">
            <v>Empresarial</v>
          </cell>
          <cell r="Y6" t="str">
            <v>Assistencial</v>
          </cell>
          <cell r="Z6" t="str">
            <v>Outro</v>
          </cell>
          <cell r="AA6" t="str">
            <v>Inevitável</v>
          </cell>
        </row>
        <row r="7">
          <cell r="J7" t="str">
            <v>015.692.337-80</v>
          </cell>
          <cell r="K7">
            <v>51</v>
          </cell>
          <cell r="L7">
            <v>140</v>
          </cell>
          <cell r="M7" t="str">
            <v>Não Reincidente</v>
          </cell>
          <cell r="P7" t="str">
            <v>Risco 2</v>
          </cell>
          <cell r="Q7" t="str">
            <v>Leve On</v>
          </cell>
          <cell r="R7" t="str">
            <v>Advindos II</v>
          </cell>
          <cell r="T7" t="str">
            <v>São Gonçalo, Rio de Janeiro</v>
          </cell>
          <cell r="U7" t="str">
            <v>Cobertura</v>
          </cell>
          <cell r="V7" t="str">
            <v>Rol de Procedimentos e Cobertura Contratual</v>
          </cell>
          <cell r="W7" t="str">
            <v>Dificuldade no Agendamento</v>
          </cell>
          <cell r="X7" t="str">
            <v>Individual</v>
          </cell>
          <cell r="Y7" t="str">
            <v>Assistencial</v>
          </cell>
          <cell r="Z7" t="str">
            <v>Gestão de Rede</v>
          </cell>
          <cell r="AA7" t="str">
            <v>Evitável</v>
          </cell>
        </row>
        <row r="8">
          <cell r="J8" t="str">
            <v>225.856.327-50</v>
          </cell>
          <cell r="K8">
            <v>16</v>
          </cell>
          <cell r="L8">
            <v>102</v>
          </cell>
          <cell r="M8" t="str">
            <v>Não Reincidente</v>
          </cell>
          <cell r="P8" t="str">
            <v>Risco 1</v>
          </cell>
          <cell r="Q8" t="str">
            <v>Premium</v>
          </cell>
          <cell r="R8" t="str">
            <v>Advindos III</v>
          </cell>
          <cell r="T8" t="str">
            <v>West Zone of São Paulo</v>
          </cell>
          <cell r="U8" t="str">
            <v>Contratos e Regulamentos</v>
          </cell>
          <cell r="V8" t="str">
            <v>Itens Obrigatórios e Cláusulas Contratuais</v>
          </cell>
          <cell r="W8" t="str">
            <v>Negativa de Benefício</v>
          </cell>
          <cell r="X8" t="str">
            <v>Empresarial</v>
          </cell>
          <cell r="Y8" t="str">
            <v>Não Assistencial</v>
          </cell>
          <cell r="Z8" t="str">
            <v>Regulação</v>
          </cell>
          <cell r="AA8" t="str">
            <v>Risco do Negócio</v>
          </cell>
        </row>
        <row r="9">
          <cell r="J9" t="str">
            <v>455.206.827-04</v>
          </cell>
          <cell r="K9">
            <v>68</v>
          </cell>
          <cell r="L9">
            <v>277</v>
          </cell>
          <cell r="M9" t="str">
            <v>Não Reincidente</v>
          </cell>
          <cell r="P9" t="str">
            <v>Risco 1</v>
          </cell>
          <cell r="Q9" t="str">
            <v>Personal</v>
          </cell>
          <cell r="R9" t="str">
            <v>Pjotão</v>
          </cell>
          <cell r="T9" t="str">
            <v>Niterói</v>
          </cell>
          <cell r="U9" t="str">
            <v>Cobertura Contratual</v>
          </cell>
          <cell r="V9" t="str">
            <v>Regras para Acesso aos Atendimentos</v>
          </cell>
          <cell r="W9" t="str">
            <v>Dificuldade no Agendamento</v>
          </cell>
          <cell r="X9" t="str">
            <v>Empresarial</v>
          </cell>
          <cell r="Y9" t="str">
            <v>Assistencial</v>
          </cell>
          <cell r="Z9" t="str">
            <v>Regulação</v>
          </cell>
          <cell r="AA9" t="str">
            <v>Inevitável</v>
          </cell>
        </row>
        <row r="10">
          <cell r="J10" t="str">
            <v>204.548.647-87</v>
          </cell>
          <cell r="K10">
            <v>71</v>
          </cell>
          <cell r="L10">
            <v>39</v>
          </cell>
          <cell r="M10" t="str">
            <v>Não Reincidente</v>
          </cell>
          <cell r="O10" t="str">
            <v>Não</v>
          </cell>
          <cell r="P10" t="str">
            <v>Risco 3</v>
          </cell>
          <cell r="Q10" t="str">
            <v>Premium</v>
          </cell>
          <cell r="R10" t="str">
            <v>Advindos II</v>
          </cell>
          <cell r="S10" t="str">
            <v>Unimed</v>
          </cell>
          <cell r="T10" t="str">
            <v>West Zone of São Paulo</v>
          </cell>
          <cell r="U10" t="str">
            <v>Contratos e Regulamentos</v>
          </cell>
          <cell r="V10" t="str">
            <v>Contratação/Adesão e Vigência Contratual</v>
          </cell>
          <cell r="W10" t="str">
            <v>Demora na Contratação AC</v>
          </cell>
          <cell r="X10" t="str">
            <v>Individual</v>
          </cell>
          <cell r="Y10" t="str">
            <v>Não Assistencial</v>
          </cell>
          <cell r="Z10" t="str">
            <v>EMQ</v>
          </cell>
          <cell r="AA10" t="str">
            <v>Risco do Negócio</v>
          </cell>
        </row>
        <row r="11">
          <cell r="J11" t="str">
            <v>633.778.104-04</v>
          </cell>
          <cell r="K11">
            <v>57</v>
          </cell>
          <cell r="L11">
            <v>333</v>
          </cell>
          <cell r="M11" t="str">
            <v>Não Reincidente</v>
          </cell>
          <cell r="P11" t="str">
            <v>Risco 3</v>
          </cell>
          <cell r="Q11" t="str">
            <v>Premium</v>
          </cell>
          <cell r="R11" t="str">
            <v>Novos Associados</v>
          </cell>
          <cell r="T11" t="str">
            <v>West Zone of São Paulo</v>
          </cell>
          <cell r="U11" t="str">
            <v>Cobertura</v>
          </cell>
          <cell r="V11" t="str">
            <v>Prazos Máximos para Atendimento</v>
          </cell>
          <cell r="W11" t="str">
            <v>Demora na Liberação de Benefício</v>
          </cell>
          <cell r="X11" t="str">
            <v>Individual</v>
          </cell>
          <cell r="Y11" t="str">
            <v>Assistencial</v>
          </cell>
          <cell r="Z11" t="str">
            <v>Regulação</v>
          </cell>
          <cell r="AA11" t="str">
            <v>Evitável</v>
          </cell>
        </row>
        <row r="12">
          <cell r="J12" t="str">
            <v>836.816.477-04</v>
          </cell>
          <cell r="K12" t="str">
            <v>72</v>
          </cell>
          <cell r="L12">
            <v>722</v>
          </cell>
          <cell r="M12" t="str">
            <v>Não Reincidente</v>
          </cell>
          <cell r="P12" t="str">
            <v>Risco 3</v>
          </cell>
          <cell r="Q12" t="str">
            <v>Personal</v>
          </cell>
          <cell r="R12" t="str">
            <v>Novos Associados</v>
          </cell>
          <cell r="T12" t="str">
            <v>West Zone of São Paulo</v>
          </cell>
          <cell r="U12" t="str">
            <v>Cobertura</v>
          </cell>
          <cell r="V12" t="str">
            <v>Prazos Máximos para Atendimento</v>
          </cell>
          <cell r="W12" t="str">
            <v>Demora na Liberação de Benefício</v>
          </cell>
          <cell r="X12" t="str">
            <v>Empresarial</v>
          </cell>
          <cell r="Y12" t="str">
            <v>Assistencial</v>
          </cell>
          <cell r="Z12" t="str">
            <v>Regulação</v>
          </cell>
          <cell r="AA12" t="str">
            <v>Evitável</v>
          </cell>
        </row>
        <row r="13">
          <cell r="J13" t="str">
            <v>012.900.297-68</v>
          </cell>
          <cell r="K13" t="str">
            <v>72</v>
          </cell>
          <cell r="L13">
            <v>34.714803240742185</v>
          </cell>
          <cell r="M13" t="str">
            <v>Não Reincidente</v>
          </cell>
          <cell r="P13" t="str">
            <v>Risco 3</v>
          </cell>
          <cell r="Q13" t="str">
            <v>Personal</v>
          </cell>
          <cell r="R13" t="str">
            <v>Advindos III</v>
          </cell>
          <cell r="T13" t="str">
            <v>Zona Norte I</v>
          </cell>
          <cell r="U13" t="str">
            <v>Contratos e Regulamentos</v>
          </cell>
          <cell r="V13" t="str">
            <v>Portabilidade de Carências</v>
          </cell>
          <cell r="W13" t="str">
            <v>Portabilidade</v>
          </cell>
          <cell r="X13" t="str">
            <v>Individual</v>
          </cell>
          <cell r="Y13" t="str">
            <v>Não Assistencial</v>
          </cell>
          <cell r="Z13" t="str">
            <v>Comercial</v>
          </cell>
          <cell r="AA13" t="str">
            <v>Risco do Negócio</v>
          </cell>
        </row>
        <row r="14">
          <cell r="J14" t="str">
            <v>191.412.657-26</v>
          </cell>
          <cell r="K14" t="str">
            <v>15</v>
          </cell>
          <cell r="L14">
            <v>148.60929398148437</v>
          </cell>
          <cell r="M14" t="str">
            <v>Reincidente</v>
          </cell>
          <cell r="N14" t="str">
            <v>Sim</v>
          </cell>
          <cell r="P14" t="str">
            <v>Risco 2</v>
          </cell>
          <cell r="Q14" t="str">
            <v>Personal</v>
          </cell>
          <cell r="R14" t="str">
            <v>Novos Associados</v>
          </cell>
          <cell r="T14" t="str">
            <v>West Zone of São Paulo</v>
          </cell>
          <cell r="U14" t="str">
            <v>Cobertura</v>
          </cell>
          <cell r="V14" t="str">
            <v>Regras para Acesso aos Atendimentos</v>
          </cell>
          <cell r="W14" t="str">
            <v>Negativa de Benefício</v>
          </cell>
          <cell r="X14" t="str">
            <v>Individual</v>
          </cell>
          <cell r="Y14" t="str">
            <v>Assistencial</v>
          </cell>
          <cell r="Z14" t="str">
            <v>Regulação</v>
          </cell>
          <cell r="AA14" t="str">
            <v>Evitável</v>
          </cell>
        </row>
        <row r="15">
          <cell r="J15" t="str">
            <v>915.548.887-00</v>
          </cell>
          <cell r="K15" t="str">
            <v>58</v>
          </cell>
          <cell r="L15">
            <v>0.64224537037080154</v>
          </cell>
          <cell r="M15" t="str">
            <v>Não Reincidente</v>
          </cell>
          <cell r="O15" t="str">
            <v>Não</v>
          </cell>
          <cell r="P15" t="str">
            <v>Risco 3</v>
          </cell>
          <cell r="Q15" t="str">
            <v>Personal</v>
          </cell>
          <cell r="R15" t="str">
            <v>Novos Associados</v>
          </cell>
          <cell r="T15" t="str">
            <v>Zona Norte II</v>
          </cell>
          <cell r="U15" t="str">
            <v>Contratos e Regulamentos</v>
          </cell>
          <cell r="V15" t="str">
            <v>Contratação/Adesão e Vigência Contratual</v>
          </cell>
          <cell r="W15" t="str">
            <v>Demora na Contratação AC</v>
          </cell>
          <cell r="X15" t="str">
            <v>Individual</v>
          </cell>
          <cell r="Y15" t="str">
            <v>Não Assistencial</v>
          </cell>
          <cell r="Z15" t="str">
            <v>EMQ</v>
          </cell>
          <cell r="AA15" t="str">
            <v>Risco do Negócio</v>
          </cell>
        </row>
        <row r="16">
          <cell r="J16" t="str">
            <v>384.783.237-91</v>
          </cell>
          <cell r="K16" t="str">
            <v>67</v>
          </cell>
          <cell r="L16">
            <v>597.69481481481489</v>
          </cell>
          <cell r="M16" t="str">
            <v>Não Reincidente</v>
          </cell>
          <cell r="P16" t="str">
            <v>Risco 3</v>
          </cell>
          <cell r="Q16" t="str">
            <v>Leve On</v>
          </cell>
          <cell r="R16" t="str">
            <v>Novos Associados</v>
          </cell>
          <cell r="T16" t="str">
            <v>Zona Norte III</v>
          </cell>
          <cell r="U16" t="str">
            <v>Cobertura</v>
          </cell>
          <cell r="V16" t="str">
            <v>Regras para Acesso aos Atendimentos</v>
          </cell>
          <cell r="W16" t="str">
            <v>Dificuldade no Agendamento</v>
          </cell>
          <cell r="X16" t="str">
            <v>Individual</v>
          </cell>
          <cell r="Y16" t="str">
            <v>Assistencial</v>
          </cell>
          <cell r="Z16" t="str">
            <v>Gestão de Rede</v>
          </cell>
          <cell r="AA16" t="str">
            <v>Evitável</v>
          </cell>
        </row>
        <row r="17">
          <cell r="J17" t="str">
            <v>709.503.507-53</v>
          </cell>
          <cell r="K17" t="str">
            <v>60</v>
          </cell>
          <cell r="L17">
            <v>-0.49628472221957054</v>
          </cell>
          <cell r="M17" t="str">
            <v>Não Reincidente</v>
          </cell>
          <cell r="P17" t="str">
            <v>Risco 2</v>
          </cell>
          <cell r="Q17" t="str">
            <v>Personal</v>
          </cell>
          <cell r="R17" t="str">
            <v>Advindos II</v>
          </cell>
          <cell r="T17" t="str">
            <v>West Zone of São Paulo</v>
          </cell>
          <cell r="U17" t="str">
            <v>Contratos e Regulamentos</v>
          </cell>
          <cell r="V17" t="str">
            <v>Portabilidade de Carências</v>
          </cell>
          <cell r="W17" t="str">
            <v>Portabilidade</v>
          </cell>
          <cell r="X17" t="str">
            <v>Individual</v>
          </cell>
          <cell r="Y17" t="str">
            <v>Não Assistencial</v>
          </cell>
          <cell r="Z17" t="str">
            <v>Comercial</v>
          </cell>
          <cell r="AA17" t="str">
            <v>Risco do Negócio</v>
          </cell>
        </row>
        <row r="18">
          <cell r="J18" t="str">
            <v>981.805.842-91</v>
          </cell>
          <cell r="K18" t="str">
            <v>28</v>
          </cell>
          <cell r="L18">
            <v>389.52931712962891</v>
          </cell>
          <cell r="M18" t="str">
            <v>Reincidente</v>
          </cell>
          <cell r="P18" t="str">
            <v>Risco 1</v>
          </cell>
          <cell r="Q18" t="str">
            <v>Leve On</v>
          </cell>
          <cell r="R18" t="str">
            <v>Novos Associados</v>
          </cell>
          <cell r="T18" t="str">
            <v>Zona Norte I</v>
          </cell>
          <cell r="U18" t="str">
            <v>Cobertura</v>
          </cell>
          <cell r="V18" t="str">
            <v>Prazos Máximos para Atendimento</v>
          </cell>
          <cell r="W18" t="str">
            <v>Demora na liberação de Benefício</v>
          </cell>
          <cell r="X18" t="str">
            <v>Individual</v>
          </cell>
          <cell r="Y18" t="str">
            <v>Assistencial</v>
          </cell>
          <cell r="Z18" t="str">
            <v>Gestão de Rede</v>
          </cell>
          <cell r="AA18" t="str">
            <v>Evitável</v>
          </cell>
        </row>
        <row r="19">
          <cell r="J19" t="str">
            <v>004.764.347-18</v>
          </cell>
          <cell r="K19" t="str">
            <v>55</v>
          </cell>
          <cell r="L19">
            <v>40.620636574072705</v>
          </cell>
          <cell r="M19" t="str">
            <v>Não Reincidente</v>
          </cell>
          <cell r="P19" t="str">
            <v>Risco 1</v>
          </cell>
          <cell r="Q19" t="str">
            <v>Personal</v>
          </cell>
          <cell r="R19" t="str">
            <v>Novos Associados</v>
          </cell>
          <cell r="T19" t="str">
            <v>Zona Norte I</v>
          </cell>
          <cell r="U19" t="str">
            <v>Mensalidades e Reajustes</v>
          </cell>
          <cell r="V19" t="str">
            <v>Mensalidade ou Outras Cobranças</v>
          </cell>
          <cell r="W19" t="str">
            <v>Devolução de mensalidade</v>
          </cell>
          <cell r="X19" t="str">
            <v>Individual</v>
          </cell>
          <cell r="Y19" t="str">
            <v>Não Assistencial</v>
          </cell>
          <cell r="Z19" t="str">
            <v>Financeiro</v>
          </cell>
          <cell r="AA19" t="str">
            <v>Evitável</v>
          </cell>
        </row>
        <row r="20">
          <cell r="J20" t="str">
            <v>633.778.104-04</v>
          </cell>
          <cell r="K20" t="str">
            <v>57</v>
          </cell>
          <cell r="L20">
            <v>340.69984953703533</v>
          </cell>
          <cell r="M20" t="str">
            <v>Reincidente</v>
          </cell>
          <cell r="P20" t="str">
            <v>Risco 3</v>
          </cell>
          <cell r="Q20" t="str">
            <v>Premium</v>
          </cell>
          <cell r="R20" t="str">
            <v>Novos Associados</v>
          </cell>
          <cell r="T20" t="str">
            <v>West Zone of São Paulo</v>
          </cell>
          <cell r="U20" t="str">
            <v>Cobertura</v>
          </cell>
          <cell r="V20" t="str">
            <v>Rede de Atendimento (rede conveniada)</v>
          </cell>
          <cell r="W20" t="str">
            <v>Demora na liberação de Benefício</v>
          </cell>
          <cell r="X20" t="str">
            <v>Individual</v>
          </cell>
          <cell r="Y20" t="str">
            <v>Assistencial</v>
          </cell>
          <cell r="Z20" t="str">
            <v>Regulação</v>
          </cell>
          <cell r="AA20" t="str">
            <v>Evitável</v>
          </cell>
        </row>
        <row r="21">
          <cell r="J21" t="str">
            <v>219.306.947-68</v>
          </cell>
          <cell r="K21" t="str">
            <v>74</v>
          </cell>
          <cell r="L21">
            <v>926.4679398148146</v>
          </cell>
          <cell r="M21" t="str">
            <v>Não Reincidente</v>
          </cell>
          <cell r="P21" t="str">
            <v>Risco 3</v>
          </cell>
          <cell r="Q21" t="str">
            <v>Personal</v>
          </cell>
          <cell r="R21" t="str">
            <v>Novos Associados</v>
          </cell>
          <cell r="T21" t="str">
            <v>Zona Norte I</v>
          </cell>
          <cell r="U21" t="str">
            <v>Cobertura</v>
          </cell>
          <cell r="V21" t="str">
            <v>Regras para Acesso aos Atendimentos</v>
          </cell>
          <cell r="W21" t="str">
            <v>Demora na liberação de Benefício</v>
          </cell>
          <cell r="X21" t="str">
            <v>Individual</v>
          </cell>
          <cell r="Y21" t="str">
            <v>Assistencial</v>
          </cell>
          <cell r="Z21" t="str">
            <v>Gestão de Rede</v>
          </cell>
          <cell r="AA21" t="str">
            <v>Inevitável</v>
          </cell>
        </row>
        <row r="22">
          <cell r="J22" t="str">
            <v>094.206.577-87</v>
          </cell>
          <cell r="K22" t="str">
            <v>80</v>
          </cell>
          <cell r="L22">
            <v>394.4679398148146</v>
          </cell>
          <cell r="M22" t="str">
            <v>Reincidente</v>
          </cell>
          <cell r="P22" t="str">
            <v>Risco 3</v>
          </cell>
          <cell r="Q22" t="str">
            <v>Premium</v>
          </cell>
          <cell r="R22" t="str">
            <v>Novos Associados</v>
          </cell>
          <cell r="T22" t="str">
            <v>Zona Norte I</v>
          </cell>
          <cell r="U22" t="str">
            <v>Cobertura</v>
          </cell>
          <cell r="V22" t="str">
            <v>Reembolso</v>
          </cell>
          <cell r="W22" t="str">
            <v>Reembolso</v>
          </cell>
          <cell r="X22" t="str">
            <v>Individual</v>
          </cell>
          <cell r="Y22" t="str">
            <v>Assistencial</v>
          </cell>
          <cell r="Z22" t="str">
            <v>Fale Leve</v>
          </cell>
          <cell r="AA22" t="str">
            <v>Evitável</v>
          </cell>
        </row>
        <row r="23">
          <cell r="J23" t="str">
            <v>150.485.447-06</v>
          </cell>
          <cell r="K23">
            <v>29</v>
          </cell>
          <cell r="L23">
            <v>145</v>
          </cell>
          <cell r="M23" t="str">
            <v>Não Reincidente</v>
          </cell>
          <cell r="P23" t="str">
            <v>Risco 2</v>
          </cell>
          <cell r="Q23" t="str">
            <v>Personal</v>
          </cell>
          <cell r="R23" t="str">
            <v>Advindos II</v>
          </cell>
          <cell r="T23" t="str">
            <v>Zona Norte I</v>
          </cell>
          <cell r="U23" t="str">
            <v>Cobertura</v>
          </cell>
          <cell r="V23" t="str">
            <v>Carência</v>
          </cell>
          <cell r="W23" t="str">
            <v>Procedimento não coberto</v>
          </cell>
          <cell r="X23" t="str">
            <v>Empresarial</v>
          </cell>
          <cell r="Y23" t="str">
            <v>Assistencial</v>
          </cell>
          <cell r="Z23" t="str">
            <v>Fale Leve</v>
          </cell>
          <cell r="AA23" t="str">
            <v>Evitável</v>
          </cell>
        </row>
        <row r="24">
          <cell r="J24" t="str">
            <v>194.940.347-59</v>
          </cell>
          <cell r="K24">
            <v>7</v>
          </cell>
          <cell r="L24">
            <v>106</v>
          </cell>
          <cell r="M24" t="str">
            <v>Não Reincidente</v>
          </cell>
          <cell r="P24" t="str">
            <v>Risco 1</v>
          </cell>
          <cell r="Q24" t="str">
            <v>Personal</v>
          </cell>
          <cell r="R24" t="str">
            <v>Advindos III</v>
          </cell>
          <cell r="T24" t="str">
            <v>Duque de Caxias, Rio de Janeiro</v>
          </cell>
          <cell r="U24" t="str">
            <v>Cobertura</v>
          </cell>
          <cell r="V24" t="str">
            <v>Rede de Atendimento (rede conveniada)</v>
          </cell>
          <cell r="W24" t="str">
            <v>Procedimento não coberto</v>
          </cell>
          <cell r="X24" t="str">
            <v>Individual</v>
          </cell>
          <cell r="Y24" t="str">
            <v>Assistencial</v>
          </cell>
          <cell r="Z24" t="str">
            <v>Fale Leve</v>
          </cell>
          <cell r="AA24" t="str">
            <v>Inevitável</v>
          </cell>
        </row>
        <row r="25">
          <cell r="J25" t="str">
            <v>856.599.597-68</v>
          </cell>
          <cell r="K25">
            <v>58</v>
          </cell>
          <cell r="L25">
            <v>75</v>
          </cell>
          <cell r="M25" t="str">
            <v>Não Reincidente</v>
          </cell>
          <cell r="P25" t="str">
            <v>Risco 3</v>
          </cell>
          <cell r="Q25" t="str">
            <v>Personal</v>
          </cell>
          <cell r="R25" t="str">
            <v>Advindos II</v>
          </cell>
          <cell r="T25" t="str">
            <v>Nova Iguaçu</v>
          </cell>
          <cell r="U25" t="str">
            <v>Cobertura</v>
          </cell>
          <cell r="V25" t="str">
            <v>Rede de Atendimento (rede conveniada)</v>
          </cell>
          <cell r="W25" t="str">
            <v>Procedimento não coberto</v>
          </cell>
          <cell r="X25" t="str">
            <v>Empresarial</v>
          </cell>
          <cell r="Y25" t="str">
            <v>Assistencial</v>
          </cell>
          <cell r="Z25" t="str">
            <v>Fale Leve</v>
          </cell>
          <cell r="AA25" t="str">
            <v>Inevitável</v>
          </cell>
        </row>
        <row r="26">
          <cell r="J26" t="str">
            <v>214.436.647-07</v>
          </cell>
          <cell r="K26">
            <v>5</v>
          </cell>
          <cell r="L26">
            <v>0</v>
          </cell>
          <cell r="M26" t="str">
            <v>Não Reincidente</v>
          </cell>
          <cell r="O26" t="str">
            <v>Não</v>
          </cell>
          <cell r="P26" t="str">
            <v>Risco 3</v>
          </cell>
          <cell r="R26" t="str">
            <v>Novos Associados</v>
          </cell>
          <cell r="U26" t="str">
            <v>Contratos e Regulamentos</v>
          </cell>
          <cell r="V26" t="str">
            <v>Contratação/Adesão e Vigência Contratual</v>
          </cell>
          <cell r="W26" t="str">
            <v>Demora na Contratação AC</v>
          </cell>
          <cell r="X26" t="str">
            <v>Individual</v>
          </cell>
          <cell r="Y26" t="str">
            <v>Não Assistencial</v>
          </cell>
          <cell r="Z26" t="str">
            <v>EMQ</v>
          </cell>
          <cell r="AA26" t="str">
            <v>Risco do Negócio</v>
          </cell>
        </row>
        <row r="27">
          <cell r="J27" t="str">
            <v>024.163.157-22</v>
          </cell>
          <cell r="K27">
            <v>60</v>
          </cell>
          <cell r="L27">
            <v>331</v>
          </cell>
          <cell r="M27" t="str">
            <v>Não Reincidente</v>
          </cell>
          <cell r="P27" t="str">
            <v>Risco 3</v>
          </cell>
          <cell r="Q27" t="str">
            <v>Personal</v>
          </cell>
          <cell r="R27" t="str">
            <v>Novos Associados</v>
          </cell>
          <cell r="T27" t="str">
            <v>Nova Iguaçu</v>
          </cell>
          <cell r="U27" t="str">
            <v>Cobertura</v>
          </cell>
          <cell r="V27" t="str">
            <v>Regras para Acesso aos Atendimentos</v>
          </cell>
          <cell r="W27" t="str">
            <v>Dificuldade no Agendamento</v>
          </cell>
          <cell r="X27" t="str">
            <v>Individual</v>
          </cell>
          <cell r="Y27" t="str">
            <v>Assistencial</v>
          </cell>
          <cell r="Z27" t="str">
            <v>Regulação</v>
          </cell>
          <cell r="AA27" t="str">
            <v>Evitável</v>
          </cell>
        </row>
        <row r="28">
          <cell r="J28" t="str">
            <v>014.933.907-08</v>
          </cell>
          <cell r="K28">
            <v>54</v>
          </cell>
          <cell r="L28">
            <v>288</v>
          </cell>
          <cell r="M28" t="str">
            <v>Não Reincidente</v>
          </cell>
          <cell r="P28" t="str">
            <v>Risco 1</v>
          </cell>
          <cell r="Q28" t="str">
            <v>Personal</v>
          </cell>
          <cell r="R28" t="str">
            <v>CLIN</v>
          </cell>
          <cell r="T28" t="str">
            <v>São Gonçalo, Rio de Janeiro</v>
          </cell>
          <cell r="U28" t="str">
            <v>Cobertura</v>
          </cell>
          <cell r="V28" t="str">
            <v>Rede de Atendimento (rede conveniada)</v>
          </cell>
          <cell r="W28" t="str">
            <v>Demora na Liberação de Benefício</v>
          </cell>
          <cell r="X28" t="str">
            <v>Empresarial</v>
          </cell>
          <cell r="Y28" t="str">
            <v>Assistencial</v>
          </cell>
          <cell r="Z28" t="str">
            <v>Gestão de Rede</v>
          </cell>
          <cell r="AA28" t="str">
            <v>Inevitável</v>
          </cell>
        </row>
        <row r="29">
          <cell r="J29" t="str">
            <v>011.167.417-41</v>
          </cell>
          <cell r="K29">
            <v>55</v>
          </cell>
          <cell r="L29">
            <v>703</v>
          </cell>
          <cell r="M29" t="str">
            <v>Reincidente</v>
          </cell>
          <cell r="O29" t="str">
            <v>Sim</v>
          </cell>
          <cell r="P29" t="str">
            <v>Risco 1</v>
          </cell>
          <cell r="Q29" t="str">
            <v>Personal</v>
          </cell>
          <cell r="R29" t="str">
            <v>Novos Associados</v>
          </cell>
          <cell r="T29" t="str">
            <v>Zona Norte I</v>
          </cell>
          <cell r="U29" t="str">
            <v>Cobertura</v>
          </cell>
          <cell r="V29" t="str">
            <v>Regras para Acesso aos Atendimentos</v>
          </cell>
          <cell r="W29" t="str">
            <v>Dificuldade no Agendamento</v>
          </cell>
          <cell r="X29" t="str">
            <v>Empresarial</v>
          </cell>
          <cell r="Y29" t="str">
            <v>Assistencial</v>
          </cell>
          <cell r="Z29" t="str">
            <v>Leve Clínica</v>
          </cell>
          <cell r="AA29" t="str">
            <v>Inevitável</v>
          </cell>
        </row>
        <row r="30">
          <cell r="J30" t="str">
            <v>149.281.697-35</v>
          </cell>
          <cell r="K30">
            <v>31</v>
          </cell>
          <cell r="L30">
            <v>151</v>
          </cell>
          <cell r="M30" t="str">
            <v>Reincidente</v>
          </cell>
          <cell r="O30" t="str">
            <v>Sim</v>
          </cell>
          <cell r="P30" t="str">
            <v>Risco 3</v>
          </cell>
          <cell r="Q30" t="str">
            <v>Personal</v>
          </cell>
          <cell r="R30" t="str">
            <v>Advindos II</v>
          </cell>
          <cell r="T30" t="str">
            <v>Zona Norte III</v>
          </cell>
          <cell r="U30" t="str">
            <v>Cobertura</v>
          </cell>
          <cell r="V30" t="str">
            <v>Prazos Máximos para Atendimento</v>
          </cell>
          <cell r="W30" t="str">
            <v>Dificuldade no Agendamento</v>
          </cell>
          <cell r="X30" t="str">
            <v>Empresarial</v>
          </cell>
          <cell r="Y30" t="str">
            <v>Assistencial</v>
          </cell>
          <cell r="Z30" t="str">
            <v>Fale Leve</v>
          </cell>
          <cell r="AA30" t="str">
            <v>Inevitável</v>
          </cell>
        </row>
        <row r="31">
          <cell r="J31" t="str">
            <v>036.567.817-10</v>
          </cell>
          <cell r="K31">
            <v>59</v>
          </cell>
          <cell r="L31">
            <v>111</v>
          </cell>
          <cell r="M31" t="str">
            <v>Não Reincidente</v>
          </cell>
          <cell r="P31" t="str">
            <v>Risco 1</v>
          </cell>
          <cell r="Q31" t="str">
            <v>Leve On</v>
          </cell>
          <cell r="R31" t="str">
            <v>Novos Associados</v>
          </cell>
          <cell r="T31" t="str">
            <v>West Zone of São Paulo</v>
          </cell>
          <cell r="U31" t="str">
            <v>Contratos e Regulamentos</v>
          </cell>
          <cell r="V31" t="str">
            <v>Itens Obrigatórios e Cláusulas Contratuais</v>
          </cell>
          <cell r="W31" t="str">
            <v>Reembolso</v>
          </cell>
          <cell r="X31" t="str">
            <v>Individual</v>
          </cell>
          <cell r="Y31" t="str">
            <v>Não Assistencial</v>
          </cell>
          <cell r="Z31" t="str">
            <v>Contas Médicas</v>
          </cell>
          <cell r="AA31" t="str">
            <v>Inevitável</v>
          </cell>
        </row>
        <row r="32">
          <cell r="J32" t="str">
            <v>084.631.251-40</v>
          </cell>
          <cell r="K32">
            <v>21</v>
          </cell>
          <cell r="L32">
            <v>112</v>
          </cell>
          <cell r="M32" t="str">
            <v>Não Reincidente</v>
          </cell>
          <cell r="P32" t="str">
            <v>Risco 1</v>
          </cell>
          <cell r="Q32" t="str">
            <v>Premium</v>
          </cell>
          <cell r="R32" t="str">
            <v>Advindos III</v>
          </cell>
          <cell r="T32" t="str">
            <v>West Zone of São Paulo</v>
          </cell>
          <cell r="U32" t="str">
            <v>Cobertura</v>
          </cell>
          <cell r="V32" t="str">
            <v>Carência</v>
          </cell>
          <cell r="W32" t="str">
            <v>Negativa de Benefício</v>
          </cell>
          <cell r="X32" t="str">
            <v>Empresarial</v>
          </cell>
          <cell r="Y32" t="str">
            <v>Assistencial</v>
          </cell>
          <cell r="Z32" t="str">
            <v>Regulação</v>
          </cell>
          <cell r="AA32" t="str">
            <v>Inevitável</v>
          </cell>
        </row>
        <row r="33">
          <cell r="J33" t="str">
            <v>315.806.457-04</v>
          </cell>
          <cell r="K33">
            <v>80</v>
          </cell>
          <cell r="L33">
            <v>75</v>
          </cell>
          <cell r="M33" t="str">
            <v>Não Reincidente</v>
          </cell>
          <cell r="O33" t="str">
            <v>Não</v>
          </cell>
          <cell r="P33" t="str">
            <v>Risco 3</v>
          </cell>
          <cell r="Q33" t="str">
            <v>Mais Metropolitano</v>
          </cell>
          <cell r="R33" t="str">
            <v>Advindos II</v>
          </cell>
          <cell r="S33" t="str">
            <v>Bradesco</v>
          </cell>
          <cell r="T33" t="str">
            <v>Petrópolis</v>
          </cell>
          <cell r="U33" t="str">
            <v>Contratos e Regulamentos</v>
          </cell>
          <cell r="V33" t="str">
            <v>Contratação/Adesão e Vigência Contratual</v>
          </cell>
          <cell r="W33" t="str">
            <v>Demora na Contratação AC</v>
          </cell>
          <cell r="X33" t="str">
            <v>Individual</v>
          </cell>
          <cell r="Y33" t="str">
            <v>Não Assistencial</v>
          </cell>
          <cell r="Z33" t="str">
            <v>EMQ</v>
          </cell>
          <cell r="AA33" t="str">
            <v>Risco do Negócio</v>
          </cell>
        </row>
        <row r="34">
          <cell r="J34" t="str">
            <v>446.304.257-72</v>
          </cell>
          <cell r="K34">
            <v>73</v>
          </cell>
          <cell r="L34">
            <v>81</v>
          </cell>
          <cell r="M34" t="str">
            <v>Não Reincidente</v>
          </cell>
          <cell r="P34" t="str">
            <v>Risco 3</v>
          </cell>
          <cell r="Q34" t="str">
            <v>Personal</v>
          </cell>
          <cell r="R34" t="str">
            <v>Novos Associados</v>
          </cell>
          <cell r="T34" t="str">
            <v>Zona Norte I</v>
          </cell>
          <cell r="U34" t="str">
            <v>Cobertura</v>
          </cell>
          <cell r="V34" t="str">
            <v>Prazos Máximos para Atendimento</v>
          </cell>
          <cell r="W34" t="str">
            <v>Dificuldade no Agendamento</v>
          </cell>
          <cell r="X34" t="str">
            <v>Individual</v>
          </cell>
          <cell r="Y34" t="str">
            <v>Assistencial</v>
          </cell>
          <cell r="Z34" t="str">
            <v>Gestão de Rede</v>
          </cell>
          <cell r="AA34" t="str">
            <v>Evitável</v>
          </cell>
        </row>
        <row r="35">
          <cell r="J35" t="str">
            <v>055.002.207-48</v>
          </cell>
          <cell r="K35">
            <v>47</v>
          </cell>
          <cell r="L35">
            <v>41</v>
          </cell>
          <cell r="M35" t="str">
            <v>Não Reincidente</v>
          </cell>
          <cell r="O35" t="str">
            <v>Não</v>
          </cell>
          <cell r="P35" t="str">
            <v>Risco 3</v>
          </cell>
          <cell r="Q35" t="str">
            <v>Premium</v>
          </cell>
          <cell r="R35" t="str">
            <v>Novos Associados</v>
          </cell>
          <cell r="T35" t="str">
            <v>South Zone of São Paulo</v>
          </cell>
          <cell r="U35" t="str">
            <v>Contratos e Regulamentos</v>
          </cell>
          <cell r="V35" t="str">
            <v>Contratação/Adesão e Vigência Contratual</v>
          </cell>
          <cell r="W35" t="str">
            <v>Demora na Contratação AC</v>
          </cell>
          <cell r="X35" t="str">
            <v>Individual</v>
          </cell>
          <cell r="Y35" t="str">
            <v>Não Assistencial</v>
          </cell>
          <cell r="Z35" t="str">
            <v>EMQ</v>
          </cell>
          <cell r="AA35" t="str">
            <v>Risco do Negócio</v>
          </cell>
        </row>
        <row r="36">
          <cell r="J36" t="str">
            <v>126.805.387-22</v>
          </cell>
          <cell r="K36">
            <v>34</v>
          </cell>
          <cell r="L36">
            <v>6</v>
          </cell>
          <cell r="M36" t="str">
            <v>Não Reincidente</v>
          </cell>
          <cell r="P36" t="str">
            <v>Risco 2</v>
          </cell>
          <cell r="Q36" t="str">
            <v>Leve On</v>
          </cell>
          <cell r="R36" t="str">
            <v>Novos Associados</v>
          </cell>
          <cell r="T36" t="str">
            <v>West Zone of São Paulo</v>
          </cell>
          <cell r="U36" t="str">
            <v>Cobertura</v>
          </cell>
          <cell r="V36" t="str">
            <v>Regras para Acesso aos Atendimentos</v>
          </cell>
          <cell r="W36" t="str">
            <v>Dificuldade no Agendamento</v>
          </cell>
          <cell r="X36" t="str">
            <v>Empresarial</v>
          </cell>
          <cell r="Y36" t="str">
            <v>Assistencial</v>
          </cell>
          <cell r="Z36" t="str">
            <v>Nucleo de Cuidados</v>
          </cell>
          <cell r="AA36" t="str">
            <v>Evitável</v>
          </cell>
        </row>
        <row r="37">
          <cell r="J37" t="str">
            <v>002.696.647-69</v>
          </cell>
          <cell r="L37">
            <v>230</v>
          </cell>
          <cell r="M37" t="str">
            <v>Não Reincidente</v>
          </cell>
          <cell r="P37" t="str">
            <v>Risco 3</v>
          </cell>
          <cell r="Q37" t="str">
            <v>Personal</v>
          </cell>
          <cell r="R37" t="str">
            <v>Novos Associados</v>
          </cell>
          <cell r="T37" t="str">
            <v>Zona Norte II</v>
          </cell>
          <cell r="U37" t="str">
            <v>Contratos e Regulamentos</v>
          </cell>
          <cell r="V37" t="str">
            <v>Contratação/Adesão e Vigência Contratual</v>
          </cell>
          <cell r="W37" t="str">
            <v>Emissão de boleto com valor incorreto</v>
          </cell>
          <cell r="X37" t="str">
            <v>Empresarial</v>
          </cell>
          <cell r="Y37" t="str">
            <v>Não Assistencial</v>
          </cell>
          <cell r="Z37" t="str">
            <v>Financeiro</v>
          </cell>
          <cell r="AA37" t="str">
            <v>Evitável</v>
          </cell>
        </row>
        <row r="38">
          <cell r="J38" t="str">
            <v>151.487.147-51</v>
          </cell>
          <cell r="K38">
            <v>23</v>
          </cell>
          <cell r="L38">
            <v>338</v>
          </cell>
          <cell r="M38" t="str">
            <v>Não Reincidente</v>
          </cell>
          <cell r="P38" t="str">
            <v>Risco 1</v>
          </cell>
          <cell r="Q38" t="str">
            <v>Personal</v>
          </cell>
          <cell r="R38" t="str">
            <v>Advindos II</v>
          </cell>
          <cell r="T38" t="str">
            <v>Zona Norte II</v>
          </cell>
          <cell r="U38" t="str">
            <v>Cobertura</v>
          </cell>
          <cell r="V38" t="str">
            <v>Carência</v>
          </cell>
          <cell r="W38" t="str">
            <v>Carência</v>
          </cell>
          <cell r="X38" t="str">
            <v>Empresarial</v>
          </cell>
          <cell r="Y38" t="str">
            <v>Assistencial</v>
          </cell>
          <cell r="Z38" t="str">
            <v>Cadastro</v>
          </cell>
          <cell r="AA38" t="str">
            <v>Inevitável</v>
          </cell>
        </row>
        <row r="39">
          <cell r="J39" t="str">
            <v>111.088.267-09</v>
          </cell>
          <cell r="K39">
            <v>39</v>
          </cell>
          <cell r="L39">
            <v>802</v>
          </cell>
          <cell r="M39" t="str">
            <v>Não Reincidente</v>
          </cell>
          <cell r="O39" t="str">
            <v>Não</v>
          </cell>
          <cell r="P39" t="str">
            <v>Risco 3</v>
          </cell>
          <cell r="Q39" t="str">
            <v>Leve On</v>
          </cell>
          <cell r="R39" t="str">
            <v>Advindos II</v>
          </cell>
          <cell r="S39" t="str">
            <v>Unimed</v>
          </cell>
          <cell r="T39" t="str">
            <v>Zona Norte I</v>
          </cell>
          <cell r="U39" t="str">
            <v>Contratos e Regulamentos</v>
          </cell>
          <cell r="V39" t="str">
            <v>Contratação/Adesão e Vigência Contratual</v>
          </cell>
          <cell r="W39" t="str">
            <v>Demora na Contratação AC</v>
          </cell>
          <cell r="X39" t="str">
            <v>Individual</v>
          </cell>
          <cell r="Y39" t="str">
            <v>Não Assistencial</v>
          </cell>
          <cell r="Z39" t="str">
            <v>EMQ</v>
          </cell>
          <cell r="AA39" t="str">
            <v>Risco do Negócio</v>
          </cell>
        </row>
        <row r="40">
          <cell r="J40" t="str">
            <v>035.340.157-97</v>
          </cell>
          <cell r="K40">
            <v>95</v>
          </cell>
          <cell r="L40">
            <v>298</v>
          </cell>
          <cell r="M40" t="str">
            <v>Não Reincidente</v>
          </cell>
          <cell r="P40" t="str">
            <v>Sem Classificação</v>
          </cell>
          <cell r="Q40" t="str">
            <v>Premium</v>
          </cell>
          <cell r="R40" t="str">
            <v>Advindos II</v>
          </cell>
          <cell r="T40" t="str">
            <v>West Zone of São Paulo</v>
          </cell>
          <cell r="U40" t="str">
            <v>Cobertura</v>
          </cell>
          <cell r="V40" t="str">
            <v>Regras para Acesso aos Atendimentos</v>
          </cell>
          <cell r="W40" t="str">
            <v>Dificuldade no Agendamento</v>
          </cell>
          <cell r="X40" t="str">
            <v>Individual</v>
          </cell>
          <cell r="Y40" t="str">
            <v>Assistencial</v>
          </cell>
          <cell r="Z40" t="str">
            <v>Nucleo de Cuidados</v>
          </cell>
          <cell r="AA40" t="str">
            <v>Evitável</v>
          </cell>
        </row>
        <row r="41">
          <cell r="J41" t="str">
            <v>836.816.477-04</v>
          </cell>
          <cell r="K41">
            <v>72</v>
          </cell>
          <cell r="L41">
            <v>713</v>
          </cell>
          <cell r="M41" t="str">
            <v>Reincidente</v>
          </cell>
          <cell r="P41" t="str">
            <v>Risco 3</v>
          </cell>
          <cell r="Q41" t="str">
            <v>Personal</v>
          </cell>
          <cell r="R41" t="str">
            <v>Novos Associados</v>
          </cell>
          <cell r="T41" t="str">
            <v>West Zone of São Paulo</v>
          </cell>
          <cell r="U41" t="str">
            <v>Cobertura</v>
          </cell>
          <cell r="V41" t="str">
            <v>Prazos Máximos para Atendimento</v>
          </cell>
          <cell r="W41" t="str">
            <v>Demora na Liberação de Benefício</v>
          </cell>
          <cell r="X41" t="str">
            <v>Individual</v>
          </cell>
          <cell r="Y41" t="str">
            <v>Assistencial</v>
          </cell>
          <cell r="Z41" t="str">
            <v>Regulação</v>
          </cell>
          <cell r="AA41" t="str">
            <v>Inevitável</v>
          </cell>
        </row>
        <row r="42">
          <cell r="J42" t="str">
            <v>116.047.857-05</v>
          </cell>
          <cell r="K42">
            <v>33</v>
          </cell>
          <cell r="L42">
            <v>615</v>
          </cell>
          <cell r="M42" t="str">
            <v>Não Reincidente</v>
          </cell>
          <cell r="P42" t="str">
            <v>Risco 3</v>
          </cell>
          <cell r="Q42" t="str">
            <v>Personal</v>
          </cell>
          <cell r="R42" t="str">
            <v>Novos Associados</v>
          </cell>
          <cell r="T42" t="str">
            <v>Niterói</v>
          </cell>
          <cell r="U42" t="str">
            <v>Cobertura</v>
          </cell>
          <cell r="V42" t="str">
            <v>Regras para Acesso aos Atendimentos</v>
          </cell>
          <cell r="W42" t="str">
            <v>Negativa de Benefício</v>
          </cell>
          <cell r="X42" t="str">
            <v>Individual</v>
          </cell>
          <cell r="Y42" t="str">
            <v>Assistencial</v>
          </cell>
          <cell r="Z42" t="str">
            <v>Regulação</v>
          </cell>
          <cell r="AA42" t="str">
            <v>Evitável</v>
          </cell>
        </row>
        <row r="43">
          <cell r="J43" t="str">
            <v>045.363.507-56</v>
          </cell>
          <cell r="K43">
            <v>62</v>
          </cell>
          <cell r="L43">
            <v>494</v>
          </cell>
          <cell r="M43" t="str">
            <v>Não Reincidente</v>
          </cell>
          <cell r="P43" t="str">
            <v>Risco 3</v>
          </cell>
          <cell r="Q43" t="str">
            <v>Personal</v>
          </cell>
          <cell r="R43" t="str">
            <v>Novos Associados</v>
          </cell>
          <cell r="T43" t="str">
            <v>Zona Norte II</v>
          </cell>
          <cell r="U43" t="str">
            <v>Cobertura</v>
          </cell>
          <cell r="V43" t="str">
            <v>Regras para Acesso aos Atendimentos</v>
          </cell>
          <cell r="W43" t="str">
            <v>Demora na Liberação de Benefício</v>
          </cell>
          <cell r="X43" t="str">
            <v>Individual</v>
          </cell>
          <cell r="Y43" t="str">
            <v>Assistencial</v>
          </cell>
          <cell r="Z43" t="str">
            <v>Regulação</v>
          </cell>
          <cell r="AA43" t="str">
            <v>Evitável</v>
          </cell>
        </row>
        <row r="44">
          <cell r="J44" t="str">
            <v>633.778.104-04</v>
          </cell>
          <cell r="K44">
            <v>57</v>
          </cell>
          <cell r="L44">
            <v>132</v>
          </cell>
          <cell r="M44" t="str">
            <v>Reincidente</v>
          </cell>
          <cell r="P44" t="str">
            <v>Risco 3</v>
          </cell>
          <cell r="Q44" t="str">
            <v>Premium</v>
          </cell>
          <cell r="R44" t="str">
            <v>Novos Associados</v>
          </cell>
          <cell r="T44" t="str">
            <v>West Zone of São Paulo</v>
          </cell>
          <cell r="U44" t="str">
            <v>Cobertura</v>
          </cell>
          <cell r="V44" t="str">
            <v>Rede de Atendimento (rede conveniada)</v>
          </cell>
          <cell r="W44" t="str">
            <v>Dificuldade no Agendamento</v>
          </cell>
          <cell r="X44" t="str">
            <v>Individual</v>
          </cell>
          <cell r="Y44" t="str">
            <v>Assistencial</v>
          </cell>
          <cell r="Z44" t="str">
            <v>Regulação</v>
          </cell>
          <cell r="AA44" t="str">
            <v>Inevitável</v>
          </cell>
        </row>
        <row r="45">
          <cell r="J45" t="str">
            <v>444.130.687-34</v>
          </cell>
          <cell r="K45">
            <v>66</v>
          </cell>
          <cell r="L45">
            <v>7</v>
          </cell>
          <cell r="M45" t="str">
            <v>Não Reincidente</v>
          </cell>
          <cell r="P45" t="str">
            <v>Risco 2</v>
          </cell>
          <cell r="Q45" t="str">
            <v>Personal</v>
          </cell>
          <cell r="R45" t="str">
            <v>Advindos II</v>
          </cell>
          <cell r="S45" t="str">
            <v>Eletro Saude Assistidos</v>
          </cell>
          <cell r="T45" t="str">
            <v>São Gonçalo, Rio de Janeiro</v>
          </cell>
          <cell r="U45" t="str">
            <v>Cobertura</v>
          </cell>
          <cell r="V45" t="str">
            <v>Regras para Acesso aos Atendimentos</v>
          </cell>
          <cell r="W45" t="str">
            <v>Demora na Liberação de Benefício</v>
          </cell>
          <cell r="X45" t="str">
            <v>Individual</v>
          </cell>
          <cell r="Y45" t="str">
            <v>Assistencial</v>
          </cell>
          <cell r="Z45" t="str">
            <v>Regulação</v>
          </cell>
          <cell r="AA45" t="str">
            <v>Inevitável</v>
          </cell>
        </row>
        <row r="46">
          <cell r="J46" t="str">
            <v>229.430.687-21</v>
          </cell>
          <cell r="K46">
            <v>1</v>
          </cell>
          <cell r="L46">
            <v>1147</v>
          </cell>
          <cell r="M46" t="str">
            <v>Não Reincidente</v>
          </cell>
          <cell r="P46" t="str">
            <v>Risco 1</v>
          </cell>
          <cell r="Q46" t="str">
            <v>Personal</v>
          </cell>
          <cell r="R46" t="str">
            <v>Advindos II</v>
          </cell>
          <cell r="S46" t="str">
            <v>Unimed</v>
          </cell>
          <cell r="T46" t="str">
            <v>São Gonçalo, Rio de Janeiro</v>
          </cell>
          <cell r="U46" t="str">
            <v>Cobertura</v>
          </cell>
          <cell r="V46" t="str">
            <v>Regras para Acesso aos Atendimentos</v>
          </cell>
          <cell r="W46" t="str">
            <v>Dificuldade no Agendamento</v>
          </cell>
          <cell r="X46" t="str">
            <v>Empresarial</v>
          </cell>
          <cell r="Y46" t="str">
            <v>Assistencial</v>
          </cell>
          <cell r="Z46" t="str">
            <v>Gestão de Rede</v>
          </cell>
          <cell r="AA46" t="str">
            <v>Evitável</v>
          </cell>
        </row>
        <row r="47">
          <cell r="J47" t="str">
            <v>682.996.307-97</v>
          </cell>
          <cell r="K47">
            <v>78</v>
          </cell>
          <cell r="L47">
            <v>6</v>
          </cell>
          <cell r="M47" t="str">
            <v>Não Reincidente</v>
          </cell>
          <cell r="P47" t="str">
            <v>Risco 3</v>
          </cell>
          <cell r="Q47" t="str">
            <v>Personal</v>
          </cell>
          <cell r="R47" t="str">
            <v>Advindos II</v>
          </cell>
          <cell r="S47" t="str">
            <v>Unimed</v>
          </cell>
          <cell r="T47" t="str">
            <v>Nova Iguaçu</v>
          </cell>
          <cell r="U47" t="str">
            <v>Cobertura</v>
          </cell>
          <cell r="V47" t="str">
            <v>Rede de Atendimento (rede conveniada)</v>
          </cell>
          <cell r="W47" t="str">
            <v>Dificuldade no Agendamento</v>
          </cell>
          <cell r="X47" t="str">
            <v>Individual</v>
          </cell>
          <cell r="Y47" t="str">
            <v>Assistencial</v>
          </cell>
          <cell r="Z47" t="str">
            <v>Gestão de Rede</v>
          </cell>
          <cell r="AA47" t="str">
            <v>Evitável</v>
          </cell>
        </row>
        <row r="48">
          <cell r="J48" t="str">
            <v>187.873.157-26</v>
          </cell>
          <cell r="K48">
            <v>9</v>
          </cell>
          <cell r="L48">
            <v>418</v>
          </cell>
          <cell r="M48" t="str">
            <v>Não Reincidente</v>
          </cell>
          <cell r="N48" t="str">
            <v>Não</v>
          </cell>
          <cell r="O48" t="str">
            <v>Não</v>
          </cell>
          <cell r="P48" t="str">
            <v>Risco 1</v>
          </cell>
          <cell r="Q48" t="str">
            <v>Personal</v>
          </cell>
          <cell r="R48" t="str">
            <v>Advindos I</v>
          </cell>
          <cell r="S48" t="str">
            <v>Unimed</v>
          </cell>
          <cell r="T48" t="str">
            <v>São Gonçalo, Rio de Janeiro</v>
          </cell>
          <cell r="U48" t="str">
            <v>Cobertura</v>
          </cell>
          <cell r="V48" t="str">
            <v>Rede de Atendimento (rede conveniada)</v>
          </cell>
          <cell r="W48" t="str">
            <v>Dificuldade no Agendamento</v>
          </cell>
          <cell r="X48" t="str">
            <v>Individual</v>
          </cell>
          <cell r="Y48" t="str">
            <v>Assistencial</v>
          </cell>
          <cell r="Z48" t="str">
            <v>Gestão de Rede</v>
          </cell>
          <cell r="AA48" t="str">
            <v>Evitável</v>
          </cell>
        </row>
        <row r="49">
          <cell r="J49" t="str">
            <v>716.173.027-91</v>
          </cell>
          <cell r="K49">
            <v>61</v>
          </cell>
          <cell r="L49">
            <v>383</v>
          </cell>
          <cell r="M49" t="str">
            <v>Não Reincidente</v>
          </cell>
          <cell r="P49" t="str">
            <v>Risco 1</v>
          </cell>
          <cell r="Q49" t="str">
            <v>Premium</v>
          </cell>
          <cell r="R49" t="str">
            <v>Advindos I</v>
          </cell>
          <cell r="S49" t="str">
            <v>Unimed</v>
          </cell>
          <cell r="T49" t="str">
            <v>West Zone of São Paulo</v>
          </cell>
          <cell r="U49" t="str">
            <v>Cobertura</v>
          </cell>
          <cell r="V49" t="str">
            <v>Prazos Máximos para Atendimento</v>
          </cell>
          <cell r="W49" t="str">
            <v>Demora na Liberação de Benefício</v>
          </cell>
          <cell r="X49" t="str">
            <v>Empresarial</v>
          </cell>
          <cell r="Y49" t="str">
            <v>Assistencial</v>
          </cell>
          <cell r="Z49" t="str">
            <v>Regulação</v>
          </cell>
          <cell r="AA49" t="str">
            <v>Evitável</v>
          </cell>
        </row>
        <row r="50">
          <cell r="J50" t="str">
            <v>083.394.057-05</v>
          </cell>
          <cell r="K50">
            <v>50</v>
          </cell>
          <cell r="L50">
            <v>89</v>
          </cell>
          <cell r="M50" t="str">
            <v>Não Reincidente</v>
          </cell>
          <cell r="P50" t="str">
            <v>Risco 3</v>
          </cell>
          <cell r="Q50" t="str">
            <v>Personal</v>
          </cell>
          <cell r="R50" t="str">
            <v>Advindos II</v>
          </cell>
          <cell r="S50" t="str">
            <v>Amil</v>
          </cell>
          <cell r="T50" t="str">
            <v>Zona Norte III</v>
          </cell>
          <cell r="U50" t="str">
            <v>Cobertura</v>
          </cell>
          <cell r="V50" t="str">
            <v>Regras para Acesso aos Atendimentos</v>
          </cell>
          <cell r="W50" t="str">
            <v>Dificuldade no Agendamento</v>
          </cell>
          <cell r="X50" t="str">
            <v>Individual</v>
          </cell>
          <cell r="Y50" t="str">
            <v>Assistencial</v>
          </cell>
          <cell r="Z50" t="str">
            <v>Gestão de Rede</v>
          </cell>
          <cell r="AA50" t="str">
            <v>Evitável</v>
          </cell>
        </row>
        <row r="51">
          <cell r="J51" t="str">
            <v>092.997.217-18</v>
          </cell>
          <cell r="K51">
            <v>40</v>
          </cell>
          <cell r="L51">
            <v>5</v>
          </cell>
          <cell r="M51" t="str">
            <v>Não Reincidente</v>
          </cell>
          <cell r="P51" t="str">
            <v>Risco 1</v>
          </cell>
          <cell r="Q51" t="str">
            <v>Personal</v>
          </cell>
          <cell r="R51" t="str">
            <v>Advindos II</v>
          </cell>
          <cell r="S51" t="str">
            <v>Unimed</v>
          </cell>
          <cell r="T51" t="str">
            <v>West Zone of São Paulo</v>
          </cell>
          <cell r="U51" t="str">
            <v>Cobertura</v>
          </cell>
          <cell r="V51" t="str">
            <v>Regras para Acesso aos Atendimentos</v>
          </cell>
          <cell r="W51" t="str">
            <v>Demora na Liberação de Benefício</v>
          </cell>
          <cell r="X51" t="str">
            <v>Individual</v>
          </cell>
          <cell r="Y51" t="str">
            <v>Assistencial</v>
          </cell>
          <cell r="Z51" t="str">
            <v>Regulação</v>
          </cell>
          <cell r="AA51" t="str">
            <v>Inevitável</v>
          </cell>
        </row>
        <row r="52">
          <cell r="J52" t="str">
            <v>110.371.617-42</v>
          </cell>
          <cell r="K52">
            <v>39</v>
          </cell>
          <cell r="L52">
            <v>122</v>
          </cell>
          <cell r="M52" t="str">
            <v>Não Reincidente</v>
          </cell>
          <cell r="P52" t="str">
            <v>Risco 3</v>
          </cell>
          <cell r="Q52" t="str">
            <v>Premium</v>
          </cell>
          <cell r="R52" t="str">
            <v>Advindos II</v>
          </cell>
          <cell r="S52" t="str">
            <v>Prevent Snior</v>
          </cell>
          <cell r="T52" t="str">
            <v>West Zone of São Paulo</v>
          </cell>
          <cell r="U52" t="str">
            <v>Cobertura</v>
          </cell>
          <cell r="V52" t="str">
            <v>Regras para Acesso aos Atendimentos</v>
          </cell>
          <cell r="W52" t="str">
            <v>Negativa de Benefício</v>
          </cell>
          <cell r="X52" t="str">
            <v>Individual</v>
          </cell>
          <cell r="Y52" t="str">
            <v>Assistencial</v>
          </cell>
          <cell r="Z52" t="str">
            <v>Regulação</v>
          </cell>
          <cell r="AA52" t="str">
            <v>Inevitável</v>
          </cell>
        </row>
        <row r="53">
          <cell r="J53" t="str">
            <v>197.362.097-92</v>
          </cell>
          <cell r="K53">
            <v>12</v>
          </cell>
          <cell r="L53">
            <v>758</v>
          </cell>
          <cell r="M53" t="str">
            <v>Não Reincidente</v>
          </cell>
          <cell r="P53" t="str">
            <v>Risco 3</v>
          </cell>
          <cell r="Q53" t="str">
            <v>Personal</v>
          </cell>
          <cell r="R53" t="str">
            <v>Advindos II</v>
          </cell>
          <cell r="S53" t="str">
            <v>Amil</v>
          </cell>
          <cell r="T53" t="str">
            <v>West Zone of São Paulo</v>
          </cell>
          <cell r="U53" t="str">
            <v>Cobertura</v>
          </cell>
          <cell r="V53" t="str">
            <v>Prazos Máximos para Atendimento</v>
          </cell>
          <cell r="W53" t="str">
            <v>Dificuldade no Agendamento</v>
          </cell>
          <cell r="X53" t="str">
            <v>Empresarial</v>
          </cell>
          <cell r="Y53" t="str">
            <v>Assistencial</v>
          </cell>
          <cell r="Z53" t="str">
            <v>Gestão de Rede</v>
          </cell>
          <cell r="AA53" t="str">
            <v>Evitável</v>
          </cell>
        </row>
        <row r="54">
          <cell r="J54" t="str">
            <v>132.916.157-27</v>
          </cell>
          <cell r="K54">
            <v>34</v>
          </cell>
          <cell r="L54">
            <v>112</v>
          </cell>
          <cell r="M54" t="str">
            <v>Reincidente</v>
          </cell>
          <cell r="P54" t="str">
            <v>Risco 3</v>
          </cell>
          <cell r="Q54" t="str">
            <v>Leve On</v>
          </cell>
          <cell r="R54" t="str">
            <v>Advindos II</v>
          </cell>
          <cell r="S54" t="str">
            <v>Pop Rio</v>
          </cell>
          <cell r="T54" t="str">
            <v>West Zone of São Paulo</v>
          </cell>
          <cell r="U54" t="str">
            <v>Cobertura</v>
          </cell>
          <cell r="V54" t="str">
            <v>Regras para Acesso aos Atendimentos</v>
          </cell>
          <cell r="W54" t="str">
            <v>Dificuldade no Agendamento</v>
          </cell>
          <cell r="X54" t="str">
            <v>Individual</v>
          </cell>
          <cell r="Y54" t="str">
            <v>Assistencial</v>
          </cell>
          <cell r="Z54" t="str">
            <v>Leve Clínica</v>
          </cell>
          <cell r="AA54" t="str">
            <v>Evitável</v>
          </cell>
        </row>
        <row r="55">
          <cell r="J55" t="str">
            <v>828.106.057-34</v>
          </cell>
          <cell r="K55">
            <v>59</v>
          </cell>
          <cell r="L55">
            <v>556</v>
          </cell>
          <cell r="M55" t="str">
            <v>Não Reincidente</v>
          </cell>
          <cell r="P55" t="str">
            <v>Risco 3</v>
          </cell>
          <cell r="Q55" t="str">
            <v>Personal</v>
          </cell>
          <cell r="R55" t="str">
            <v>Advindos II</v>
          </cell>
          <cell r="S55" t="str">
            <v>Intermédica</v>
          </cell>
          <cell r="T55" t="str">
            <v>West Zone of São Paulo</v>
          </cell>
          <cell r="U55" t="str">
            <v>Cobertura</v>
          </cell>
          <cell r="V55" t="str">
            <v>Carência</v>
          </cell>
          <cell r="W55" t="str">
            <v>Dificuldade no Agendamento</v>
          </cell>
          <cell r="X55" t="str">
            <v>Empresarial</v>
          </cell>
          <cell r="Y55" t="str">
            <v>Assistencial</v>
          </cell>
          <cell r="Z55" t="str">
            <v>Gestão de Rede</v>
          </cell>
          <cell r="AA55" t="str">
            <v>Inevitável</v>
          </cell>
        </row>
        <row r="56">
          <cell r="J56" t="str">
            <v>362.758.677-87</v>
          </cell>
          <cell r="K56">
            <v>79</v>
          </cell>
          <cell r="L56">
            <v>374</v>
          </cell>
          <cell r="M56" t="str">
            <v>Não Reincidente</v>
          </cell>
          <cell r="P56" t="str">
            <v>Risco 3</v>
          </cell>
          <cell r="Q56" t="str">
            <v>Personal</v>
          </cell>
          <cell r="R56" t="str">
            <v>Novos Associados</v>
          </cell>
          <cell r="T56" t="str">
            <v>Zona Norte III</v>
          </cell>
          <cell r="U56" t="str">
            <v>Cobertura</v>
          </cell>
          <cell r="V56" t="str">
            <v>Rol de Procedimentos e Cobertura Contratual</v>
          </cell>
          <cell r="W56" t="str">
            <v>Reembolso</v>
          </cell>
          <cell r="X56" t="str">
            <v>Individual</v>
          </cell>
          <cell r="Y56" t="str">
            <v>Assistencial</v>
          </cell>
          <cell r="Z56" t="str">
            <v>Contas Médicas</v>
          </cell>
          <cell r="AA56" t="str">
            <v>Inevitável</v>
          </cell>
        </row>
        <row r="57">
          <cell r="J57" t="str">
            <v>618.658.698-72</v>
          </cell>
          <cell r="K57">
            <v>57</v>
          </cell>
          <cell r="L57">
            <v>266</v>
          </cell>
          <cell r="M57" t="str">
            <v>Reincidente</v>
          </cell>
          <cell r="P57" t="str">
            <v>Risco 3</v>
          </cell>
          <cell r="Q57" t="str">
            <v>Personal</v>
          </cell>
          <cell r="R57" t="str">
            <v>Novos Associados</v>
          </cell>
          <cell r="T57" t="str">
            <v>West Zone of São Paulo</v>
          </cell>
          <cell r="U57" t="str">
            <v>Cobertura</v>
          </cell>
          <cell r="V57" t="str">
            <v>Regras para Acesso aos Atendimentos</v>
          </cell>
          <cell r="W57" t="str">
            <v>Demora na Liberação de Benefício</v>
          </cell>
          <cell r="X57" t="str">
            <v>Empresarial</v>
          </cell>
          <cell r="Y57" t="str">
            <v>Assistencial</v>
          </cell>
          <cell r="Z57" t="str">
            <v>Gestão de Rede</v>
          </cell>
          <cell r="AA57" t="str">
            <v>Evitável</v>
          </cell>
        </row>
        <row r="58">
          <cell r="J58" t="str">
            <v>011.014.727-82</v>
          </cell>
          <cell r="K58">
            <v>54</v>
          </cell>
          <cell r="L58">
            <v>191</v>
          </cell>
          <cell r="M58" t="str">
            <v>Não Reincidente</v>
          </cell>
          <cell r="P58" t="str">
            <v>Sem Classificação</v>
          </cell>
          <cell r="Q58" t="str">
            <v>Personal</v>
          </cell>
          <cell r="R58" t="str">
            <v>Novos Associados</v>
          </cell>
          <cell r="T58" t="str">
            <v>West Zone of São Paulo</v>
          </cell>
          <cell r="U58" t="str">
            <v>Cobertura</v>
          </cell>
          <cell r="V58" t="str">
            <v>Rol de Procedimentos e Cobertura Contratual</v>
          </cell>
          <cell r="W58" t="str">
            <v>Dificuldade no Agendamento</v>
          </cell>
          <cell r="X58" t="str">
            <v>Individual</v>
          </cell>
          <cell r="Y58" t="str">
            <v>Assistencial</v>
          </cell>
          <cell r="Z58" t="str">
            <v>Gestão de Rede</v>
          </cell>
          <cell r="AA58" t="str">
            <v>Inevitável</v>
          </cell>
        </row>
        <row r="59">
          <cell r="J59" t="str">
            <v>235.833.127-91</v>
          </cell>
          <cell r="K59">
            <v>88</v>
          </cell>
          <cell r="L59">
            <v>366</v>
          </cell>
          <cell r="M59" t="str">
            <v>Não Reincidente</v>
          </cell>
          <cell r="P59" t="str">
            <v>Risco 3</v>
          </cell>
          <cell r="Q59" t="str">
            <v>Mais Metropolitano</v>
          </cell>
          <cell r="R59" t="str">
            <v>Novos Associados</v>
          </cell>
          <cell r="T59" t="str">
            <v>South Zone of São Paulo</v>
          </cell>
          <cell r="U59" t="str">
            <v>Cobertura</v>
          </cell>
          <cell r="V59" t="str">
            <v>Regras para Acesso aos Atendimentos</v>
          </cell>
          <cell r="W59" t="str">
            <v>Carência</v>
          </cell>
          <cell r="X59" t="str">
            <v>Individual</v>
          </cell>
          <cell r="Y59" t="str">
            <v>Assistencial</v>
          </cell>
          <cell r="Z59" t="str">
            <v>Regulação</v>
          </cell>
          <cell r="AA59" t="str">
            <v>Inevitável</v>
          </cell>
        </row>
        <row r="60">
          <cell r="J60" t="str">
            <v>028.657.398-99</v>
          </cell>
          <cell r="K60">
            <v>63</v>
          </cell>
          <cell r="L60">
            <v>409</v>
          </cell>
          <cell r="M60" t="str">
            <v>Reincidente</v>
          </cell>
          <cell r="N60" t="str">
            <v>Não</v>
          </cell>
          <cell r="O60" t="str">
            <v>Sim</v>
          </cell>
          <cell r="P60" t="str">
            <v>Risco 3</v>
          </cell>
          <cell r="Q60" t="str">
            <v>Leve On</v>
          </cell>
          <cell r="R60" t="str">
            <v>Novos Associados</v>
          </cell>
          <cell r="T60" t="str">
            <v>West Zone of São Paulo</v>
          </cell>
          <cell r="U60" t="str">
            <v>Cobertura</v>
          </cell>
          <cell r="V60" t="str">
            <v>Regras para Acesso aos Atendimentos</v>
          </cell>
          <cell r="W60" t="str">
            <v>Dificuldade no Agendamento</v>
          </cell>
          <cell r="X60" t="str">
            <v>Individual</v>
          </cell>
          <cell r="Y60" t="str">
            <v>Assistencial</v>
          </cell>
          <cell r="Z60" t="str">
            <v>Gestão de Rede</v>
          </cell>
          <cell r="AA60" t="str">
            <v>Evitável</v>
          </cell>
        </row>
        <row r="61">
          <cell r="J61" t="str">
            <v>129.821.637-05</v>
          </cell>
          <cell r="K61">
            <v>34</v>
          </cell>
          <cell r="L61">
            <v>25</v>
          </cell>
          <cell r="M61" t="str">
            <v>Não Reincidente</v>
          </cell>
          <cell r="N61" t="str">
            <v>Não</v>
          </cell>
          <cell r="O61" t="str">
            <v>Não</v>
          </cell>
          <cell r="P61" t="str">
            <v>Risco 3</v>
          </cell>
          <cell r="Q61" t="str">
            <v>Personal</v>
          </cell>
          <cell r="R61" t="str">
            <v>Novos Associados</v>
          </cell>
          <cell r="T61" t="str">
            <v>São Gonçalo, Rio de Janeiro</v>
          </cell>
          <cell r="U61" t="str">
            <v>Cobertura</v>
          </cell>
          <cell r="V61" t="str">
            <v>Regras para Acesso aos Atendimentos</v>
          </cell>
          <cell r="W61" t="str">
            <v>Dificuldade no Agendamento</v>
          </cell>
          <cell r="X61" t="str">
            <v>Empresarial</v>
          </cell>
          <cell r="Y61" t="str">
            <v>Assistencial</v>
          </cell>
          <cell r="Z61" t="str">
            <v>Nucleo de Cuidados</v>
          </cell>
          <cell r="AA61" t="str">
            <v>Evitável</v>
          </cell>
        </row>
        <row r="62">
          <cell r="J62" t="str">
            <v>791.724.077-00</v>
          </cell>
          <cell r="K62">
            <v>59</v>
          </cell>
          <cell r="L62">
            <v>0</v>
          </cell>
          <cell r="M62" t="str">
            <v>Não Reincidente</v>
          </cell>
          <cell r="P62" t="str">
            <v>Risco 2</v>
          </cell>
          <cell r="Q62" t="str">
            <v>Personal</v>
          </cell>
          <cell r="R62" t="str">
            <v>Novos Associados</v>
          </cell>
          <cell r="U62" t="str">
            <v>Cobertura</v>
          </cell>
          <cell r="V62" t="str">
            <v>Rol de Procedimentos e Cobertura Contratual</v>
          </cell>
          <cell r="W62" t="str">
            <v>Negativa de Benefício</v>
          </cell>
          <cell r="X62" t="str">
            <v>Individual</v>
          </cell>
          <cell r="Y62" t="str">
            <v>Assistencial</v>
          </cell>
          <cell r="Z62" t="str">
            <v>Regulação</v>
          </cell>
          <cell r="AA62" t="str">
            <v>Inevitável</v>
          </cell>
        </row>
        <row r="63">
          <cell r="J63" t="str">
            <v>168.768.587-82</v>
          </cell>
          <cell r="K63">
            <v>13</v>
          </cell>
          <cell r="L63">
            <v>15</v>
          </cell>
          <cell r="M63" t="str">
            <v>Não Reincidente</v>
          </cell>
          <cell r="P63" t="str">
            <v>Risco 1</v>
          </cell>
          <cell r="Q63" t="str">
            <v>Mais Metropolitano</v>
          </cell>
          <cell r="R63" t="str">
            <v>Novos Associados</v>
          </cell>
          <cell r="T63" t="str">
            <v>West Zone of São Paulo</v>
          </cell>
          <cell r="U63" t="str">
            <v>Cobertura</v>
          </cell>
          <cell r="V63" t="str">
            <v>Rede de Atendimento (rede conveniada)</v>
          </cell>
          <cell r="W63" t="str">
            <v>Dificuldade no Agendamento</v>
          </cell>
          <cell r="X63" t="str">
            <v>Empresarial</v>
          </cell>
          <cell r="Y63" t="str">
            <v>Assistencial</v>
          </cell>
          <cell r="Z63" t="str">
            <v>Gestão de Rede</v>
          </cell>
          <cell r="AA63" t="str">
            <v>Evitável</v>
          </cell>
        </row>
        <row r="64">
          <cell r="J64" t="str">
            <v>026.269.987-70</v>
          </cell>
          <cell r="K64">
            <v>54</v>
          </cell>
          <cell r="L64">
            <v>292</v>
          </cell>
          <cell r="M64" t="str">
            <v>Não Reincidente</v>
          </cell>
          <cell r="P64" t="str">
            <v>Risco 2</v>
          </cell>
          <cell r="Q64" t="str">
            <v>Leve On</v>
          </cell>
          <cell r="R64" t="str">
            <v>Novos Associados</v>
          </cell>
          <cell r="T64" t="str">
            <v>Zona Norte I</v>
          </cell>
          <cell r="U64" t="str">
            <v>Cobertura</v>
          </cell>
          <cell r="V64" t="str">
            <v>Regras para Acesso aos Atendimentos</v>
          </cell>
          <cell r="W64" t="str">
            <v>Dificuldade no Agendamento</v>
          </cell>
          <cell r="X64" t="str">
            <v>Individual</v>
          </cell>
          <cell r="Y64" t="str">
            <v>Assistencial</v>
          </cell>
          <cell r="Z64" t="str">
            <v>Gestão de Rede</v>
          </cell>
          <cell r="AA64" t="str">
            <v>Evitável</v>
          </cell>
        </row>
        <row r="65">
          <cell r="J65" t="str">
            <v>148.363.377-20</v>
          </cell>
          <cell r="K65">
            <v>27</v>
          </cell>
          <cell r="L65">
            <v>5</v>
          </cell>
          <cell r="M65" t="str">
            <v>Reincidente</v>
          </cell>
          <cell r="P65" t="str">
            <v>Risco 3</v>
          </cell>
          <cell r="Q65" t="str">
            <v>Premium</v>
          </cell>
          <cell r="R65" t="str">
            <v>Novos Associados</v>
          </cell>
          <cell r="T65" t="str">
            <v>West Zone of São Paulo</v>
          </cell>
          <cell r="U65" t="str">
            <v>Cobertura</v>
          </cell>
          <cell r="V65" t="str">
            <v>Rol de Procedimentos e Cobertura Contratual</v>
          </cell>
          <cell r="W65" t="str">
            <v>Dificuldade no Agendamento</v>
          </cell>
          <cell r="X65" t="str">
            <v>Individual</v>
          </cell>
          <cell r="Y65" t="str">
            <v>Assistencial</v>
          </cell>
          <cell r="Z65" t="str">
            <v>Leve Clínica</v>
          </cell>
          <cell r="AA65" t="str">
            <v>Evitável</v>
          </cell>
        </row>
        <row r="66">
          <cell r="J66" t="str">
            <v>092.067.407-09</v>
          </cell>
          <cell r="K66">
            <v>41</v>
          </cell>
          <cell r="L66">
            <v>88</v>
          </cell>
          <cell r="M66" t="str">
            <v>Não Reincidente</v>
          </cell>
          <cell r="P66" t="str">
            <v>Risco 2</v>
          </cell>
          <cell r="Q66" t="str">
            <v>Personal</v>
          </cell>
          <cell r="T66" t="str">
            <v>Niterói</v>
          </cell>
          <cell r="U66" t="str">
            <v>Cobertura</v>
          </cell>
          <cell r="V66" t="str">
            <v>Regras para Acesso aos Atendimentos</v>
          </cell>
          <cell r="W66" t="str">
            <v>Dificuldade no Agendamento</v>
          </cell>
          <cell r="X66" t="str">
            <v>Empresarial</v>
          </cell>
          <cell r="Y66" t="str">
            <v>Assistencial</v>
          </cell>
          <cell r="Z66" t="str">
            <v>Gestão de Rede</v>
          </cell>
          <cell r="AA66" t="str">
            <v>Evitável</v>
          </cell>
        </row>
        <row r="67">
          <cell r="J67" t="str">
            <v>048.100.187-50</v>
          </cell>
          <cell r="K67">
            <v>44</v>
          </cell>
          <cell r="L67">
            <v>865</v>
          </cell>
          <cell r="M67" t="str">
            <v>Não Reincidente</v>
          </cell>
          <cell r="P67" t="str">
            <v>Risco 3</v>
          </cell>
          <cell r="Q67" t="str">
            <v>Personal</v>
          </cell>
          <cell r="R67" t="str">
            <v>Advindos II</v>
          </cell>
          <cell r="T67" t="str">
            <v>Zona Norte I</v>
          </cell>
          <cell r="U67" t="str">
            <v>Contratos e Regulamentos</v>
          </cell>
          <cell r="V67" t="str">
            <v>Suspensão e Rescisão Contratuais</v>
          </cell>
          <cell r="W67" t="str">
            <v>Aviso Prévio</v>
          </cell>
          <cell r="X67" t="str">
            <v>Empresarial</v>
          </cell>
          <cell r="Y67" t="str">
            <v>Não Assistencial</v>
          </cell>
          <cell r="Z67" t="str">
            <v>Cadastro</v>
          </cell>
          <cell r="AA67" t="str">
            <v>Inevitável</v>
          </cell>
        </row>
        <row r="68">
          <cell r="J68" t="str">
            <v>051.483.617-27</v>
          </cell>
          <cell r="K68">
            <v>32</v>
          </cell>
          <cell r="L68">
            <v>1</v>
          </cell>
          <cell r="M68" t="str">
            <v>Não Reincidente</v>
          </cell>
          <cell r="P68" t="str">
            <v>Risco 3</v>
          </cell>
          <cell r="Q68" t="str">
            <v>Personal</v>
          </cell>
          <cell r="R68" t="str">
            <v>Advindos II</v>
          </cell>
          <cell r="S68" t="str">
            <v>Leve Saúde</v>
          </cell>
          <cell r="T68" t="str">
            <v>Zona Norte I</v>
          </cell>
          <cell r="U68" t="str">
            <v>Contratos e Regulamentos</v>
          </cell>
          <cell r="V68" t="str">
            <v>Suspensão e Rescisão Contratuais</v>
          </cell>
          <cell r="W68" t="str">
            <v>Cancelamento</v>
          </cell>
          <cell r="X68" t="str">
            <v>Empresarial</v>
          </cell>
          <cell r="Y68" t="str">
            <v>Não Assistencial</v>
          </cell>
          <cell r="Z68" t="str">
            <v>Cadastro</v>
          </cell>
          <cell r="AA68" t="str">
            <v>Inevitável</v>
          </cell>
        </row>
        <row r="69">
          <cell r="J69" t="str">
            <v>073.221.317-70</v>
          </cell>
          <cell r="K69">
            <v>47</v>
          </cell>
          <cell r="L69">
            <v>108</v>
          </cell>
          <cell r="M69" t="str">
            <v>Não Reincidente</v>
          </cell>
          <cell r="P69" t="str">
            <v>Risco 1</v>
          </cell>
          <cell r="Q69" t="str">
            <v>Premium</v>
          </cell>
          <cell r="R69" t="str">
            <v>Novos Associados</v>
          </cell>
          <cell r="T69" t="str">
            <v>Niterói</v>
          </cell>
          <cell r="U69" t="str">
            <v>Contratos e Regulamentos</v>
          </cell>
          <cell r="V69" t="str">
            <v>Suspensão e Rescisão Contratuais</v>
          </cell>
          <cell r="W69" t="str">
            <v>Cancelamento</v>
          </cell>
          <cell r="X69" t="str">
            <v>Empresarial</v>
          </cell>
          <cell r="Y69" t="str">
            <v>Não Assistencial</v>
          </cell>
          <cell r="Z69" t="str">
            <v>Cadastro</v>
          </cell>
          <cell r="AA69" t="str">
            <v>Inevitável</v>
          </cell>
        </row>
        <row r="70">
          <cell r="J70" t="str">
            <v>175.039.387-57</v>
          </cell>
          <cell r="K70">
            <v>10</v>
          </cell>
          <cell r="L70">
            <v>144</v>
          </cell>
          <cell r="M70" t="str">
            <v>Não Reincidente</v>
          </cell>
          <cell r="N70" t="str">
            <v>Não</v>
          </cell>
          <cell r="O70" t="str">
            <v>Não</v>
          </cell>
          <cell r="P70" t="str">
            <v>Risco 3</v>
          </cell>
          <cell r="Q70" t="str">
            <v>Leve On</v>
          </cell>
          <cell r="R70" t="str">
            <v>Advindos II</v>
          </cell>
          <cell r="S70" t="str">
            <v>ASSIM Saúde</v>
          </cell>
          <cell r="T70" t="str">
            <v>Niterói</v>
          </cell>
          <cell r="U70" t="str">
            <v>Contratos e Regulamentos</v>
          </cell>
          <cell r="V70" t="str">
            <v>Suspensão e Rescisão Contratuais</v>
          </cell>
          <cell r="W70" t="str">
            <v>Cancelamento</v>
          </cell>
          <cell r="X70" t="str">
            <v>Individual</v>
          </cell>
          <cell r="Y70" t="str">
            <v>Não Assistencial</v>
          </cell>
          <cell r="Z70" t="str">
            <v>Cadastro</v>
          </cell>
          <cell r="AA70" t="str">
            <v>Evitável</v>
          </cell>
        </row>
        <row r="71">
          <cell r="J71" t="str">
            <v>087.825.247-93</v>
          </cell>
          <cell r="K71">
            <v>55</v>
          </cell>
          <cell r="L71">
            <v>46</v>
          </cell>
          <cell r="M71" t="str">
            <v>Não Reincidente</v>
          </cell>
          <cell r="P71" t="str">
            <v>Risco 2</v>
          </cell>
          <cell r="Q71" t="str">
            <v>Personal</v>
          </cell>
          <cell r="R71" t="str">
            <v>Novos Associados</v>
          </cell>
          <cell r="T71" t="str">
            <v>São Gonçalo, Rio de Janeiro</v>
          </cell>
          <cell r="U71" t="str">
            <v>Contratos e Regulamentos</v>
          </cell>
          <cell r="V71" t="str">
            <v>Adaptação ou Migração Contratual</v>
          </cell>
          <cell r="W71" t="str">
            <v>Carência</v>
          </cell>
          <cell r="X71" t="str">
            <v>Empresarial</v>
          </cell>
          <cell r="Y71" t="str">
            <v>Não Assistencial</v>
          </cell>
          <cell r="Z71" t="str">
            <v>Retenção</v>
          </cell>
          <cell r="AA71" t="str">
            <v>Evitável</v>
          </cell>
        </row>
        <row r="72">
          <cell r="J72" t="str">
            <v>433.860.247-34</v>
          </cell>
          <cell r="K72">
            <v>67</v>
          </cell>
          <cell r="L72">
            <v>361</v>
          </cell>
          <cell r="M72" t="str">
            <v>Não Reincidente</v>
          </cell>
          <cell r="O72" t="str">
            <v>Não</v>
          </cell>
          <cell r="P72" t="str">
            <v>Risco 3</v>
          </cell>
          <cell r="Q72" t="str">
            <v>Mais Metropolitano</v>
          </cell>
          <cell r="R72" t="str">
            <v>Novos Associados</v>
          </cell>
          <cell r="T72" t="str">
            <v>Petrópolis</v>
          </cell>
          <cell r="U72" t="str">
            <v>Contratos e Regulamentos</v>
          </cell>
          <cell r="V72" t="str">
            <v>Contratação/Adesão e Vigência Contratual</v>
          </cell>
          <cell r="W72" t="str">
            <v>Demora na Contratação AC</v>
          </cell>
          <cell r="X72" t="str">
            <v>Individual</v>
          </cell>
          <cell r="Y72" t="str">
            <v>Não Assistencial</v>
          </cell>
          <cell r="Z72" t="str">
            <v>EMQ</v>
          </cell>
          <cell r="AA72" t="str">
            <v>Risco do Negócio</v>
          </cell>
        </row>
        <row r="73">
          <cell r="J73" t="str">
            <v>296.214.027-00</v>
          </cell>
          <cell r="K73">
            <v>73</v>
          </cell>
          <cell r="L73">
            <v>514</v>
          </cell>
          <cell r="M73" t="str">
            <v>Não Reincidente</v>
          </cell>
          <cell r="O73" t="str">
            <v>Não</v>
          </cell>
          <cell r="P73" t="str">
            <v>Risco 3</v>
          </cell>
          <cell r="Q73" t="str">
            <v>Personal</v>
          </cell>
          <cell r="R73" t="str">
            <v>Novos Associados</v>
          </cell>
          <cell r="T73" t="str">
            <v>Zona Norte I</v>
          </cell>
          <cell r="U73" t="str">
            <v>Contratos e Regulamentos</v>
          </cell>
          <cell r="V73" t="str">
            <v>Contratação/Adesão e Vigência Contratual</v>
          </cell>
          <cell r="W73" t="str">
            <v>Demora na Contratação AC</v>
          </cell>
          <cell r="X73" t="str">
            <v>Individual</v>
          </cell>
          <cell r="Y73" t="str">
            <v>Não Assistencial</v>
          </cell>
          <cell r="Z73" t="str">
            <v>EMQ</v>
          </cell>
          <cell r="AA73" t="str">
            <v>Risco do Negócio</v>
          </cell>
        </row>
        <row r="74">
          <cell r="J74" t="str">
            <v>120.344.517-24</v>
          </cell>
          <cell r="K74">
            <v>36</v>
          </cell>
          <cell r="L74">
            <v>372</v>
          </cell>
          <cell r="M74" t="str">
            <v>Não Reincidente</v>
          </cell>
          <cell r="O74" t="str">
            <v>Não</v>
          </cell>
          <cell r="P74" t="str">
            <v>Risco 3</v>
          </cell>
          <cell r="Q74" t="str">
            <v>Mais Metropolitano</v>
          </cell>
          <cell r="R74" t="str">
            <v>Novos Associados</v>
          </cell>
          <cell r="T74" t="str">
            <v>Nova Iguaçu</v>
          </cell>
          <cell r="U74" t="str">
            <v>Contratos e Regulamentos</v>
          </cell>
          <cell r="V74" t="str">
            <v>Contratação/Adesão e Vigência Contratual</v>
          </cell>
          <cell r="W74" t="str">
            <v>Demora na Contratação AC</v>
          </cell>
          <cell r="X74" t="str">
            <v>Individual</v>
          </cell>
          <cell r="Y74" t="str">
            <v>Não Assistencial</v>
          </cell>
          <cell r="Z74" t="str">
            <v>EMQ</v>
          </cell>
          <cell r="AA74" t="str">
            <v>Risco do Negócio</v>
          </cell>
        </row>
        <row r="75">
          <cell r="J75" t="str">
            <v>145.862.647-48</v>
          </cell>
          <cell r="K75">
            <v>36</v>
          </cell>
          <cell r="L75">
            <v>192</v>
          </cell>
          <cell r="M75" t="str">
            <v>Não Reincidente</v>
          </cell>
          <cell r="O75" t="str">
            <v>Não</v>
          </cell>
          <cell r="P75" t="str">
            <v>Risco 3</v>
          </cell>
          <cell r="Q75" t="str">
            <v>Personal</v>
          </cell>
          <cell r="R75" t="str">
            <v>Advindos II</v>
          </cell>
          <cell r="S75" t="str">
            <v>Amil</v>
          </cell>
          <cell r="T75" t="str">
            <v>Nova Iguaçu</v>
          </cell>
          <cell r="U75" t="str">
            <v>Contratos e Regulamentos</v>
          </cell>
          <cell r="V75" t="str">
            <v>Itens Obrigatórios e Cláusulas Contratuais</v>
          </cell>
          <cell r="W75" t="str">
            <v>Demora na Contratação AC</v>
          </cell>
          <cell r="X75" t="str">
            <v>Individual</v>
          </cell>
          <cell r="Y75" t="str">
            <v>Não Assistencial</v>
          </cell>
          <cell r="Z75" t="str">
            <v>EMQ</v>
          </cell>
          <cell r="AA75" t="str">
            <v>Risco do Negócio</v>
          </cell>
        </row>
        <row r="76">
          <cell r="J76" t="str">
            <v>397.928.977-04</v>
          </cell>
          <cell r="K76">
            <v>76</v>
          </cell>
          <cell r="L76">
            <v>-15</v>
          </cell>
          <cell r="M76" t="str">
            <v>Não Reincidente</v>
          </cell>
          <cell r="O76" t="str">
            <v>Não</v>
          </cell>
          <cell r="P76" t="str">
            <v>Risco 3</v>
          </cell>
          <cell r="Q76" t="str">
            <v>Personal</v>
          </cell>
          <cell r="R76" t="str">
            <v>Advindos III</v>
          </cell>
          <cell r="S76" t="str">
            <v>Unimed</v>
          </cell>
          <cell r="T76" t="str">
            <v>Nova Iguaçu</v>
          </cell>
          <cell r="U76" t="str">
            <v>Contratos e Regulamentos</v>
          </cell>
          <cell r="V76" t="str">
            <v>Contratação/Adesão e Vigência Contratual</v>
          </cell>
          <cell r="W76" t="str">
            <v>Demora na Contratação AC</v>
          </cell>
          <cell r="X76" t="str">
            <v>Individual</v>
          </cell>
          <cell r="Y76" t="str">
            <v>Não Assistencial</v>
          </cell>
          <cell r="Z76" t="str">
            <v>EMQ</v>
          </cell>
          <cell r="AA76" t="str">
            <v>Risco do Negócio</v>
          </cell>
        </row>
        <row r="77">
          <cell r="J77" t="str">
            <v>013.874.397-58</v>
          </cell>
          <cell r="K77">
            <v>55</v>
          </cell>
          <cell r="L77">
            <v>-15</v>
          </cell>
          <cell r="M77" t="str">
            <v>Não Reincidente</v>
          </cell>
          <cell r="O77" t="str">
            <v>Não</v>
          </cell>
          <cell r="P77" t="str">
            <v>Risco 3</v>
          </cell>
          <cell r="Q77" t="str">
            <v>Leve On</v>
          </cell>
          <cell r="R77" t="str">
            <v>Novos Associados</v>
          </cell>
          <cell r="T77" t="str">
            <v>Duque de Caxias, Rio de Janeiro</v>
          </cell>
          <cell r="U77" t="str">
            <v>Contratos e Regulamentos</v>
          </cell>
          <cell r="V77" t="str">
            <v>Contratação/Adesão e Vigência Contratual</v>
          </cell>
          <cell r="W77" t="str">
            <v>Demora na Contratação AC</v>
          </cell>
          <cell r="X77" t="str">
            <v>Individual</v>
          </cell>
          <cell r="Y77" t="str">
            <v>Não Assistencial</v>
          </cell>
          <cell r="Z77" t="str">
            <v>EMQ</v>
          </cell>
          <cell r="AA77" t="str">
            <v>Risco do Negócio</v>
          </cell>
        </row>
        <row r="78">
          <cell r="J78" t="str">
            <v>088.486.277-14</v>
          </cell>
          <cell r="K78">
            <v>45</v>
          </cell>
          <cell r="L78">
            <v>726</v>
          </cell>
          <cell r="M78" t="str">
            <v>Não Reincidente</v>
          </cell>
          <cell r="N78" t="str">
            <v>Não</v>
          </cell>
          <cell r="O78" t="str">
            <v>Não</v>
          </cell>
          <cell r="P78" t="str">
            <v>Risco 2</v>
          </cell>
          <cell r="Q78" t="str">
            <v>Personal</v>
          </cell>
          <cell r="R78" t="str">
            <v>Novos Associados</v>
          </cell>
          <cell r="T78" t="str">
            <v>South Zone of São Paulo</v>
          </cell>
          <cell r="U78" t="str">
            <v>Contratos e Regulamentos</v>
          </cell>
          <cell r="V78" t="str">
            <v>Contratação/Adesão e Vigência Contratual</v>
          </cell>
          <cell r="W78" t="str">
            <v>Demora na Contratação AC</v>
          </cell>
          <cell r="X78" t="str">
            <v>Individual</v>
          </cell>
          <cell r="Y78" t="str">
            <v>Não Assistencial</v>
          </cell>
          <cell r="Z78" t="str">
            <v>EMQ</v>
          </cell>
          <cell r="AA78" t="str">
            <v>Risco do Negócio</v>
          </cell>
        </row>
        <row r="79">
          <cell r="J79" t="str">
            <v>588.630.527-00</v>
          </cell>
          <cell r="K79">
            <v>74</v>
          </cell>
          <cell r="L79">
            <v>460</v>
          </cell>
          <cell r="M79" t="str">
            <v>Não Reincidente</v>
          </cell>
          <cell r="P79" t="str">
            <v>Risco 1</v>
          </cell>
          <cell r="Q79" t="str">
            <v>Leve On</v>
          </cell>
          <cell r="R79" t="str">
            <v>Novos Associados</v>
          </cell>
          <cell r="T79" t="str">
            <v>Zona Norte III</v>
          </cell>
          <cell r="U79" t="str">
            <v>Contratos e Regulamentos</v>
          </cell>
          <cell r="V79" t="str">
            <v>Contratação/Adesão e Vigência Contratual</v>
          </cell>
          <cell r="W79" t="str">
            <v>Migração</v>
          </cell>
          <cell r="X79" t="str">
            <v>Individual</v>
          </cell>
          <cell r="Y79" t="str">
            <v>Não Assistencial</v>
          </cell>
          <cell r="Z79" t="str">
            <v>Retenção</v>
          </cell>
          <cell r="AA79" t="str">
            <v>Inevitável</v>
          </cell>
        </row>
        <row r="80">
          <cell r="J80" t="str">
            <v>460.135.047-68</v>
          </cell>
          <cell r="K80">
            <v>68</v>
          </cell>
          <cell r="L80">
            <v>899</v>
          </cell>
          <cell r="M80" t="str">
            <v>Não Reincidente</v>
          </cell>
          <cell r="N80" t="str">
            <v>Não</v>
          </cell>
          <cell r="O80" t="str">
            <v>Não</v>
          </cell>
          <cell r="P80" t="str">
            <v>Sem Classificação</v>
          </cell>
          <cell r="Q80" t="str">
            <v>Personal</v>
          </cell>
          <cell r="R80" t="str">
            <v>Advindos III</v>
          </cell>
          <cell r="S80" t="str">
            <v>Unimed</v>
          </cell>
          <cell r="T80" t="str">
            <v>Duque de Caxias, Rio de Janeiro</v>
          </cell>
          <cell r="U80" t="str">
            <v>Contratos e Regulamentos</v>
          </cell>
          <cell r="V80" t="str">
            <v>Portabilidade de Carências</v>
          </cell>
          <cell r="W80" t="str">
            <v>Portabilidade</v>
          </cell>
          <cell r="X80" t="str">
            <v>Individual</v>
          </cell>
          <cell r="Y80" t="str">
            <v>Não Assistencial</v>
          </cell>
          <cell r="Z80" t="str">
            <v>Fale Leve</v>
          </cell>
          <cell r="AA80" t="str">
            <v>Evitável</v>
          </cell>
        </row>
        <row r="81">
          <cell r="J81" t="str">
            <v>089.030.637-08</v>
          </cell>
          <cell r="K81">
            <v>43</v>
          </cell>
          <cell r="L81">
            <v>1098</v>
          </cell>
          <cell r="M81" t="str">
            <v>Não Reincidente</v>
          </cell>
          <cell r="P81" t="str">
            <v>Risco 3</v>
          </cell>
          <cell r="Q81" t="str">
            <v>Personal</v>
          </cell>
          <cell r="R81" t="str">
            <v>Advindos II</v>
          </cell>
          <cell r="S81" t="str">
            <v>Intermédica</v>
          </cell>
          <cell r="T81" t="str">
            <v>Zona Norte I</v>
          </cell>
          <cell r="U81" t="str">
            <v>Contratos e Regulamentos</v>
          </cell>
          <cell r="V81" t="str">
            <v>Itens Obrigatórios e Cláusulas Contratuais</v>
          </cell>
          <cell r="W81" t="str">
            <v>Reajuste</v>
          </cell>
          <cell r="X81" t="str">
            <v>Empresarial</v>
          </cell>
          <cell r="Y81" t="str">
            <v>Não Assistencial</v>
          </cell>
          <cell r="Z81" t="str">
            <v>Financeiro</v>
          </cell>
          <cell r="AA81" t="str">
            <v>Inevitável</v>
          </cell>
        </row>
        <row r="82">
          <cell r="J82" t="str">
            <v>624.420.157-49</v>
          </cell>
          <cell r="K82">
            <v>63</v>
          </cell>
          <cell r="L82">
            <v>267</v>
          </cell>
          <cell r="M82" t="str">
            <v>Não Reincidente</v>
          </cell>
          <cell r="N82" t="str">
            <v>Não</v>
          </cell>
          <cell r="O82" t="str">
            <v>Não</v>
          </cell>
          <cell r="P82" t="str">
            <v>Risco 3</v>
          </cell>
          <cell r="Q82" t="str">
            <v>Personal</v>
          </cell>
          <cell r="R82" t="str">
            <v>Novos Associados</v>
          </cell>
          <cell r="T82" t="str">
            <v>West Zone of São Paulo</v>
          </cell>
          <cell r="U82" t="str">
            <v>Cobertura</v>
          </cell>
          <cell r="V82" t="str">
            <v>Prazos Máximos para Atendimento</v>
          </cell>
          <cell r="W82" t="str">
            <v>Negativa de Benefício</v>
          </cell>
          <cell r="X82" t="str">
            <v>Individual</v>
          </cell>
          <cell r="Y82" t="str">
            <v>Assistencial</v>
          </cell>
          <cell r="Z82" t="str">
            <v>Nucleo de Cuidados</v>
          </cell>
          <cell r="AA82" t="str">
            <v>Evitável</v>
          </cell>
        </row>
        <row r="83">
          <cell r="J83" t="str">
            <v>111.870.207-70</v>
          </cell>
          <cell r="K83">
            <v>37</v>
          </cell>
          <cell r="L83">
            <v>120</v>
          </cell>
          <cell r="M83" t="str">
            <v>Não Reincidente</v>
          </cell>
          <cell r="N83" t="str">
            <v>Não</v>
          </cell>
          <cell r="O83" t="str">
            <v>Não</v>
          </cell>
          <cell r="P83" t="str">
            <v>Risco 1</v>
          </cell>
          <cell r="Q83" t="str">
            <v>Leve On</v>
          </cell>
          <cell r="R83" t="str">
            <v>Advindos II</v>
          </cell>
          <cell r="S83" t="str">
            <v>Amil</v>
          </cell>
          <cell r="U83" t="str">
            <v>Contratos e Regulamentos</v>
          </cell>
          <cell r="V83" t="str">
            <v>Suspensão e Rescisão Contratuais</v>
          </cell>
          <cell r="W83" t="str">
            <v>Aviso Prévio</v>
          </cell>
          <cell r="X83" t="str">
            <v>Empresarial</v>
          </cell>
          <cell r="Y83" t="str">
            <v>Não Assistencial</v>
          </cell>
          <cell r="Z83" t="str">
            <v>Fale Leve</v>
          </cell>
          <cell r="AA83" t="str">
            <v>Evitável</v>
          </cell>
        </row>
        <row r="84">
          <cell r="J84" t="str">
            <v>012.900.297-68</v>
          </cell>
          <cell r="K84">
            <v>72</v>
          </cell>
          <cell r="L84">
            <v>83</v>
          </cell>
          <cell r="M84" t="str">
            <v>Reincidente</v>
          </cell>
          <cell r="N84" t="str">
            <v>Não</v>
          </cell>
          <cell r="O84" t="str">
            <v>Não</v>
          </cell>
          <cell r="P84" t="str">
            <v>Risco 3</v>
          </cell>
          <cell r="Q84" t="str">
            <v>Personal</v>
          </cell>
          <cell r="R84" t="str">
            <v>Advindos III</v>
          </cell>
          <cell r="S84" t="str">
            <v>Unimed</v>
          </cell>
          <cell r="T84" t="str">
            <v>Zona Norte III</v>
          </cell>
          <cell r="U84" t="str">
            <v>Cobertura</v>
          </cell>
          <cell r="V84" t="str">
            <v>Carência</v>
          </cell>
          <cell r="W84" t="str">
            <v>Carência</v>
          </cell>
          <cell r="X84" t="str">
            <v>Individual</v>
          </cell>
          <cell r="Y84" t="str">
            <v>Assistencial</v>
          </cell>
          <cell r="Z84" t="str">
            <v>Gestão de Rede</v>
          </cell>
          <cell r="AA84" t="str">
            <v>Evitável</v>
          </cell>
        </row>
        <row r="85">
          <cell r="J85" t="str">
            <v>138.678.757-40</v>
          </cell>
          <cell r="K85">
            <v>32</v>
          </cell>
          <cell r="L85">
            <v>712</v>
          </cell>
          <cell r="M85" t="str">
            <v>Não Reincidente</v>
          </cell>
          <cell r="N85" t="str">
            <v>Não</v>
          </cell>
          <cell r="O85" t="str">
            <v>Sim</v>
          </cell>
          <cell r="P85" t="str">
            <v>Risco 3</v>
          </cell>
          <cell r="Q85" t="str">
            <v>Personal</v>
          </cell>
          <cell r="R85" t="str">
            <v>Advindos II</v>
          </cell>
          <cell r="S85" t="str">
            <v>ASSIM Saúde</v>
          </cell>
          <cell r="T85" t="str">
            <v>Zona Norte I</v>
          </cell>
          <cell r="U85" t="str">
            <v>Cobertura</v>
          </cell>
          <cell r="V85" t="str">
            <v>Regras para Acesso aos Atendimentos</v>
          </cell>
          <cell r="W85" t="str">
            <v>Dificuldade no Agendamento</v>
          </cell>
          <cell r="X85" t="str">
            <v>Empresarial</v>
          </cell>
          <cell r="Y85" t="str">
            <v>Assistencial</v>
          </cell>
          <cell r="Z85" t="str">
            <v>Gestão de Rede</v>
          </cell>
          <cell r="AA85" t="str">
            <v>Evitável</v>
          </cell>
        </row>
        <row r="86">
          <cell r="J86" t="str">
            <v>138.678.757-40</v>
          </cell>
          <cell r="K86">
            <v>32</v>
          </cell>
          <cell r="L86">
            <v>712</v>
          </cell>
          <cell r="M86" t="str">
            <v>Reincidente</v>
          </cell>
          <cell r="N86" t="str">
            <v>Não</v>
          </cell>
          <cell r="O86" t="str">
            <v>Sim</v>
          </cell>
          <cell r="P86" t="str">
            <v>Risco 3</v>
          </cell>
          <cell r="Q86" t="str">
            <v>Personal</v>
          </cell>
          <cell r="R86" t="str">
            <v>Advindos II</v>
          </cell>
          <cell r="T86" t="str">
            <v>Zona Norte I</v>
          </cell>
          <cell r="U86" t="str">
            <v>Cobertura</v>
          </cell>
          <cell r="V86" t="str">
            <v>Rol de Procedimentos e Cobertura Contratual</v>
          </cell>
          <cell r="W86" t="str">
            <v>Negativa de Benefício</v>
          </cell>
          <cell r="X86" t="str">
            <v>Empresarial</v>
          </cell>
          <cell r="Y86" t="str">
            <v>Assistencial</v>
          </cell>
          <cell r="Z86" t="str">
            <v>Regulação</v>
          </cell>
          <cell r="AA86" t="str">
            <v>Evitável</v>
          </cell>
        </row>
        <row r="87">
          <cell r="J87" t="str">
            <v>015.030.607-56</v>
          </cell>
          <cell r="K87">
            <v>63</v>
          </cell>
          <cell r="L87">
            <v>128</v>
          </cell>
          <cell r="M87" t="str">
            <v>Não Reincidente</v>
          </cell>
          <cell r="N87" t="str">
            <v>Não</v>
          </cell>
          <cell r="O87" t="str">
            <v>Não</v>
          </cell>
          <cell r="P87" t="str">
            <v>Risco 2</v>
          </cell>
          <cell r="Q87" t="str">
            <v>Leve On</v>
          </cell>
          <cell r="R87" t="str">
            <v>Advindos II</v>
          </cell>
          <cell r="S87" t="str">
            <v>Notredame</v>
          </cell>
          <cell r="T87" t="str">
            <v>São Gonçalo, Rio de Janeiro</v>
          </cell>
          <cell r="U87" t="str">
            <v>Contratos e Regulamentos</v>
          </cell>
          <cell r="V87" t="str">
            <v>Suspensão e Rescisão Contratuais</v>
          </cell>
          <cell r="W87" t="str">
            <v>Aviso Prévio</v>
          </cell>
          <cell r="X87" t="str">
            <v>Empresarial</v>
          </cell>
          <cell r="Y87" t="str">
            <v>Não Assistencial</v>
          </cell>
          <cell r="Z87" t="str">
            <v>Cadastro</v>
          </cell>
          <cell r="AA87" t="str">
            <v>Evitável</v>
          </cell>
        </row>
        <row r="88">
          <cell r="J88" t="str">
            <v>310.351.167-15</v>
          </cell>
          <cell r="K88">
            <v>87</v>
          </cell>
          <cell r="L88">
            <v>100</v>
          </cell>
          <cell r="M88" t="str">
            <v>Não Reincidente</v>
          </cell>
          <cell r="N88" t="str">
            <v>Não</v>
          </cell>
          <cell r="O88" t="str">
            <v>Não</v>
          </cell>
          <cell r="Q88" t="str">
            <v>Leve On</v>
          </cell>
          <cell r="T88" t="str">
            <v>Zona Norte III</v>
          </cell>
          <cell r="U88" t="str">
            <v>Cobertura</v>
          </cell>
          <cell r="V88" t="str">
            <v>Carência</v>
          </cell>
          <cell r="W88" t="str">
            <v>Negativa de Benefício</v>
          </cell>
          <cell r="X88" t="str">
            <v>Individual</v>
          </cell>
          <cell r="Y88" t="str">
            <v>Assistencial</v>
          </cell>
          <cell r="Z88" t="str">
            <v>Regulação</v>
          </cell>
          <cell r="AA88" t="str">
            <v>Inevitável</v>
          </cell>
        </row>
        <row r="89">
          <cell r="J89" t="str">
            <v>232.971.597-82</v>
          </cell>
          <cell r="K89">
            <v>0</v>
          </cell>
          <cell r="L89">
            <v>218</v>
          </cell>
          <cell r="M89" t="str">
            <v>Não Reincidente</v>
          </cell>
          <cell r="N89" t="str">
            <v>Não</v>
          </cell>
          <cell r="O89" t="str">
            <v>Não</v>
          </cell>
          <cell r="P89" t="str">
            <v>Risco 1</v>
          </cell>
          <cell r="Q89" t="str">
            <v>Leve On</v>
          </cell>
          <cell r="T89" t="str">
            <v>Zona Norte II</v>
          </cell>
          <cell r="U89" t="str">
            <v>Contratos e Regulamentos</v>
          </cell>
          <cell r="V89" t="str">
            <v>Contratação/Adesão e Vigência Contratual</v>
          </cell>
          <cell r="W89" t="str">
            <v>Up grade de plano</v>
          </cell>
          <cell r="X89" t="str">
            <v>Individual</v>
          </cell>
          <cell r="Y89" t="str">
            <v>Não Assistencial</v>
          </cell>
          <cell r="Z89" t="str">
            <v>Cadastro</v>
          </cell>
          <cell r="AA89" t="str">
            <v>Evitável</v>
          </cell>
        </row>
        <row r="90">
          <cell r="J90" t="str">
            <v>893.225.767-15</v>
          </cell>
          <cell r="K90">
            <v>58</v>
          </cell>
          <cell r="L90">
            <v>333</v>
          </cell>
          <cell r="M90" t="str">
            <v>Não Reincidente</v>
          </cell>
          <cell r="N90" t="str">
            <v>Não</v>
          </cell>
          <cell r="O90" t="str">
            <v>Não</v>
          </cell>
          <cell r="Q90" t="str">
            <v>Personal</v>
          </cell>
          <cell r="T90" t="str">
            <v>São Gonçalo, Rio de Janeiro</v>
          </cell>
          <cell r="U90" t="str">
            <v>Cobertura</v>
          </cell>
          <cell r="V90" t="str">
            <v>Regras para Acesso aos Atendimentos</v>
          </cell>
          <cell r="W90" t="str">
            <v>Dificuldade no Agendamento</v>
          </cell>
          <cell r="X90" t="str">
            <v>Empresarial</v>
          </cell>
          <cell r="Y90" t="str">
            <v>Assistencial</v>
          </cell>
          <cell r="Z90" t="str">
            <v>Gestão de Rede</v>
          </cell>
          <cell r="AA90" t="str">
            <v>Evitável</v>
          </cell>
        </row>
        <row r="91">
          <cell r="J91" t="str">
            <v>828.782.347-15</v>
          </cell>
          <cell r="K91">
            <v>61</v>
          </cell>
          <cell r="L91">
            <v>55</v>
          </cell>
          <cell r="M91" t="str">
            <v>Não Reincidente</v>
          </cell>
          <cell r="N91" t="str">
            <v>Não</v>
          </cell>
          <cell r="O91" t="str">
            <v>Não</v>
          </cell>
          <cell r="Q91" t="str">
            <v>Leve On</v>
          </cell>
          <cell r="R91" t="str">
            <v>Novos Associados</v>
          </cell>
          <cell r="T91" t="str">
            <v>Nova Iguaçu</v>
          </cell>
          <cell r="U91" t="str">
            <v>Contratos e Regulamentos</v>
          </cell>
          <cell r="V91" t="str">
            <v>Itens Obrigatórios e Cláusulas Contratuais</v>
          </cell>
          <cell r="W91" t="str">
            <v>Envio de boleto</v>
          </cell>
          <cell r="X91" t="str">
            <v>Individual</v>
          </cell>
          <cell r="Y91" t="str">
            <v>Não Assistencial</v>
          </cell>
          <cell r="Z91" t="str">
            <v>EMQ</v>
          </cell>
          <cell r="AA91" t="str">
            <v>Risco do Negócio</v>
          </cell>
        </row>
        <row r="92">
          <cell r="J92" t="str">
            <v>078.405.187-96</v>
          </cell>
          <cell r="K92">
            <v>45</v>
          </cell>
          <cell r="L92">
            <v>212</v>
          </cell>
          <cell r="M92" t="str">
            <v>Não Reincidente</v>
          </cell>
          <cell r="N92" t="str">
            <v>Não</v>
          </cell>
          <cell r="O92" t="str">
            <v>Não</v>
          </cell>
          <cell r="P92" t="str">
            <v>Risco 2</v>
          </cell>
          <cell r="Q92" t="str">
            <v>Personal</v>
          </cell>
          <cell r="R92" t="str">
            <v>Advindos II</v>
          </cell>
          <cell r="S92" t="str">
            <v>Unimed</v>
          </cell>
          <cell r="T92" t="str">
            <v>São Gonçalo, Rio de Janeiro</v>
          </cell>
          <cell r="U92" t="str">
            <v>Contratos e Regulamentos</v>
          </cell>
          <cell r="V92" t="str">
            <v>Suspensão e Rescisão Contratuais</v>
          </cell>
          <cell r="W92" t="str">
            <v>Aviso Prévio</v>
          </cell>
          <cell r="X92" t="str">
            <v>Empresarial</v>
          </cell>
          <cell r="Y92" t="str">
            <v>Não Assistencial</v>
          </cell>
          <cell r="Z92" t="str">
            <v>Cadastro</v>
          </cell>
          <cell r="AA92" t="str">
            <v>Evitável</v>
          </cell>
        </row>
        <row r="93">
          <cell r="J93" t="str">
            <v>045.352.167-38</v>
          </cell>
          <cell r="K93">
            <v>52</v>
          </cell>
          <cell r="L93">
            <v>523</v>
          </cell>
          <cell r="M93" t="str">
            <v>Reincidente</v>
          </cell>
          <cell r="N93" t="str">
            <v>Sim</v>
          </cell>
          <cell r="O93" t="str">
            <v>Não</v>
          </cell>
          <cell r="P93" t="str">
            <v>Risco 1</v>
          </cell>
          <cell r="Q93" t="str">
            <v>Personal</v>
          </cell>
          <cell r="R93" t="str">
            <v>Novos Associados</v>
          </cell>
          <cell r="T93" t="str">
            <v>South Zone of São Paulo</v>
          </cell>
          <cell r="U93" t="str">
            <v>Contratos e Regulamentos</v>
          </cell>
          <cell r="V93" t="str">
            <v>Suspensão e Rescisão Contratuais</v>
          </cell>
          <cell r="W93" t="str">
            <v>Cancelamento</v>
          </cell>
          <cell r="X93" t="str">
            <v>Individual</v>
          </cell>
          <cell r="Y93" t="str">
            <v>Não Assistencial</v>
          </cell>
          <cell r="Z93" t="str">
            <v>Cadastro</v>
          </cell>
          <cell r="AA93" t="str">
            <v>Evitável</v>
          </cell>
        </row>
        <row r="94">
          <cell r="J94" t="str">
            <v>662.379.637-15</v>
          </cell>
          <cell r="K94">
            <v>64</v>
          </cell>
          <cell r="L94">
            <v>453</v>
          </cell>
          <cell r="M94" t="str">
            <v>Não Reincidente</v>
          </cell>
          <cell r="N94" t="str">
            <v>Sim</v>
          </cell>
          <cell r="O94" t="str">
            <v>Sim</v>
          </cell>
          <cell r="P94" t="str">
            <v>Risco 1</v>
          </cell>
          <cell r="Q94" t="str">
            <v>Leve On</v>
          </cell>
          <cell r="R94" t="str">
            <v>Advindos II</v>
          </cell>
          <cell r="S94" t="str">
            <v>ASSIM Saúde</v>
          </cell>
          <cell r="T94" t="str">
            <v>Zona Norte III</v>
          </cell>
          <cell r="U94" t="str">
            <v>Cobertura</v>
          </cell>
          <cell r="V94" t="str">
            <v>Rede de Atendimento (rede conveniada)</v>
          </cell>
          <cell r="W94" t="str">
            <v>Dificuldade no Agendamento</v>
          </cell>
          <cell r="X94" t="str">
            <v>Individual</v>
          </cell>
          <cell r="Y94" t="str">
            <v>Assistencial</v>
          </cell>
          <cell r="Z94" t="str">
            <v>Gestão de Rede</v>
          </cell>
          <cell r="AA94" t="str">
            <v>Evitável</v>
          </cell>
        </row>
        <row r="95">
          <cell r="J95" t="str">
            <v>231.419.717-81</v>
          </cell>
          <cell r="K95">
            <v>9</v>
          </cell>
          <cell r="L95">
            <v>502</v>
          </cell>
          <cell r="M95" t="str">
            <v>Não Reincidente</v>
          </cell>
          <cell r="N95" t="str">
            <v>Não</v>
          </cell>
          <cell r="O95" t="str">
            <v>Não</v>
          </cell>
          <cell r="P95" t="str">
            <v>Risco 1</v>
          </cell>
          <cell r="Q95" t="str">
            <v>Leve On</v>
          </cell>
          <cell r="R95" t="str">
            <v>Novos Associados</v>
          </cell>
          <cell r="T95" t="str">
            <v>Nova Iguaçu</v>
          </cell>
          <cell r="U95" t="str">
            <v>Contratos e Regulamentos</v>
          </cell>
          <cell r="V95" t="str">
            <v>Documentos/Informações Obrigatórias ao Consumidor</v>
          </cell>
          <cell r="W95" t="str">
            <v>Envio de boleto</v>
          </cell>
          <cell r="X95" t="str">
            <v>Individual</v>
          </cell>
          <cell r="Y95" t="str">
            <v>Não Assistencial</v>
          </cell>
          <cell r="Z95" t="str">
            <v>Financeiro</v>
          </cell>
          <cell r="AA95" t="str">
            <v>Evitável</v>
          </cell>
        </row>
        <row r="96">
          <cell r="J96" t="str">
            <v>153.378.097-84</v>
          </cell>
          <cell r="K96">
            <v>26</v>
          </cell>
          <cell r="L96">
            <v>439</v>
          </cell>
          <cell r="M96" t="str">
            <v>Não Reincidente</v>
          </cell>
          <cell r="N96" t="str">
            <v>Não</v>
          </cell>
          <cell r="O96" t="str">
            <v>Não</v>
          </cell>
          <cell r="P96" t="str">
            <v>Risco 1</v>
          </cell>
          <cell r="Q96" t="str">
            <v>Leve On</v>
          </cell>
          <cell r="R96" t="str">
            <v>Advindos II</v>
          </cell>
          <cell r="S96" t="str">
            <v>ASSIM Saúde</v>
          </cell>
          <cell r="T96" t="str">
            <v>West Zone of São Paulo</v>
          </cell>
          <cell r="U96" t="str">
            <v>Cobertura</v>
          </cell>
          <cell r="V96" t="str">
            <v>Rol de Procedimentos e Cobertura Contratual</v>
          </cell>
          <cell r="W96" t="str">
            <v>Dificuldade no Agendamento</v>
          </cell>
          <cell r="X96" t="str">
            <v>Empresarial</v>
          </cell>
          <cell r="Y96" t="str">
            <v>Assistencial</v>
          </cell>
          <cell r="Z96" t="str">
            <v>Gestão de Rede</v>
          </cell>
          <cell r="AA96" t="str">
            <v>Evitável</v>
          </cell>
        </row>
        <row r="97">
          <cell r="J97" t="str">
            <v>132.916.157-27</v>
          </cell>
          <cell r="K97">
            <v>34</v>
          </cell>
          <cell r="L97">
            <v>844</v>
          </cell>
          <cell r="M97" t="str">
            <v>Reincidente</v>
          </cell>
          <cell r="N97" t="str">
            <v>Não</v>
          </cell>
          <cell r="O97" t="str">
            <v>Sim</v>
          </cell>
          <cell r="P97" t="str">
            <v>Risco 3</v>
          </cell>
          <cell r="Q97" t="str">
            <v>Leve On</v>
          </cell>
          <cell r="R97" t="str">
            <v>Advindos II</v>
          </cell>
          <cell r="S97" t="str">
            <v>Pop Rio</v>
          </cell>
          <cell r="T97" t="str">
            <v>West Zone of São Paulo</v>
          </cell>
          <cell r="U97" t="str">
            <v>Cobertura</v>
          </cell>
          <cell r="V97" t="str">
            <v>Rede de Atendimento (rede conveniada)</v>
          </cell>
          <cell r="W97" t="str">
            <v>Dificuldade no Agendamento</v>
          </cell>
          <cell r="X97" t="str">
            <v>Individual</v>
          </cell>
          <cell r="Y97" t="str">
            <v>Assistencial</v>
          </cell>
          <cell r="Z97" t="str">
            <v>Leve Clínica</v>
          </cell>
          <cell r="AA97" t="str">
            <v>Evitável</v>
          </cell>
        </row>
        <row r="98">
          <cell r="J98" t="str">
            <v>014.983.147-16</v>
          </cell>
          <cell r="L98">
            <v>0</v>
          </cell>
          <cell r="N98" t="str">
            <v>Não</v>
          </cell>
          <cell r="Q98" t="str">
            <v>Personal</v>
          </cell>
          <cell r="Z98" t="str">
            <v>Unimed (Reg. Errado Ans)</v>
          </cell>
          <cell r="AA98" t="str">
            <v>Risco / Erro / Sem Erro</v>
          </cell>
        </row>
        <row r="99">
          <cell r="J99" t="str">
            <v>778.889.447-87</v>
          </cell>
          <cell r="K99">
            <v>63</v>
          </cell>
          <cell r="L99">
            <v>0</v>
          </cell>
          <cell r="M99" t="str">
            <v>Não Reincidente</v>
          </cell>
          <cell r="N99" t="str">
            <v>Não</v>
          </cell>
          <cell r="O99" t="str">
            <v>Não</v>
          </cell>
          <cell r="P99" t="str">
            <v>Risco 3</v>
          </cell>
          <cell r="Q99" t="str">
            <v>Premium</v>
          </cell>
          <cell r="R99" t="str">
            <v>Advindos III</v>
          </cell>
          <cell r="S99" t="str">
            <v>Golden Cross</v>
          </cell>
          <cell r="T99" t="str">
            <v>West Zone of São Paulo</v>
          </cell>
          <cell r="U99" t="str">
            <v>Contratos e Regulamentos</v>
          </cell>
          <cell r="V99" t="str">
            <v>Contratação/Adesão e Vigência Contratual</v>
          </cell>
          <cell r="W99" t="str">
            <v>Demora na Contratação AC</v>
          </cell>
          <cell r="X99" t="str">
            <v>Individual</v>
          </cell>
          <cell r="Y99" t="str">
            <v>Não Assistencial</v>
          </cell>
          <cell r="Z99" t="str">
            <v>EMQ</v>
          </cell>
          <cell r="AA99" t="str">
            <v>Risco do Negócio</v>
          </cell>
        </row>
        <row r="100">
          <cell r="J100" t="str">
            <v>119.008.987-48</v>
          </cell>
          <cell r="K100">
            <v>36</v>
          </cell>
          <cell r="L100">
            <v>198</v>
          </cell>
          <cell r="M100" t="str">
            <v>Não Reincidente</v>
          </cell>
          <cell r="N100" t="str">
            <v>Não</v>
          </cell>
          <cell r="O100" t="str">
            <v>Não</v>
          </cell>
          <cell r="P100" t="str">
            <v>Risco 1</v>
          </cell>
          <cell r="Q100" t="str">
            <v>Premium</v>
          </cell>
          <cell r="R100" t="str">
            <v>Advindos III</v>
          </cell>
          <cell r="S100" t="str">
            <v>Unimed</v>
          </cell>
          <cell r="T100" t="str">
            <v>West Zone of São Paulo</v>
          </cell>
          <cell r="U100" t="str">
            <v>Mensalidades e Reajustes</v>
          </cell>
          <cell r="V100" t="str">
            <v>Mensalidade ou Outras Cobranças</v>
          </cell>
          <cell r="W100" t="str">
            <v>Pro rata</v>
          </cell>
          <cell r="X100" t="str">
            <v>Empresarial</v>
          </cell>
          <cell r="Y100" t="str">
            <v>Não Assistencial</v>
          </cell>
          <cell r="Z100" t="str">
            <v>Cadastro</v>
          </cell>
          <cell r="AA100" t="str">
            <v>Risco do Negócio</v>
          </cell>
        </row>
        <row r="101">
          <cell r="J101" t="str">
            <v>011.516.997-05</v>
          </cell>
          <cell r="K101">
            <v>52</v>
          </cell>
          <cell r="L101">
            <v>726</v>
          </cell>
          <cell r="M101" t="str">
            <v>Não Reincidente</v>
          </cell>
          <cell r="N101" t="str">
            <v>Não</v>
          </cell>
          <cell r="O101" t="str">
            <v>Não</v>
          </cell>
          <cell r="P101" t="str">
            <v>Risco 3</v>
          </cell>
          <cell r="Q101" t="str">
            <v>Personal</v>
          </cell>
          <cell r="R101" t="str">
            <v>Novos Associados</v>
          </cell>
          <cell r="T101" t="str">
            <v>Nova Iguaçu</v>
          </cell>
          <cell r="U101" t="str">
            <v>Cobertura</v>
          </cell>
          <cell r="V101" t="str">
            <v>Regras para Acesso aos Atendimentos</v>
          </cell>
          <cell r="W101" t="str">
            <v>Dificuldade no Agendamento</v>
          </cell>
          <cell r="X101" t="str">
            <v>Empresarial</v>
          </cell>
          <cell r="Y101" t="str">
            <v>Assistencial</v>
          </cell>
          <cell r="Z101" t="str">
            <v>Gestão de Rede</v>
          </cell>
          <cell r="AA101" t="str">
            <v>Evitável</v>
          </cell>
        </row>
        <row r="102">
          <cell r="J102" t="str">
            <v>019.453.227-56</v>
          </cell>
          <cell r="K102">
            <v>54</v>
          </cell>
          <cell r="L102">
            <v>464</v>
          </cell>
          <cell r="M102" t="str">
            <v>Não Reincidente</v>
          </cell>
          <cell r="N102" t="str">
            <v>Sim</v>
          </cell>
          <cell r="O102" t="str">
            <v>Sim</v>
          </cell>
          <cell r="P102" t="str">
            <v>Risco 3</v>
          </cell>
          <cell r="Q102" t="str">
            <v>Leve On</v>
          </cell>
          <cell r="R102" t="str">
            <v>Novos Associados</v>
          </cell>
          <cell r="T102" t="str">
            <v>Nova Iguaçu</v>
          </cell>
          <cell r="U102" t="str">
            <v>Cobertura</v>
          </cell>
          <cell r="V102" t="str">
            <v>Prazos Máximos para Atendimento</v>
          </cell>
          <cell r="W102" t="str">
            <v>Demora na Liberação de Benefício</v>
          </cell>
          <cell r="X102" t="str">
            <v>Indiviadual</v>
          </cell>
          <cell r="Y102" t="str">
            <v>Assistencial</v>
          </cell>
          <cell r="Z102" t="str">
            <v>Nucleo de Cuidados</v>
          </cell>
          <cell r="AA102" t="str">
            <v>Inevitável</v>
          </cell>
        </row>
        <row r="103">
          <cell r="J103" t="str">
            <v>102.970.257-83</v>
          </cell>
          <cell r="K103">
            <v>41</v>
          </cell>
          <cell r="L103">
            <v>0</v>
          </cell>
          <cell r="M103" t="str">
            <v>Não Reincidente</v>
          </cell>
          <cell r="N103" t="str">
            <v>Não</v>
          </cell>
          <cell r="O103" t="str">
            <v>Não</v>
          </cell>
          <cell r="P103" t="str">
            <v>Risco 3</v>
          </cell>
          <cell r="Q103" t="str">
            <v>Mais Metropolitano</v>
          </cell>
          <cell r="R103" t="str">
            <v>Advindos II</v>
          </cell>
          <cell r="S103" t="str">
            <v>ASSIM Saúde</v>
          </cell>
          <cell r="T103" t="str">
            <v>Belford Roxo, Rio de Janeiro</v>
          </cell>
          <cell r="U103" t="str">
            <v>Contratos e Regulamentos</v>
          </cell>
          <cell r="V103" t="str">
            <v>Contratação/Adesão e Vigência Contratual</v>
          </cell>
          <cell r="W103" t="str">
            <v>Demora na Contratação AC</v>
          </cell>
          <cell r="X103" t="str">
            <v>Empresarial</v>
          </cell>
          <cell r="Y103" t="str">
            <v>Não Assistencial</v>
          </cell>
          <cell r="Z103" t="str">
            <v>EMQ</v>
          </cell>
          <cell r="AA103" t="str">
            <v>Risco do Negócio</v>
          </cell>
        </row>
        <row r="104">
          <cell r="J104" t="str">
            <v>705.314.127-68</v>
          </cell>
          <cell r="K104">
            <v>63</v>
          </cell>
          <cell r="L104">
            <v>252</v>
          </cell>
          <cell r="M104" t="str">
            <v>Não Reincidente</v>
          </cell>
          <cell r="N104" t="str">
            <v>Não</v>
          </cell>
          <cell r="O104" t="str">
            <v>Não</v>
          </cell>
          <cell r="P104" t="str">
            <v>Risco 3</v>
          </cell>
          <cell r="Q104" t="str">
            <v>Personal</v>
          </cell>
          <cell r="R104" t="str">
            <v>Novos Associados</v>
          </cell>
          <cell r="T104" t="str">
            <v>West Zone of São Paulo</v>
          </cell>
          <cell r="U104" t="str">
            <v>Cobertura</v>
          </cell>
          <cell r="V104" t="str">
            <v>Rede de Atendimento (rede conveniada)</v>
          </cell>
          <cell r="W104" t="str">
            <v>Demora na Liberação de Benefício</v>
          </cell>
          <cell r="X104" t="str">
            <v>Empresarial</v>
          </cell>
          <cell r="Y104" t="str">
            <v>Assistencial</v>
          </cell>
          <cell r="Z104" t="str">
            <v>Regulação</v>
          </cell>
          <cell r="AA104" t="str">
            <v>Evitável</v>
          </cell>
        </row>
        <row r="105">
          <cell r="J105" t="str">
            <v>077.123.827-43</v>
          </cell>
          <cell r="K105">
            <v>46</v>
          </cell>
          <cell r="L105">
            <v>760</v>
          </cell>
          <cell r="M105" t="str">
            <v>Não Reincidente</v>
          </cell>
          <cell r="N105" t="str">
            <v>Não</v>
          </cell>
          <cell r="O105" t="str">
            <v>Não</v>
          </cell>
          <cell r="P105" t="str">
            <v>Risco 2</v>
          </cell>
          <cell r="Q105" t="str">
            <v>Personal</v>
          </cell>
          <cell r="R105" t="str">
            <v>Advindos I</v>
          </cell>
          <cell r="S105" t="str">
            <v>Amil</v>
          </cell>
          <cell r="T105" t="str">
            <v>West Zone of São Paulo</v>
          </cell>
          <cell r="U105" t="str">
            <v>Contratos e Regulamentos</v>
          </cell>
          <cell r="V105" t="str">
            <v>Suspensão e Rescisão Contratuais</v>
          </cell>
          <cell r="W105" t="str">
            <v>Cancelamento</v>
          </cell>
          <cell r="X105" t="str">
            <v>Empresarial</v>
          </cell>
          <cell r="Y105" t="str">
            <v>Não Assistencial</v>
          </cell>
          <cell r="Z105" t="str">
            <v>Cadastro</v>
          </cell>
          <cell r="AA105" t="str">
            <v>Inevitável</v>
          </cell>
        </row>
        <row r="106">
          <cell r="J106" t="str">
            <v>599.203.277-00</v>
          </cell>
          <cell r="K106">
            <v>65</v>
          </cell>
          <cell r="L106">
            <v>0</v>
          </cell>
          <cell r="M106" t="str">
            <v>Não Reincidente</v>
          </cell>
          <cell r="N106" t="str">
            <v>Não</v>
          </cell>
          <cell r="O106" t="str">
            <v>Não</v>
          </cell>
          <cell r="P106" t="str">
            <v>Risco 3</v>
          </cell>
          <cell r="Q106" t="str">
            <v>Premium</v>
          </cell>
          <cell r="R106" t="str">
            <v>Advindos II</v>
          </cell>
          <cell r="S106" t="str">
            <v>Multiplasc</v>
          </cell>
          <cell r="T106" t="str">
            <v>Zona Norte I</v>
          </cell>
          <cell r="U106" t="str">
            <v>Contratos e Regulamentos</v>
          </cell>
          <cell r="V106" t="str">
            <v>Contratação/Adesão e Vigência Contratual</v>
          </cell>
          <cell r="W106" t="str">
            <v>Demora na Contratação AC</v>
          </cell>
          <cell r="X106" t="str">
            <v>Empresarial</v>
          </cell>
          <cell r="Y106" t="str">
            <v>Não Assistencial</v>
          </cell>
          <cell r="Z106" t="str">
            <v>EMQ</v>
          </cell>
          <cell r="AA106" t="str">
            <v>Risco do Negócio</v>
          </cell>
        </row>
        <row r="107">
          <cell r="J107" t="str">
            <v>121.627.337-57</v>
          </cell>
          <cell r="K107">
            <v>62</v>
          </cell>
          <cell r="L107">
            <v>840</v>
          </cell>
          <cell r="M107" t="str">
            <v>Não Reincidente</v>
          </cell>
          <cell r="N107" t="str">
            <v>Não</v>
          </cell>
          <cell r="O107" t="str">
            <v>Não</v>
          </cell>
          <cell r="P107" t="str">
            <v>Risco 3</v>
          </cell>
          <cell r="Q107" t="str">
            <v>Personal</v>
          </cell>
          <cell r="R107" t="str">
            <v>Advindos II</v>
          </cell>
          <cell r="S107" t="str">
            <v>Eletro Saúde</v>
          </cell>
          <cell r="T107" t="str">
            <v>Zona Norte I</v>
          </cell>
          <cell r="U107" t="str">
            <v>Cobertura</v>
          </cell>
          <cell r="V107" t="str">
            <v>Regras para Acesso aos Atendimentos</v>
          </cell>
          <cell r="W107" t="str">
            <v>Negativa de Benefício</v>
          </cell>
          <cell r="X107" t="str">
            <v>Individual</v>
          </cell>
          <cell r="Y107" t="str">
            <v>Assistencial</v>
          </cell>
          <cell r="Z107" t="str">
            <v>Nucleo de Cuidados</v>
          </cell>
          <cell r="AA107" t="str">
            <v>Inevitável</v>
          </cell>
        </row>
        <row r="108">
          <cell r="J108" t="str">
            <v>219.658.527-00</v>
          </cell>
          <cell r="K108">
            <v>4</v>
          </cell>
          <cell r="L108">
            <v>202</v>
          </cell>
          <cell r="M108" t="str">
            <v>Não Reincidente</v>
          </cell>
          <cell r="N108" t="str">
            <v>Não</v>
          </cell>
          <cell r="O108" t="str">
            <v>Não</v>
          </cell>
          <cell r="P108" t="str">
            <v>Risco 2</v>
          </cell>
          <cell r="Q108" t="str">
            <v>Personal</v>
          </cell>
          <cell r="R108" t="str">
            <v>Novos Associados</v>
          </cell>
          <cell r="T108" t="str">
            <v>West Zone of São Paulo</v>
          </cell>
          <cell r="U108" t="str">
            <v>Cobertura</v>
          </cell>
          <cell r="V108" t="str">
            <v>Doença ou Lesão Preexitente CPT e Agravo</v>
          </cell>
          <cell r="W108" t="str">
            <v>Negativa de Benefício</v>
          </cell>
          <cell r="X108" t="str">
            <v>Empresarial</v>
          </cell>
          <cell r="Y108" t="str">
            <v>Assistencial</v>
          </cell>
          <cell r="Z108" t="str">
            <v>Regulação</v>
          </cell>
          <cell r="AA108" t="str">
            <v>Inevitável</v>
          </cell>
        </row>
        <row r="109">
          <cell r="J109" t="str">
            <v>448.501.747-87</v>
          </cell>
          <cell r="K109">
            <v>67</v>
          </cell>
          <cell r="L109">
            <v>583</v>
          </cell>
          <cell r="M109" t="str">
            <v>Não Reincidente</v>
          </cell>
          <cell r="N109" t="str">
            <v>Não</v>
          </cell>
          <cell r="O109" t="str">
            <v>Não</v>
          </cell>
          <cell r="P109" t="str">
            <v>Risco 3</v>
          </cell>
          <cell r="Q109" t="str">
            <v>Personal</v>
          </cell>
          <cell r="R109" t="str">
            <v>Novos Associados</v>
          </cell>
          <cell r="T109" t="str">
            <v>West Zone of São Paulo</v>
          </cell>
          <cell r="U109" t="str">
            <v>Cobertura</v>
          </cell>
          <cell r="V109" t="str">
            <v>Doença ou Lesão Preexitente CPT e Agravo</v>
          </cell>
          <cell r="W109" t="str">
            <v>Negativa de Benefício</v>
          </cell>
          <cell r="X109" t="str">
            <v>Empresarial</v>
          </cell>
          <cell r="Y109" t="str">
            <v>Assistencial</v>
          </cell>
          <cell r="Z109" t="str">
            <v>Regulação</v>
          </cell>
          <cell r="AA109" t="str">
            <v>Inevitável</v>
          </cell>
        </row>
        <row r="110">
          <cell r="J110" t="str">
            <v>102.104.707-47</v>
          </cell>
          <cell r="K110">
            <v>40</v>
          </cell>
          <cell r="L110">
            <v>0</v>
          </cell>
          <cell r="M110" t="str">
            <v>Não Reincidente</v>
          </cell>
          <cell r="N110" t="str">
            <v>Não</v>
          </cell>
          <cell r="O110" t="str">
            <v>Não</v>
          </cell>
          <cell r="P110" t="str">
            <v>Risco 3</v>
          </cell>
          <cell r="Q110" t="str">
            <v>Premium</v>
          </cell>
          <cell r="R110" t="str">
            <v>Advindos III</v>
          </cell>
          <cell r="S110" t="str">
            <v>Sulamerica</v>
          </cell>
          <cell r="T110" t="str">
            <v>Zona Norte I</v>
          </cell>
          <cell r="U110" t="str">
            <v>Contratos e Regulamentos</v>
          </cell>
          <cell r="V110" t="str">
            <v>Contratação/Adesão e Vigência Contratual</v>
          </cell>
          <cell r="W110" t="str">
            <v>Demora na Contratação AC</v>
          </cell>
          <cell r="X110" t="str">
            <v>Individual</v>
          </cell>
          <cell r="Y110" t="str">
            <v>Não Assistencial</v>
          </cell>
          <cell r="Z110" t="str">
            <v>EMQ</v>
          </cell>
          <cell r="AA110" t="str">
            <v>Risco do Negócio</v>
          </cell>
        </row>
        <row r="111">
          <cell r="J111" t="str">
            <v>022.326.897-60</v>
          </cell>
          <cell r="K111">
            <v>62</v>
          </cell>
          <cell r="L111">
            <v>408</v>
          </cell>
          <cell r="M111" t="str">
            <v>Não Reincidente</v>
          </cell>
          <cell r="N111" t="str">
            <v>Não</v>
          </cell>
          <cell r="O111" t="str">
            <v>Não</v>
          </cell>
          <cell r="P111" t="str">
            <v>Risco 1</v>
          </cell>
          <cell r="Q111" t="str">
            <v>Personal</v>
          </cell>
          <cell r="R111" t="str">
            <v>Advindos II</v>
          </cell>
          <cell r="S111" t="str">
            <v>Golden Cross</v>
          </cell>
          <cell r="T111" t="str">
            <v>São Gonçalo, Rio de Janeiro</v>
          </cell>
          <cell r="U111" t="str">
            <v>Cobertura</v>
          </cell>
          <cell r="V111" t="str">
            <v>Regras para Acesso aos Atendimentos</v>
          </cell>
          <cell r="W111" t="str">
            <v>Dificuldade no Agendamento</v>
          </cell>
          <cell r="X111" t="str">
            <v>Individual</v>
          </cell>
          <cell r="Y111" t="str">
            <v>Assistencial</v>
          </cell>
          <cell r="Z111" t="str">
            <v>Oncologia</v>
          </cell>
          <cell r="AA111" t="str">
            <v>Evitável</v>
          </cell>
        </row>
        <row r="112">
          <cell r="J112" t="str">
            <v>232.113.677-48</v>
          </cell>
          <cell r="K112">
            <v>1</v>
          </cell>
          <cell r="L112">
            <v>111</v>
          </cell>
          <cell r="M112" t="str">
            <v>Não Reincidente</v>
          </cell>
          <cell r="N112" t="str">
            <v>Sim</v>
          </cell>
          <cell r="O112" t="str">
            <v>Não</v>
          </cell>
          <cell r="P112" t="str">
            <v>Risco 1</v>
          </cell>
          <cell r="Q112" t="str">
            <v>Personal</v>
          </cell>
          <cell r="R112" t="str">
            <v>Novos Associados</v>
          </cell>
          <cell r="T112" t="str">
            <v>West Zone of São Paulo</v>
          </cell>
          <cell r="U112" t="str">
            <v>Cobertura</v>
          </cell>
          <cell r="V112" t="str">
            <v>Regras para Acesso aos Atendimentos</v>
          </cell>
          <cell r="W112" t="str">
            <v>Demora na Liberação de Benefício</v>
          </cell>
          <cell r="X112" t="str">
            <v>Empresarial</v>
          </cell>
          <cell r="Y112" t="str">
            <v>Assistencial</v>
          </cell>
          <cell r="Z112" t="str">
            <v>Regulação</v>
          </cell>
          <cell r="AA112" t="str">
            <v>Evitável</v>
          </cell>
        </row>
        <row r="113">
          <cell r="J113" t="str">
            <v>139.077.847-90</v>
          </cell>
          <cell r="K113">
            <v>32</v>
          </cell>
          <cell r="L113">
            <v>217</v>
          </cell>
          <cell r="M113" t="str">
            <v xml:space="preserve"> </v>
          </cell>
          <cell r="N113" t="str">
            <v>Não</v>
          </cell>
          <cell r="O113" t="str">
            <v>Não</v>
          </cell>
          <cell r="P113" t="str">
            <v>Risco 3</v>
          </cell>
          <cell r="Q113" t="str">
            <v>Premium</v>
          </cell>
          <cell r="R113" t="str">
            <v>Advindos II</v>
          </cell>
          <cell r="S113" t="str">
            <v>Golden Cross</v>
          </cell>
          <cell r="T113" t="str">
            <v>West Zone of São Paulo</v>
          </cell>
          <cell r="U113" t="str">
            <v>Cobertura</v>
          </cell>
          <cell r="V113" t="str">
            <v>Reembolso</v>
          </cell>
          <cell r="W113" t="str">
            <v xml:space="preserve">Medicamento Off Label </v>
          </cell>
          <cell r="X113" t="str">
            <v>Individual</v>
          </cell>
          <cell r="Y113" t="str">
            <v>Assistencial</v>
          </cell>
          <cell r="Z113" t="str">
            <v>Oncologia</v>
          </cell>
          <cell r="AA113" t="str">
            <v>Inevitável</v>
          </cell>
        </row>
        <row r="114">
          <cell r="J114" t="str">
            <v>148.363.377-20</v>
          </cell>
          <cell r="K114">
            <v>28</v>
          </cell>
          <cell r="L114">
            <v>202</v>
          </cell>
          <cell r="M114" t="str">
            <v>Reincidente</v>
          </cell>
          <cell r="N114" t="str">
            <v>Sim</v>
          </cell>
          <cell r="O114" t="str">
            <v>Sim</v>
          </cell>
          <cell r="P114" t="str">
            <v>Risco 3</v>
          </cell>
          <cell r="Q114" t="str">
            <v>Premium</v>
          </cell>
          <cell r="R114" t="str">
            <v>Novos Associados</v>
          </cell>
          <cell r="T114" t="str">
            <v>West Zone of São Paulo</v>
          </cell>
          <cell r="U114" t="str">
            <v>Cobertura</v>
          </cell>
          <cell r="V114" t="str">
            <v>Prazos Máximos para Atendimento</v>
          </cell>
          <cell r="W114" t="str">
            <v>Dificuldade no Agendamento</v>
          </cell>
          <cell r="X114" t="str">
            <v>Individual</v>
          </cell>
          <cell r="Y114" t="str">
            <v>Assistencial</v>
          </cell>
          <cell r="Z114" t="str">
            <v>Gestão de Rede</v>
          </cell>
          <cell r="AA114" t="str">
            <v>Evitável</v>
          </cell>
        </row>
        <row r="115">
          <cell r="J115" t="str">
            <v>105.490.007-80</v>
          </cell>
          <cell r="K115">
            <v>39</v>
          </cell>
          <cell r="L115">
            <v>13</v>
          </cell>
          <cell r="M115" t="str">
            <v>Não Reincidente</v>
          </cell>
          <cell r="N115" t="str">
            <v>Não</v>
          </cell>
          <cell r="O115" t="str">
            <v>Não</v>
          </cell>
          <cell r="P115" t="str">
            <v>Risco 3</v>
          </cell>
          <cell r="Q115" t="str">
            <v>Personal</v>
          </cell>
          <cell r="R115" t="str">
            <v>Advindos II</v>
          </cell>
          <cell r="S115" t="str">
            <v>Unimed</v>
          </cell>
          <cell r="T115" t="str">
            <v>Zona Norte II</v>
          </cell>
          <cell r="U115" t="str">
            <v>Cobertura</v>
          </cell>
          <cell r="V115" t="str">
            <v>Carência</v>
          </cell>
          <cell r="W115" t="str">
            <v>Falha na Comercialização do Plano</v>
          </cell>
          <cell r="X115" t="str">
            <v>Individual</v>
          </cell>
          <cell r="Y115" t="str">
            <v>Assistencial</v>
          </cell>
          <cell r="Z115" t="str">
            <v>Comercial</v>
          </cell>
          <cell r="AA115" t="str">
            <v>Evitável</v>
          </cell>
        </row>
        <row r="116">
          <cell r="J116" t="str">
            <v>104.486.137-19</v>
          </cell>
          <cell r="K116">
            <v>38</v>
          </cell>
          <cell r="L116">
            <v>0</v>
          </cell>
          <cell r="M116" t="str">
            <v>Não Reincidente</v>
          </cell>
          <cell r="N116" t="str">
            <v>Não</v>
          </cell>
          <cell r="O116" t="str">
            <v>Não</v>
          </cell>
          <cell r="P116" t="str">
            <v>Risco 3</v>
          </cell>
          <cell r="Q116" t="str">
            <v>Premium</v>
          </cell>
          <cell r="R116" t="str">
            <v>Novos Associados</v>
          </cell>
          <cell r="T116" t="str">
            <v>Zona Norte II</v>
          </cell>
          <cell r="U116" t="str">
            <v>Contratos e Regulamentos</v>
          </cell>
          <cell r="V116" t="str">
            <v>Contratação/Adesão e Vigência Contratual</v>
          </cell>
          <cell r="W116" t="str">
            <v>Demora na Contratação AC</v>
          </cell>
          <cell r="X116" t="str">
            <v>Individual</v>
          </cell>
          <cell r="Y116" t="str">
            <v>Não Assistencial</v>
          </cell>
          <cell r="Z116" t="str">
            <v>EMQ</v>
          </cell>
          <cell r="AA116" t="str">
            <v>Risco do Negócio</v>
          </cell>
        </row>
        <row r="117">
          <cell r="J117" t="str">
            <v>458.359.422-49</v>
          </cell>
          <cell r="K117">
            <v>52</v>
          </cell>
          <cell r="L117">
            <v>284</v>
          </cell>
          <cell r="M117" t="str">
            <v>Não Reincidente</v>
          </cell>
          <cell r="N117" t="str">
            <v>Não</v>
          </cell>
          <cell r="O117" t="str">
            <v>Não</v>
          </cell>
          <cell r="P117" t="str">
            <v>Risco 3</v>
          </cell>
          <cell r="Q117" t="str">
            <v>Personal</v>
          </cell>
          <cell r="R117" t="str">
            <v>Advindos II</v>
          </cell>
          <cell r="S117" t="str">
            <v>Memorial</v>
          </cell>
          <cell r="T117" t="str">
            <v>West Zone of São Paulo</v>
          </cell>
          <cell r="U117" t="str">
            <v>Cobertura</v>
          </cell>
          <cell r="V117" t="str">
            <v>Regras para Acesso aos Atendimentos</v>
          </cell>
          <cell r="W117" t="str">
            <v>Dificuldade no Agendamento</v>
          </cell>
          <cell r="X117" t="str">
            <v>Empresarial</v>
          </cell>
          <cell r="Y117" t="str">
            <v>Assistencial</v>
          </cell>
          <cell r="Z117" t="str">
            <v>Gestão de Rede</v>
          </cell>
          <cell r="AA117" t="str">
            <v>Evitável</v>
          </cell>
        </row>
        <row r="118">
          <cell r="J118" t="str">
            <v>149.577.437-62</v>
          </cell>
          <cell r="K118">
            <v>29</v>
          </cell>
          <cell r="L118">
            <v>76</v>
          </cell>
          <cell r="M118" t="str">
            <v>Não Reincidente</v>
          </cell>
          <cell r="N118" t="str">
            <v>Não</v>
          </cell>
          <cell r="O118" t="str">
            <v>Não</v>
          </cell>
          <cell r="P118" t="str">
            <v>Risco 3</v>
          </cell>
          <cell r="Q118" t="str">
            <v>Personal</v>
          </cell>
          <cell r="R118" t="str">
            <v>Novos Associados</v>
          </cell>
          <cell r="T118" t="str">
            <v>Nova Iguaçu</v>
          </cell>
          <cell r="U118" t="str">
            <v>Cobertura</v>
          </cell>
          <cell r="V118" t="str">
            <v>Prazos Máximos para Atendimento</v>
          </cell>
          <cell r="W118" t="str">
            <v>Dificuldade no Agendamento</v>
          </cell>
          <cell r="X118" t="str">
            <v>Empresarial</v>
          </cell>
          <cell r="Y118" t="str">
            <v>Assistencial</v>
          </cell>
          <cell r="Z118" t="str">
            <v>Gestão de Rede</v>
          </cell>
          <cell r="AA118" t="str">
            <v>Evitável</v>
          </cell>
        </row>
        <row r="119">
          <cell r="J119" t="str">
            <v>006.615.107-43</v>
          </cell>
          <cell r="K119">
            <v>52</v>
          </cell>
          <cell r="L119">
            <v>281</v>
          </cell>
          <cell r="M119" t="str">
            <v>Não Reincidente</v>
          </cell>
          <cell r="N119" t="str">
            <v>Não</v>
          </cell>
          <cell r="O119" t="str">
            <v>Não</v>
          </cell>
          <cell r="P119" t="str">
            <v>Risco 1</v>
          </cell>
          <cell r="Q119" t="str">
            <v>Personal</v>
          </cell>
          <cell r="R119" t="str">
            <v>Advindos II</v>
          </cell>
          <cell r="S119" t="str">
            <v>Unimed</v>
          </cell>
          <cell r="T119" t="str">
            <v>Niterói</v>
          </cell>
          <cell r="U119" t="str">
            <v>Cobertura</v>
          </cell>
          <cell r="V119" t="str">
            <v>Rede de Atendimento (rede conveniada)</v>
          </cell>
          <cell r="W119" t="str">
            <v>Dificuldade no Agendamento</v>
          </cell>
          <cell r="X119" t="str">
            <v>Empresarial</v>
          </cell>
          <cell r="Y119" t="str">
            <v>Assistencial</v>
          </cell>
          <cell r="Z119" t="str">
            <v>Gestão de Rede</v>
          </cell>
          <cell r="AA119" t="str">
            <v>Evitável</v>
          </cell>
        </row>
        <row r="120">
          <cell r="J120" t="str">
            <v>212.579.867-08</v>
          </cell>
          <cell r="K120">
            <v>5</v>
          </cell>
          <cell r="L120">
            <v>384</v>
          </cell>
          <cell r="M120" t="str">
            <v>Não Reincidente</v>
          </cell>
          <cell r="N120" t="str">
            <v>Não</v>
          </cell>
          <cell r="O120" t="str">
            <v>Não</v>
          </cell>
          <cell r="P120" t="str">
            <v>Risco 3</v>
          </cell>
          <cell r="Q120" t="str">
            <v>Personal</v>
          </cell>
          <cell r="R120" t="str">
            <v>Advindos II</v>
          </cell>
          <cell r="S120" t="str">
            <v>Leve</v>
          </cell>
          <cell r="T120" t="str">
            <v>Zona Norte II</v>
          </cell>
          <cell r="U120" t="str">
            <v>Contratos e Regulamentos</v>
          </cell>
          <cell r="V120" t="str">
            <v>Suspensão e Rescisão Contratuais</v>
          </cell>
          <cell r="W120" t="str">
            <v>Cancelamento</v>
          </cell>
          <cell r="X120" t="str">
            <v>Indiviadual</v>
          </cell>
          <cell r="Y120" t="str">
            <v>Não Assistencial</v>
          </cell>
          <cell r="Z120" t="str">
            <v>Cadastro</v>
          </cell>
          <cell r="AA120" t="str">
            <v>Inevitável</v>
          </cell>
        </row>
        <row r="121">
          <cell r="J121" t="str">
            <v>667.625.617-72</v>
          </cell>
          <cell r="K121">
            <v>76</v>
          </cell>
          <cell r="L121">
            <v>576</v>
          </cell>
          <cell r="M121" t="str">
            <v>Não Reincidente</v>
          </cell>
          <cell r="N121" t="str">
            <v>Não</v>
          </cell>
          <cell r="O121" t="str">
            <v>Não</v>
          </cell>
          <cell r="P121" t="str">
            <v>Risco 3</v>
          </cell>
          <cell r="Q121" t="str">
            <v>Leve On</v>
          </cell>
          <cell r="R121" t="str">
            <v>Novos Associados</v>
          </cell>
          <cell r="T121" t="str">
            <v>Zona Norte I</v>
          </cell>
          <cell r="U121" t="str">
            <v>Contratos e Regulamentos</v>
          </cell>
          <cell r="V121" t="str">
            <v>Coparticipação e Franquia</v>
          </cell>
          <cell r="W121" t="str">
            <v>Home Care</v>
          </cell>
          <cell r="X121" t="str">
            <v>Individual</v>
          </cell>
          <cell r="Y121" t="str">
            <v>Não Assistencial</v>
          </cell>
          <cell r="Z121" t="str">
            <v>Nucleo de Cuidados</v>
          </cell>
          <cell r="AA121" t="str">
            <v>Inevitável</v>
          </cell>
        </row>
        <row r="122">
          <cell r="J122" t="str">
            <v>720.632.037-68</v>
          </cell>
          <cell r="K122">
            <v>69</v>
          </cell>
          <cell r="L122">
            <v>440</v>
          </cell>
          <cell r="M122" t="str">
            <v>Reincidente</v>
          </cell>
          <cell r="N122" t="str">
            <v>Não</v>
          </cell>
          <cell r="O122" t="str">
            <v>Sim</v>
          </cell>
          <cell r="P122" t="str">
            <v>Risco 3</v>
          </cell>
          <cell r="Q122" t="str">
            <v>Leve On</v>
          </cell>
          <cell r="R122" t="str">
            <v>Novos Associados</v>
          </cell>
          <cell r="T122" t="str">
            <v>Niterói</v>
          </cell>
          <cell r="U122" t="str">
            <v>Cobertura</v>
          </cell>
          <cell r="V122" t="str">
            <v>Reembolso</v>
          </cell>
          <cell r="W122" t="str">
            <v>Reembolso</v>
          </cell>
          <cell r="X122" t="str">
            <v>Indiviadual</v>
          </cell>
          <cell r="Y122" t="str">
            <v>Assistencial</v>
          </cell>
          <cell r="Z122" t="str">
            <v>Fale Leve</v>
          </cell>
          <cell r="AA122" t="str">
            <v>Evitável</v>
          </cell>
        </row>
        <row r="123">
          <cell r="J123" t="str">
            <v>105.233.357-50</v>
          </cell>
          <cell r="K123">
            <v>59</v>
          </cell>
          <cell r="L123">
            <v>380</v>
          </cell>
          <cell r="M123" t="str">
            <v>Reincidente</v>
          </cell>
          <cell r="N123" t="str">
            <v>Não</v>
          </cell>
          <cell r="O123" t="str">
            <v>Não</v>
          </cell>
          <cell r="P123" t="str">
            <v>Risco 3</v>
          </cell>
          <cell r="Q123" t="str">
            <v>Personal</v>
          </cell>
          <cell r="R123" t="str">
            <v>Advindos I</v>
          </cell>
          <cell r="T123" t="str">
            <v>Zona Norte I</v>
          </cell>
          <cell r="U123" t="str">
            <v>Cobertura</v>
          </cell>
          <cell r="V123" t="str">
            <v>Rede de Atendimento (rede conveniada)</v>
          </cell>
          <cell r="W123" t="str">
            <v>Dificuldade no Agendamento</v>
          </cell>
          <cell r="X123" t="str">
            <v>Empresarial</v>
          </cell>
          <cell r="Y123" t="str">
            <v>Assistencial</v>
          </cell>
          <cell r="Z123" t="str">
            <v>Gestão de Rede</v>
          </cell>
          <cell r="AA123" t="str">
            <v>Evitável</v>
          </cell>
        </row>
        <row r="124">
          <cell r="J124" t="str">
            <v>871.062.727-87</v>
          </cell>
          <cell r="L124">
            <v>261</v>
          </cell>
          <cell r="M124" t="str">
            <v>Não Reincidente</v>
          </cell>
          <cell r="N124" t="str">
            <v>Não</v>
          </cell>
          <cell r="O124" t="str">
            <v>Não</v>
          </cell>
          <cell r="P124" t="str">
            <v>Risco 1</v>
          </cell>
          <cell r="Q124" t="str">
            <v>Premium</v>
          </cell>
          <cell r="R124" t="str">
            <v>Novos Associados</v>
          </cell>
          <cell r="T124" t="str">
            <v>West Zone of São Paulo</v>
          </cell>
          <cell r="U124" t="str">
            <v>Contratos e Regulamentos</v>
          </cell>
          <cell r="V124" t="str">
            <v>Suspensão e Rescisão Contratuais</v>
          </cell>
          <cell r="W124" t="str">
            <v>Negativa de Benefício</v>
          </cell>
          <cell r="X124" t="str">
            <v>Empresarial</v>
          </cell>
          <cell r="Y124" t="str">
            <v>Não Assistencial</v>
          </cell>
          <cell r="Z124" t="str">
            <v>Cadastro</v>
          </cell>
          <cell r="AA124" t="str">
            <v>Inevitável</v>
          </cell>
        </row>
        <row r="125">
          <cell r="J125" t="str">
            <v>429.794.124-49</v>
          </cell>
          <cell r="K125">
            <v>58</v>
          </cell>
          <cell r="L125">
            <v>124</v>
          </cell>
          <cell r="M125" t="str">
            <v>Não Reincidente</v>
          </cell>
          <cell r="N125" t="str">
            <v>Não</v>
          </cell>
          <cell r="O125" t="str">
            <v>Não</v>
          </cell>
          <cell r="P125" t="str">
            <v>Risco 1</v>
          </cell>
          <cell r="Q125" t="str">
            <v>Personal</v>
          </cell>
          <cell r="R125" t="str">
            <v>Advindos II</v>
          </cell>
          <cell r="T125" t="str">
            <v>São Gonçalo, Rio de Janeiro</v>
          </cell>
          <cell r="U125" t="str">
            <v>Cobertura</v>
          </cell>
          <cell r="V125" t="str">
            <v>Regras para Acesso aos Atendimentos</v>
          </cell>
          <cell r="W125" t="str">
            <v>Envio de Carteirinha</v>
          </cell>
          <cell r="X125" t="str">
            <v>Empresarial</v>
          </cell>
          <cell r="Y125" t="str">
            <v>Assistencial</v>
          </cell>
          <cell r="Z125" t="str">
            <v>Cadastro</v>
          </cell>
          <cell r="AA125" t="str">
            <v>Evitável</v>
          </cell>
        </row>
        <row r="126">
          <cell r="J126" t="str">
            <v>429.794.124-49</v>
          </cell>
          <cell r="K126">
            <v>58</v>
          </cell>
          <cell r="L126">
            <v>124</v>
          </cell>
          <cell r="M126" t="str">
            <v>Não Reincidente</v>
          </cell>
          <cell r="N126" t="str">
            <v>Não</v>
          </cell>
          <cell r="O126" t="str">
            <v>Não</v>
          </cell>
          <cell r="P126" t="str">
            <v>Risco 1</v>
          </cell>
          <cell r="Q126" t="str">
            <v>Personal</v>
          </cell>
          <cell r="R126" t="str">
            <v>Advindos II</v>
          </cell>
          <cell r="T126" t="str">
            <v>São Gonçalo, Rio de Janeiro</v>
          </cell>
          <cell r="U126" t="str">
            <v>Contratos e Regulamentos</v>
          </cell>
          <cell r="V126" t="str">
            <v>Documentos/Informações Obrigatórias ao Consumidor</v>
          </cell>
          <cell r="W126" t="str">
            <v>Envio de Guia de Rede</v>
          </cell>
          <cell r="X126" t="str">
            <v>Empresarial</v>
          </cell>
          <cell r="Y126" t="str">
            <v>Não Assistencial</v>
          </cell>
          <cell r="Z126" t="str">
            <v>Cadastro</v>
          </cell>
          <cell r="AA126" t="str">
            <v>Evitável</v>
          </cell>
        </row>
        <row r="127">
          <cell r="J127" t="str">
            <v>160.832.187-80</v>
          </cell>
          <cell r="K127">
            <v>29</v>
          </cell>
          <cell r="L127">
            <v>681</v>
          </cell>
          <cell r="M127" t="str">
            <v>Não Reincidente</v>
          </cell>
          <cell r="N127" t="str">
            <v xml:space="preserve">Não	</v>
          </cell>
          <cell r="O127" t="str">
            <v>Não</v>
          </cell>
          <cell r="P127" t="str">
            <v>Risco 1</v>
          </cell>
          <cell r="Q127" t="str">
            <v>Mais Metropolitano</v>
          </cell>
          <cell r="R127" t="str">
            <v>Advindos I</v>
          </cell>
          <cell r="S127" t="str">
            <v>ASSIM Saúde</v>
          </cell>
          <cell r="T127" t="str">
            <v>São Gonçalo, Rio de Janeiro</v>
          </cell>
          <cell r="U127" t="str">
            <v>Cobertura</v>
          </cell>
          <cell r="V127" t="str">
            <v>Prazos Máximos para Atendimento</v>
          </cell>
          <cell r="W127" t="str">
            <v>Dificuldade no Agendamento</v>
          </cell>
          <cell r="X127" t="str">
            <v>Empresarial</v>
          </cell>
          <cell r="Y127" t="str">
            <v>Assistencial</v>
          </cell>
          <cell r="Z127" t="str">
            <v>Gestão de Rede</v>
          </cell>
          <cell r="AA127" t="str">
            <v>Evitável</v>
          </cell>
        </row>
        <row r="128">
          <cell r="J128" t="str">
            <v>123.207.847-64</v>
          </cell>
          <cell r="K128">
            <v>35</v>
          </cell>
          <cell r="L128">
            <v>52</v>
          </cell>
          <cell r="M128" t="str">
            <v>Não Reincidente</v>
          </cell>
          <cell r="N128" t="str">
            <v>Não</v>
          </cell>
          <cell r="O128" t="str">
            <v>Não</v>
          </cell>
          <cell r="P128" t="str">
            <v>Risco 2</v>
          </cell>
          <cell r="Q128" t="str">
            <v>Personal</v>
          </cell>
          <cell r="R128" t="str">
            <v>Novos Associados</v>
          </cell>
          <cell r="T128" t="str">
            <v>Zona Norte III</v>
          </cell>
          <cell r="U128" t="str">
            <v>Cobertura</v>
          </cell>
          <cell r="V128" t="str">
            <v>Prazos Máximos para Atendimento</v>
          </cell>
          <cell r="W128" t="str">
            <v>Negativa de Benefício</v>
          </cell>
          <cell r="X128" t="str">
            <v>Empresarial</v>
          </cell>
          <cell r="Y128" t="str">
            <v>Assistencial</v>
          </cell>
          <cell r="Z128" t="str">
            <v>Regulação</v>
          </cell>
          <cell r="AA128" t="str">
            <v>Evitável</v>
          </cell>
        </row>
        <row r="129">
          <cell r="J129" t="str">
            <v>012.900.297-68</v>
          </cell>
          <cell r="K129">
            <v>72</v>
          </cell>
          <cell r="L129">
            <v>118</v>
          </cell>
          <cell r="M129" t="str">
            <v>Reincidente</v>
          </cell>
          <cell r="N129" t="str">
            <v>Não</v>
          </cell>
          <cell r="O129" t="str">
            <v>Sim</v>
          </cell>
          <cell r="P129" t="str">
            <v>Risco 3</v>
          </cell>
          <cell r="Q129" t="str">
            <v>Personal</v>
          </cell>
          <cell r="R129" t="str">
            <v>Advindos III</v>
          </cell>
          <cell r="S129" t="str">
            <v>Unimed</v>
          </cell>
          <cell r="T129" t="str">
            <v>Zona Norte I</v>
          </cell>
          <cell r="U129" t="str">
            <v>Contratos e Regulamentos</v>
          </cell>
          <cell r="V129" t="str">
            <v>Documentos/Informações Obrigatórias ao Consumidor</v>
          </cell>
          <cell r="W129" t="str">
            <v>Negativa de Benefício</v>
          </cell>
          <cell r="X129" t="str">
            <v>Individual</v>
          </cell>
          <cell r="Y129" t="str">
            <v>Não Assistencial</v>
          </cell>
          <cell r="Z129" t="str">
            <v>Cadastro</v>
          </cell>
          <cell r="AA129" t="str">
            <v>Evitável</v>
          </cell>
        </row>
        <row r="130">
          <cell r="J130" t="str">
            <v>012.900.297-68</v>
          </cell>
          <cell r="K130">
            <v>72</v>
          </cell>
          <cell r="L130">
            <v>118</v>
          </cell>
          <cell r="M130" t="str">
            <v>Reincidente</v>
          </cell>
          <cell r="N130" t="str">
            <v>Não</v>
          </cell>
          <cell r="O130" t="str">
            <v>Sim</v>
          </cell>
          <cell r="P130" t="str">
            <v>Risco 3</v>
          </cell>
          <cell r="Q130" t="str">
            <v>Personal</v>
          </cell>
          <cell r="R130" t="str">
            <v>Advindos III</v>
          </cell>
          <cell r="S130" t="str">
            <v>Unimed</v>
          </cell>
          <cell r="T130" t="str">
            <v>Zona Norte I</v>
          </cell>
          <cell r="U130" t="str">
            <v>Contratos e Regulamentos</v>
          </cell>
          <cell r="V130" t="str">
            <v>Documentos/Informações Obrigatórias ao Consumidor</v>
          </cell>
          <cell r="W130" t="str">
            <v>Envio de Guia de Rede e Contrato</v>
          </cell>
          <cell r="X130" t="str">
            <v>Individual</v>
          </cell>
          <cell r="Y130" t="str">
            <v>Não Assistencial</v>
          </cell>
          <cell r="Z130" t="str">
            <v>Cadastro</v>
          </cell>
          <cell r="AA130" t="str">
            <v>Evitável</v>
          </cell>
        </row>
        <row r="131">
          <cell r="J131" t="str">
            <v>966.683.937-72</v>
          </cell>
          <cell r="K131">
            <v>80</v>
          </cell>
          <cell r="L131">
            <v>4</v>
          </cell>
          <cell r="M131" t="str">
            <v>Não Reincidente</v>
          </cell>
          <cell r="N131" t="str">
            <v>Não</v>
          </cell>
          <cell r="O131" t="str">
            <v>Não</v>
          </cell>
          <cell r="P131" t="str">
            <v>Risco 3</v>
          </cell>
          <cell r="Q131" t="str">
            <v>Premium</v>
          </cell>
          <cell r="R131" t="str">
            <v>Novos Associados</v>
          </cell>
          <cell r="T131" t="str">
            <v>Central Zone of São Paulo</v>
          </cell>
          <cell r="U131" t="str">
            <v>Mensalidades e Reajuste</v>
          </cell>
          <cell r="V131" t="str">
            <v>Mensalidades ou Outras Cobranças</v>
          </cell>
          <cell r="W131" t="str">
            <v>Emissão de boleto com valor incorreto</v>
          </cell>
          <cell r="X131" t="str">
            <v>Empresarial</v>
          </cell>
          <cell r="Y131" t="str">
            <v>Não Assistencial</v>
          </cell>
          <cell r="Z131" t="str">
            <v>Cadastro</v>
          </cell>
          <cell r="AA131" t="str">
            <v>Evitável</v>
          </cell>
        </row>
        <row r="132">
          <cell r="J132" t="str">
            <v>182.249.847-37</v>
          </cell>
          <cell r="K132">
            <v>20</v>
          </cell>
          <cell r="L132">
            <v>334</v>
          </cell>
          <cell r="M132" t="str">
            <v>Não Reincidente</v>
          </cell>
          <cell r="N132" t="str">
            <v>Não</v>
          </cell>
          <cell r="O132" t="str">
            <v>Não</v>
          </cell>
          <cell r="P132" t="str">
            <v>Risco 1</v>
          </cell>
          <cell r="Q132" t="str">
            <v>Personal</v>
          </cell>
          <cell r="R132" t="str">
            <v>Novos Associados</v>
          </cell>
          <cell r="T132" t="str">
            <v>Niterói</v>
          </cell>
          <cell r="U132" t="str">
            <v>Cobertura</v>
          </cell>
          <cell r="V132" t="str">
            <v>Rol de Procedimentos e Cobertura Contratual</v>
          </cell>
          <cell r="W132" t="str">
            <v>Negativa de Benefício</v>
          </cell>
          <cell r="X132" t="str">
            <v>Empresarial</v>
          </cell>
          <cell r="Y132" t="str">
            <v>Assistencial</v>
          </cell>
          <cell r="Z132" t="str">
            <v>Regulação</v>
          </cell>
          <cell r="AA132" t="str">
            <v>Inevitável</v>
          </cell>
        </row>
        <row r="133">
          <cell r="J133" t="str">
            <v>133.535.457-35</v>
          </cell>
          <cell r="K133">
            <v>32</v>
          </cell>
          <cell r="L133">
            <v>24</v>
          </cell>
          <cell r="M133" t="str">
            <v>Não Reincidente</v>
          </cell>
          <cell r="N133" t="str">
            <v>Não</v>
          </cell>
          <cell r="O133" t="str">
            <v>Não</v>
          </cell>
          <cell r="P133" t="str">
            <v>Risco 3</v>
          </cell>
          <cell r="Q133" t="str">
            <v>Personal</v>
          </cell>
          <cell r="R133" t="str">
            <v>Advindos III</v>
          </cell>
          <cell r="S133" t="str">
            <v>Amil</v>
          </cell>
          <cell r="T133" t="str">
            <v>Zona Norte III</v>
          </cell>
          <cell r="U133" t="str">
            <v>Contratos e Regulamentos</v>
          </cell>
          <cell r="V133" t="str">
            <v>Contratação/Adesão e Vigência Contratual</v>
          </cell>
          <cell r="W133" t="str">
            <v>Demora na Contratação AC</v>
          </cell>
          <cell r="X133" t="str">
            <v>Empresarial</v>
          </cell>
          <cell r="Y133" t="str">
            <v>Não Assistencial</v>
          </cell>
          <cell r="Z133" t="str">
            <v>EMQ</v>
          </cell>
          <cell r="AA133" t="str">
            <v>Risco do Negócio</v>
          </cell>
        </row>
        <row r="134">
          <cell r="J134" t="str">
            <v>222.527.287-52</v>
          </cell>
          <cell r="K134">
            <v>3</v>
          </cell>
          <cell r="L134">
            <v>449</v>
          </cell>
          <cell r="M134" t="str">
            <v>Não Reincidente</v>
          </cell>
          <cell r="N134" t="str">
            <v>Não</v>
          </cell>
          <cell r="O134" t="str">
            <v>Não</v>
          </cell>
          <cell r="P134" t="str">
            <v>Risco 1</v>
          </cell>
          <cell r="Q134" t="str">
            <v>Personal</v>
          </cell>
          <cell r="R134" t="str">
            <v>Novos Associados</v>
          </cell>
          <cell r="T134" t="str">
            <v>São Gonçalo, Rio de Janeiro</v>
          </cell>
          <cell r="U134" t="str">
            <v>Cobertura</v>
          </cell>
          <cell r="V134" t="str">
            <v>Rede de Atendimento (rede conveniada)</v>
          </cell>
          <cell r="W134" t="str">
            <v>Demora na Transferência</v>
          </cell>
          <cell r="X134" t="str">
            <v>Empresarial</v>
          </cell>
          <cell r="Y134" t="str">
            <v>Assistencial</v>
          </cell>
          <cell r="Z134" t="str">
            <v>Regulação</v>
          </cell>
          <cell r="AA134" t="str">
            <v>Inevitável</v>
          </cell>
        </row>
        <row r="135">
          <cell r="J135" t="str">
            <v xml:space="preserve"> 916.915.757-04</v>
          </cell>
          <cell r="K135">
            <v>75</v>
          </cell>
          <cell r="L135">
            <v>235</v>
          </cell>
          <cell r="M135" t="str">
            <v>Não Reincidente</v>
          </cell>
          <cell r="N135" t="str">
            <v>Não</v>
          </cell>
          <cell r="O135" t="str">
            <v>Não</v>
          </cell>
          <cell r="P135" t="str">
            <v>Risco 3</v>
          </cell>
          <cell r="Q135" t="str">
            <v>Leve On</v>
          </cell>
          <cell r="R135" t="str">
            <v>Advindos II</v>
          </cell>
          <cell r="S135" t="str">
            <v>Intermédica</v>
          </cell>
          <cell r="T135" t="str">
            <v>São Gonçalo, Rio de Janeiro</v>
          </cell>
          <cell r="U135" t="str">
            <v>Cobertura</v>
          </cell>
          <cell r="V135" t="str">
            <v>Rede de Atendimento (rede conveniada)</v>
          </cell>
          <cell r="W135" t="str">
            <v>Dificuldade no Agendamento</v>
          </cell>
          <cell r="X135" t="str">
            <v>Individual</v>
          </cell>
          <cell r="Y135" t="str">
            <v>Assistencial</v>
          </cell>
          <cell r="Z135" t="str">
            <v>Gestão de Rede</v>
          </cell>
          <cell r="AA135" t="str">
            <v>Evitável</v>
          </cell>
        </row>
        <row r="136">
          <cell r="J136" t="str">
            <v>781.919.557-68</v>
          </cell>
          <cell r="K136">
            <v>78</v>
          </cell>
          <cell r="L136">
            <v>581</v>
          </cell>
          <cell r="M136" t="str">
            <v>Não Reincidente</v>
          </cell>
          <cell r="N136" t="str">
            <v>Não</v>
          </cell>
          <cell r="O136" t="str">
            <v>Não</v>
          </cell>
          <cell r="P136" t="str">
            <v>Risco 2</v>
          </cell>
          <cell r="Q136" t="str">
            <v>Personal</v>
          </cell>
          <cell r="R136" t="str">
            <v>Advindos II</v>
          </cell>
          <cell r="S136" t="str">
            <v>Unimed</v>
          </cell>
          <cell r="T136" t="str">
            <v>Nova Iguaçu</v>
          </cell>
          <cell r="U136" t="str">
            <v>Cobertura</v>
          </cell>
          <cell r="V136" t="str">
            <v>Doença ou Lesão Preexitente CPT e Agravo</v>
          </cell>
          <cell r="W136" t="str">
            <v>Negativa de Benefício</v>
          </cell>
          <cell r="X136" t="str">
            <v>Individual</v>
          </cell>
          <cell r="Y136" t="str">
            <v>Assistencial</v>
          </cell>
          <cell r="Z136" t="str">
            <v>Regulação</v>
          </cell>
          <cell r="AA136" t="str">
            <v>Evitável</v>
          </cell>
        </row>
        <row r="137">
          <cell r="J137" t="str">
            <v>045.352.167-38</v>
          </cell>
          <cell r="K137">
            <v>52</v>
          </cell>
          <cell r="L137">
            <v>558</v>
          </cell>
          <cell r="M137" t="str">
            <v>Reincidente</v>
          </cell>
          <cell r="N137" t="str">
            <v>Não</v>
          </cell>
          <cell r="O137" t="str">
            <v>Não</v>
          </cell>
          <cell r="P137" t="str">
            <v>Risco 1</v>
          </cell>
          <cell r="Q137" t="str">
            <v>Personal</v>
          </cell>
          <cell r="R137" t="str">
            <v>Novos Associados</v>
          </cell>
          <cell r="T137" t="str">
            <v>South Zone of São Paulo</v>
          </cell>
          <cell r="U137" t="str">
            <v>Contratos e Regulamentos</v>
          </cell>
          <cell r="V137" t="str">
            <v>Suspensão e Rescisão Contratuais</v>
          </cell>
          <cell r="W137" t="str">
            <v>Cancelamento</v>
          </cell>
          <cell r="X137" t="str">
            <v>Individual</v>
          </cell>
          <cell r="Y137" t="str">
            <v>Não Assistencial</v>
          </cell>
          <cell r="Z137" t="str">
            <v>Cadastro</v>
          </cell>
          <cell r="AA137" t="str">
            <v>Inevitável</v>
          </cell>
        </row>
        <row r="138">
          <cell r="J138" t="str">
            <v>123.214.187-96</v>
          </cell>
          <cell r="K138">
            <v>32</v>
          </cell>
          <cell r="L138">
            <v>218</v>
          </cell>
          <cell r="M138" t="str">
            <v>Não Reincidente</v>
          </cell>
          <cell r="N138" t="str">
            <v>Não</v>
          </cell>
          <cell r="O138" t="str">
            <v>Não</v>
          </cell>
          <cell r="P138" t="str">
            <v>Risco 1</v>
          </cell>
          <cell r="Q138" t="str">
            <v>Personal</v>
          </cell>
          <cell r="R138" t="str">
            <v>Advindos II</v>
          </cell>
          <cell r="S138" t="str">
            <v>ASSIM Saúde</v>
          </cell>
          <cell r="T138" t="str">
            <v>Zona Norte III</v>
          </cell>
          <cell r="U138" t="str">
            <v>Cobertura</v>
          </cell>
          <cell r="V138" t="str">
            <v>Rede de Atendimento (rede conveniada)</v>
          </cell>
          <cell r="W138" t="str">
            <v>Dificuldade no Agendamento</v>
          </cell>
          <cell r="X138" t="str">
            <v>Individual</v>
          </cell>
          <cell r="Y138" t="str">
            <v>Assistencial</v>
          </cell>
          <cell r="Z138" t="str">
            <v>Gestão de Rede</v>
          </cell>
          <cell r="AA138" t="str">
            <v>Evitável</v>
          </cell>
        </row>
        <row r="139">
          <cell r="J139" t="str">
            <v>235.912.187-15</v>
          </cell>
          <cell r="K139">
            <v>66</v>
          </cell>
          <cell r="L139">
            <v>29</v>
          </cell>
          <cell r="M139" t="str">
            <v>Não Reincidente</v>
          </cell>
          <cell r="N139" t="str">
            <v>Não</v>
          </cell>
          <cell r="O139" t="str">
            <v>Não</v>
          </cell>
          <cell r="P139" t="str">
            <v>Risco 3</v>
          </cell>
          <cell r="Q139" t="str">
            <v>Leve On</v>
          </cell>
          <cell r="R139" t="str">
            <v>Novos Associados</v>
          </cell>
          <cell r="T139" t="str">
            <v>Zona Norte I</v>
          </cell>
          <cell r="U139" t="str">
            <v>Contratos e Regulamentos</v>
          </cell>
          <cell r="V139" t="str">
            <v>Contratação/Adesão e Vigência Contratual</v>
          </cell>
          <cell r="W139" t="str">
            <v>Demora na Contratação AC</v>
          </cell>
          <cell r="X139" t="str">
            <v>Individual</v>
          </cell>
          <cell r="Y139" t="str">
            <v>Não Assistencial</v>
          </cell>
          <cell r="Z139" t="str">
            <v>EMQ</v>
          </cell>
          <cell r="AA139" t="str">
            <v>Risco do Negócio</v>
          </cell>
        </row>
        <row r="140">
          <cell r="J140" t="str">
            <v>133.636.657-50</v>
          </cell>
          <cell r="K140">
            <v>37</v>
          </cell>
          <cell r="L140">
            <v>50</v>
          </cell>
          <cell r="M140" t="str">
            <v>Não Reincidente</v>
          </cell>
          <cell r="N140" t="str">
            <v>Não</v>
          </cell>
          <cell r="O140" t="str">
            <v>Não</v>
          </cell>
          <cell r="P140" t="str">
            <v>Risco 3</v>
          </cell>
          <cell r="Q140" t="str">
            <v>Personal</v>
          </cell>
          <cell r="R140" t="str">
            <v>Advindos III</v>
          </cell>
          <cell r="S140" t="str">
            <v>Golden Cross</v>
          </cell>
          <cell r="T140" t="str">
            <v>West Zone of São Paulo</v>
          </cell>
          <cell r="U140" t="str">
            <v>Cobertura</v>
          </cell>
          <cell r="V140" t="str">
            <v>Rede de Atendimento (rede conveniada)</v>
          </cell>
          <cell r="W140" t="str">
            <v>Demora na Liberação de Benefício</v>
          </cell>
          <cell r="X140" t="str">
            <v>Empresarial</v>
          </cell>
          <cell r="Y140" t="str">
            <v>Assistencial</v>
          </cell>
          <cell r="Z140" t="str">
            <v>Regulação</v>
          </cell>
          <cell r="AA140" t="str">
            <v>Evitável</v>
          </cell>
        </row>
        <row r="141">
          <cell r="J141" t="str">
            <v>720.632.037-68</v>
          </cell>
          <cell r="K141">
            <v>69</v>
          </cell>
          <cell r="L141">
            <v>453</v>
          </cell>
          <cell r="M141" t="str">
            <v>Reincidente</v>
          </cell>
          <cell r="N141" t="str">
            <v>Não</v>
          </cell>
          <cell r="O141" t="str">
            <v>Sim</v>
          </cell>
          <cell r="P141" t="str">
            <v>Risco 3</v>
          </cell>
          <cell r="Q141" t="str">
            <v>Leve On</v>
          </cell>
          <cell r="R141" t="str">
            <v>Novos Associados</v>
          </cell>
          <cell r="T141" t="str">
            <v>Niterói</v>
          </cell>
          <cell r="U141" t="str">
            <v>Cobertura</v>
          </cell>
          <cell r="V141" t="str">
            <v>Rol de Procedimentos e Cobertura Contratual</v>
          </cell>
          <cell r="W141" t="str">
            <v>Negativa de Benefício</v>
          </cell>
          <cell r="X141" t="str">
            <v>Indiviadual</v>
          </cell>
          <cell r="Y141" t="str">
            <v>Assistencial</v>
          </cell>
          <cell r="Z141" t="str">
            <v>Gestão de Rede</v>
          </cell>
          <cell r="AA141" t="str">
            <v>Inevitável</v>
          </cell>
        </row>
        <row r="142">
          <cell r="J142" t="str">
            <v>001.255.297-67</v>
          </cell>
          <cell r="K142">
            <v>56</v>
          </cell>
          <cell r="L142">
            <v>0</v>
          </cell>
          <cell r="M142" t="str">
            <v>Não Reincidente</v>
          </cell>
          <cell r="N142" t="str">
            <v>Não</v>
          </cell>
          <cell r="O142" t="str">
            <v>Não</v>
          </cell>
          <cell r="P142" t="str">
            <v>Risco 3</v>
          </cell>
          <cell r="Q142" t="str">
            <v>Personal</v>
          </cell>
          <cell r="R142" t="str">
            <v>Advindos II</v>
          </cell>
          <cell r="S142" t="str">
            <v>CABERJ</v>
          </cell>
          <cell r="T142" t="str">
            <v>West Zone of São Paulo</v>
          </cell>
          <cell r="U142" t="str">
            <v>Contratos e Regulamentos</v>
          </cell>
          <cell r="V142" t="str">
            <v>Contratação/Adesão e Vigência Contratual</v>
          </cell>
          <cell r="W142" t="str">
            <v>Demora na Contratação AC</v>
          </cell>
          <cell r="X142" t="str">
            <v>Empresarial</v>
          </cell>
          <cell r="Y142" t="str">
            <v>Não Assistencial</v>
          </cell>
          <cell r="Z142" t="str">
            <v>EMQ</v>
          </cell>
          <cell r="AA142" t="str">
            <v>Risco do Negócio</v>
          </cell>
        </row>
        <row r="143">
          <cell r="J143" t="str">
            <v>333.680.157-53</v>
          </cell>
          <cell r="K143">
            <v>74</v>
          </cell>
          <cell r="L143">
            <v>1192</v>
          </cell>
          <cell r="M143" t="str">
            <v>Não Reincidente</v>
          </cell>
          <cell r="N143" t="str">
            <v>Não</v>
          </cell>
          <cell r="O143" t="str">
            <v>Não</v>
          </cell>
          <cell r="P143" t="str">
            <v>Risco 3</v>
          </cell>
          <cell r="Q143" t="str">
            <v>Personal</v>
          </cell>
          <cell r="R143" t="str">
            <v>Advindos I</v>
          </cell>
          <cell r="S143" t="str">
            <v>Unimed</v>
          </cell>
          <cell r="T143" t="str">
            <v>Zona Norte III</v>
          </cell>
          <cell r="U143" t="str">
            <v>Cobertura</v>
          </cell>
          <cell r="V143" t="str">
            <v>Reembolso</v>
          </cell>
          <cell r="W143" t="str">
            <v>Reembolso</v>
          </cell>
          <cell r="X143" t="str">
            <v>Indiviadual</v>
          </cell>
          <cell r="Y143" t="str">
            <v>Assistencial</v>
          </cell>
          <cell r="Z143" t="str">
            <v>Fale Leve</v>
          </cell>
          <cell r="AA143" t="str">
            <v>Evitável</v>
          </cell>
        </row>
        <row r="144">
          <cell r="J144" t="str">
            <v>677.351.007-44</v>
          </cell>
          <cell r="K144">
            <v>65</v>
          </cell>
          <cell r="L144">
            <v>266</v>
          </cell>
          <cell r="M144" t="str">
            <v>Não Reincidente</v>
          </cell>
          <cell r="N144" t="str">
            <v>Não</v>
          </cell>
          <cell r="O144" t="str">
            <v>Não</v>
          </cell>
          <cell r="P144" t="str">
            <v>Risco 3</v>
          </cell>
          <cell r="Q144" t="str">
            <v>Personal</v>
          </cell>
          <cell r="R144" t="str">
            <v>Advindos II</v>
          </cell>
          <cell r="S144" t="str">
            <v>CABERJ</v>
          </cell>
          <cell r="T144" t="str">
            <v>São Gonçalo, Rio de Janeiro</v>
          </cell>
          <cell r="U144" t="str">
            <v>Cobertura</v>
          </cell>
          <cell r="V144" t="str">
            <v>Regras para Acesso aos Atendimentos</v>
          </cell>
          <cell r="W144" t="str">
            <v>Dificuldade no Agendamento</v>
          </cell>
          <cell r="X144" t="str">
            <v>Individual</v>
          </cell>
          <cell r="Y144" t="str">
            <v>Assistencial</v>
          </cell>
          <cell r="Z144" t="str">
            <v>Gestão de Rede</v>
          </cell>
          <cell r="AA144" t="str">
            <v>Evitável</v>
          </cell>
        </row>
        <row r="145">
          <cell r="J145" t="str">
            <v>037.274.807-42</v>
          </cell>
          <cell r="K145">
            <v>48</v>
          </cell>
          <cell r="L145">
            <v>126</v>
          </cell>
          <cell r="M145" t="str">
            <v>Não Reincidente</v>
          </cell>
          <cell r="N145" t="str">
            <v>Não</v>
          </cell>
          <cell r="O145" t="str">
            <v>Não</v>
          </cell>
          <cell r="P145" t="str">
            <v>Risco 3</v>
          </cell>
          <cell r="Q145" t="str">
            <v>Personal</v>
          </cell>
          <cell r="R145" t="str">
            <v>Advindos II</v>
          </cell>
          <cell r="S145" t="str">
            <v>Unimed</v>
          </cell>
          <cell r="T145" t="str">
            <v>São Gonçalo, Rio de Janeiro</v>
          </cell>
          <cell r="U145" t="str">
            <v>Cobertura</v>
          </cell>
          <cell r="V145" t="str">
            <v>Rede de Atendimento (rede conveniada)</v>
          </cell>
          <cell r="W145" t="str">
            <v>Dificuldade no Agendamento</v>
          </cell>
          <cell r="X145" t="str">
            <v>Individual</v>
          </cell>
          <cell r="Y145" t="str">
            <v>Assistencial</v>
          </cell>
          <cell r="Z145" t="str">
            <v>Gestão de Rede</v>
          </cell>
          <cell r="AA145" t="str">
            <v>Evitável</v>
          </cell>
        </row>
        <row r="146">
          <cell r="J146" t="str">
            <v>091.634.997-70</v>
          </cell>
          <cell r="K146">
            <v>44</v>
          </cell>
          <cell r="L146">
            <v>0</v>
          </cell>
          <cell r="M146" t="str">
            <v>Não Reincidente</v>
          </cell>
          <cell r="N146" t="str">
            <v>Não</v>
          </cell>
          <cell r="O146" t="str">
            <v>Não</v>
          </cell>
          <cell r="P146" t="str">
            <v>Risco 3</v>
          </cell>
          <cell r="Q146" t="str">
            <v>Personal</v>
          </cell>
          <cell r="R146" t="str">
            <v>Novos Associados</v>
          </cell>
          <cell r="T146" t="str">
            <v>Nova Iguaçu</v>
          </cell>
          <cell r="U146" t="str">
            <v>Contratos e Regulamentos</v>
          </cell>
          <cell r="V146" t="str">
            <v>Contratação/Adesão e Vigência Contratual</v>
          </cell>
          <cell r="W146" t="str">
            <v>Demora na Contratação AC</v>
          </cell>
          <cell r="X146" t="str">
            <v>Empresarial</v>
          </cell>
          <cell r="Y146" t="str">
            <v>Não Assistencial</v>
          </cell>
          <cell r="Z146" t="str">
            <v>EMQ</v>
          </cell>
          <cell r="AA146" t="str">
            <v>Risco do Negócio</v>
          </cell>
        </row>
        <row r="147">
          <cell r="J147" t="str">
            <v>966.683.937-72</v>
          </cell>
          <cell r="K147">
            <v>80</v>
          </cell>
          <cell r="L147">
            <v>13</v>
          </cell>
          <cell r="M147" t="str">
            <v>Reincidente</v>
          </cell>
          <cell r="N147" t="str">
            <v>Não</v>
          </cell>
          <cell r="O147" t="str">
            <v>Sim</v>
          </cell>
          <cell r="P147" t="str">
            <v>Risco 1</v>
          </cell>
          <cell r="Q147" t="str">
            <v>Premium</v>
          </cell>
          <cell r="R147" t="str">
            <v>Novos Associados</v>
          </cell>
          <cell r="T147" t="str">
            <v>Central Zone of São Paulo</v>
          </cell>
          <cell r="U147" t="str">
            <v>Contratos e Regulamentos</v>
          </cell>
          <cell r="V147" t="str">
            <v>Documentos/Informações Obrigatórias ao Consumidor</v>
          </cell>
          <cell r="W147" t="str">
            <v>Envio de ligação</v>
          </cell>
          <cell r="X147" t="str">
            <v>Empresarial</v>
          </cell>
          <cell r="Y147" t="str">
            <v>Não Assistencial</v>
          </cell>
          <cell r="Z147" t="str">
            <v>Fale Leve</v>
          </cell>
          <cell r="AA147" t="str">
            <v>Evitável</v>
          </cell>
        </row>
        <row r="148">
          <cell r="J148" t="str">
            <v>011.619.857-51</v>
          </cell>
          <cell r="K148">
            <v>55</v>
          </cell>
          <cell r="L148">
            <v>0</v>
          </cell>
          <cell r="M148" t="str">
            <v>Não Reincidente</v>
          </cell>
          <cell r="N148" t="str">
            <v>Não</v>
          </cell>
          <cell r="O148" t="str">
            <v>Não</v>
          </cell>
          <cell r="P148" t="str">
            <v>Risco 3</v>
          </cell>
          <cell r="Q148" t="str">
            <v>Personal</v>
          </cell>
          <cell r="R148" t="str">
            <v>Novos Associados</v>
          </cell>
          <cell r="T148" t="str">
            <v>West Zone of São Paulo</v>
          </cell>
          <cell r="U148" t="str">
            <v>Contratos e Regulamentos</v>
          </cell>
          <cell r="V148" t="str">
            <v>Contratação/Adesão e Vigência Contratual</v>
          </cell>
          <cell r="W148" t="str">
            <v>Demora na Contratação AC</v>
          </cell>
          <cell r="X148" t="str">
            <v>Empresarial</v>
          </cell>
          <cell r="Y148" t="str">
            <v>Não Assistencial</v>
          </cell>
          <cell r="Z148" t="str">
            <v>EMQ</v>
          </cell>
          <cell r="AA148" t="str">
            <v>Risco do Negócio</v>
          </cell>
        </row>
        <row r="149">
          <cell r="J149" t="str">
            <v>144.741.477-23</v>
          </cell>
          <cell r="K149">
            <v>31</v>
          </cell>
          <cell r="L149">
            <v>206</v>
          </cell>
          <cell r="M149" t="str">
            <v>Não Reincidente</v>
          </cell>
          <cell r="N149" t="str">
            <v>Não</v>
          </cell>
          <cell r="O149" t="str">
            <v>Não</v>
          </cell>
          <cell r="P149" t="str">
            <v>Risco 1</v>
          </cell>
          <cell r="Q149" t="str">
            <v>Personal</v>
          </cell>
          <cell r="R149" t="str">
            <v>Advindos III</v>
          </cell>
          <cell r="S149" t="str">
            <v>Amil</v>
          </cell>
          <cell r="T149" t="str">
            <v>Zona Norte III</v>
          </cell>
          <cell r="U149" t="str">
            <v>Cobertura</v>
          </cell>
          <cell r="V149" t="str">
            <v>Carência</v>
          </cell>
          <cell r="W149" t="str">
            <v>Carência</v>
          </cell>
          <cell r="X149" t="str">
            <v>Empresarial</v>
          </cell>
          <cell r="Y149" t="str">
            <v>Assistencial</v>
          </cell>
          <cell r="Z149" t="str">
            <v>Comercial</v>
          </cell>
          <cell r="AA149" t="str">
            <v>Evitável</v>
          </cell>
        </row>
        <row r="150">
          <cell r="J150" t="str">
            <v>144.157.977-09</v>
          </cell>
          <cell r="K150">
            <v>30</v>
          </cell>
          <cell r="L150">
            <v>549</v>
          </cell>
          <cell r="M150" t="str">
            <v>Não Reincidente</v>
          </cell>
          <cell r="N150" t="str">
            <v>Não</v>
          </cell>
          <cell r="O150" t="str">
            <v>Não</v>
          </cell>
          <cell r="P150" t="str">
            <v>Risco 1</v>
          </cell>
          <cell r="Q150" t="str">
            <v>Personal</v>
          </cell>
          <cell r="R150" t="str">
            <v>Novos Associados</v>
          </cell>
          <cell r="T150" t="str">
            <v>Duque de Caxias, Rio de Janeiro</v>
          </cell>
          <cell r="U150" t="str">
            <v>Mensalidades e Reajuste</v>
          </cell>
          <cell r="V150" t="str">
            <v>Mensalidades ou Outras Cobranças</v>
          </cell>
          <cell r="W150" t="str">
            <v>Pro rata</v>
          </cell>
          <cell r="X150" t="str">
            <v>Empresarial</v>
          </cell>
          <cell r="Y150" t="str">
            <v>Não Assistencial</v>
          </cell>
          <cell r="Z150" t="str">
            <v>Financeiro</v>
          </cell>
          <cell r="AA150" t="str">
            <v>Evitável</v>
          </cell>
        </row>
        <row r="151">
          <cell r="J151" t="str">
            <v>775.276.317-91</v>
          </cell>
          <cell r="K151">
            <v>65</v>
          </cell>
          <cell r="L151">
            <v>312</v>
          </cell>
          <cell r="M151" t="str">
            <v>Não Reincidente</v>
          </cell>
          <cell r="N151" t="str">
            <v>Não</v>
          </cell>
          <cell r="O151" t="str">
            <v>Não</v>
          </cell>
          <cell r="P151" t="str">
            <v>Risco 1</v>
          </cell>
          <cell r="Q151" t="str">
            <v>Premium</v>
          </cell>
          <cell r="R151" t="str">
            <v>Advindos II</v>
          </cell>
          <cell r="S151" t="str">
            <v>Sulamerica</v>
          </cell>
          <cell r="T151" t="str">
            <v>Zona Norte II</v>
          </cell>
          <cell r="U151" t="str">
            <v>Cobertura</v>
          </cell>
          <cell r="V151" t="str">
            <v>Rol de Procedimentos e Cobertura Contratual</v>
          </cell>
          <cell r="W151" t="str">
            <v>Negativa de Benefício</v>
          </cell>
          <cell r="X151" t="str">
            <v>Empresarial</v>
          </cell>
          <cell r="Y151" t="str">
            <v>Assistencial</v>
          </cell>
          <cell r="Z151" t="str">
            <v>Gestão de Rede</v>
          </cell>
          <cell r="AA151" t="str">
            <v>Evitável</v>
          </cell>
        </row>
        <row r="152">
          <cell r="J152" t="str">
            <v>113.560.477-00</v>
          </cell>
          <cell r="K152">
            <v>38</v>
          </cell>
          <cell r="L152">
            <v>28</v>
          </cell>
          <cell r="M152" t="str">
            <v>Não Reincidente</v>
          </cell>
          <cell r="N152" t="str">
            <v>Não</v>
          </cell>
          <cell r="O152" t="str">
            <v>Não</v>
          </cell>
          <cell r="P152" t="str">
            <v>Risco 1</v>
          </cell>
          <cell r="Q152" t="str">
            <v>Personal</v>
          </cell>
          <cell r="R152" t="str">
            <v>Novos Associados</v>
          </cell>
          <cell r="T152" t="str">
            <v>West Zone of São Paulo</v>
          </cell>
          <cell r="U152" t="str">
            <v>Cobertura</v>
          </cell>
          <cell r="V152" t="str">
            <v>Prazos Máximos para Atendimento</v>
          </cell>
          <cell r="W152" t="str">
            <v>Dificuldade no Agendamento</v>
          </cell>
          <cell r="X152" t="str">
            <v>Empresarial</v>
          </cell>
          <cell r="Y152" t="str">
            <v>Assistencial</v>
          </cell>
          <cell r="Z152" t="str">
            <v>Leve Clínica</v>
          </cell>
          <cell r="AA152" t="str">
            <v>Evitável</v>
          </cell>
        </row>
        <row r="153">
          <cell r="J153" t="str">
            <v>228.597.367-51</v>
          </cell>
          <cell r="K153">
            <v>2</v>
          </cell>
          <cell r="L153">
            <v>28</v>
          </cell>
          <cell r="M153" t="str">
            <v>Não Reincidente</v>
          </cell>
          <cell r="N153" t="str">
            <v>Não</v>
          </cell>
          <cell r="O153" t="str">
            <v>Não</v>
          </cell>
          <cell r="P153" t="str">
            <v>Risco 1</v>
          </cell>
          <cell r="Q153" t="str">
            <v>Personal</v>
          </cell>
          <cell r="R153" t="str">
            <v>Novos Associados</v>
          </cell>
          <cell r="T153" t="str">
            <v>West Zone of São Paulo</v>
          </cell>
          <cell r="U153" t="str">
            <v>Cobertura</v>
          </cell>
          <cell r="V153" t="str">
            <v>Regras para Acesso aos Atendimentos</v>
          </cell>
          <cell r="W153" t="str">
            <v>Dificuldade no Agendamento</v>
          </cell>
          <cell r="X153" t="str">
            <v>Empresarial</v>
          </cell>
          <cell r="Y153" t="str">
            <v>Assistencial</v>
          </cell>
          <cell r="Z153" t="str">
            <v>Leve Clínica</v>
          </cell>
          <cell r="AA153" t="str">
            <v>Evitável</v>
          </cell>
        </row>
        <row r="154">
          <cell r="J154" t="str">
            <v>841.588.167-34</v>
          </cell>
          <cell r="K154">
            <v>59</v>
          </cell>
          <cell r="L154">
            <v>199</v>
          </cell>
          <cell r="M154" t="str">
            <v>Não Reincidente</v>
          </cell>
          <cell r="N154" t="str">
            <v>Não</v>
          </cell>
          <cell r="O154" t="str">
            <v>Não</v>
          </cell>
          <cell r="P154" t="str">
            <v>Risco 3</v>
          </cell>
          <cell r="Q154" t="str">
            <v>Personal</v>
          </cell>
          <cell r="R154" t="str">
            <v>Advindos II</v>
          </cell>
          <cell r="S154" t="str">
            <v>ASSIM Saúde</v>
          </cell>
          <cell r="T154" t="str">
            <v>Duque de Caxias, Rio de Janeiro</v>
          </cell>
          <cell r="U154" t="str">
            <v>Cobertura</v>
          </cell>
          <cell r="V154" t="str">
            <v>Regras para Acesso aos Atendimentos</v>
          </cell>
          <cell r="W154" t="str">
            <v>Dificuldade no Agendamento</v>
          </cell>
          <cell r="X154" t="str">
            <v>Empresarial</v>
          </cell>
          <cell r="Y154" t="str">
            <v>Assistencial</v>
          </cell>
          <cell r="Z154" t="str">
            <v>Gestão de Rede</v>
          </cell>
          <cell r="AA154" t="str">
            <v>Evitável</v>
          </cell>
        </row>
        <row r="155">
          <cell r="J155" t="str">
            <v>353.039.647-87</v>
          </cell>
          <cell r="K155">
            <v>77</v>
          </cell>
          <cell r="L155">
            <v>0</v>
          </cell>
          <cell r="M155" t="str">
            <v>Não Reincidente</v>
          </cell>
          <cell r="N155" t="str">
            <v>Não</v>
          </cell>
          <cell r="O155" t="str">
            <v>Não</v>
          </cell>
          <cell r="P155" t="str">
            <v>Risco 3</v>
          </cell>
          <cell r="Q155" t="str">
            <v>Premium</v>
          </cell>
          <cell r="R155" t="str">
            <v>Advindos III</v>
          </cell>
          <cell r="S155" t="str">
            <v>Unimed</v>
          </cell>
          <cell r="T155" t="str">
            <v>West Zone of São Paulo</v>
          </cell>
          <cell r="U155" t="str">
            <v>Contratos e Regulamentos</v>
          </cell>
          <cell r="V155" t="str">
            <v>Contratação/Adesão e Vigência Contratual</v>
          </cell>
          <cell r="W155" t="str">
            <v>Demora na Contratação AC</v>
          </cell>
          <cell r="X155" t="str">
            <v>Indiviadual</v>
          </cell>
          <cell r="Y155" t="str">
            <v>Não Assistencial</v>
          </cell>
          <cell r="Z155" t="str">
            <v>EMQ</v>
          </cell>
          <cell r="AA155" t="str">
            <v>Risco do Negócio</v>
          </cell>
        </row>
        <row r="156">
          <cell r="J156" t="str">
            <v>196.386.157-45</v>
          </cell>
          <cell r="K156">
            <v>7</v>
          </cell>
          <cell r="L156">
            <v>571</v>
          </cell>
          <cell r="M156" t="str">
            <v>Não Reincidente</v>
          </cell>
          <cell r="N156" t="str">
            <v>Não</v>
          </cell>
          <cell r="O156" t="str">
            <v>Não</v>
          </cell>
          <cell r="P156" t="str">
            <v>Risco 1</v>
          </cell>
          <cell r="Q156" t="str">
            <v>Personal</v>
          </cell>
          <cell r="R156" t="str">
            <v>Advindos II</v>
          </cell>
          <cell r="S156" t="str">
            <v>Amil</v>
          </cell>
          <cell r="T156" t="str">
            <v>Zona Norte III</v>
          </cell>
          <cell r="U156" t="str">
            <v>Cobertura</v>
          </cell>
          <cell r="V156" t="str">
            <v>Regras para Acesso aos Atendimentos</v>
          </cell>
          <cell r="W156" t="str">
            <v>Dificuldade no Agendamento</v>
          </cell>
          <cell r="X156" t="str">
            <v>Individual</v>
          </cell>
          <cell r="Y156" t="str">
            <v>Assistencial</v>
          </cell>
          <cell r="Z156" t="str">
            <v>Gestão de Rede</v>
          </cell>
          <cell r="AA156" t="str">
            <v>Evitável</v>
          </cell>
        </row>
        <row r="157">
          <cell r="J157" t="str">
            <v>207.829.077-76</v>
          </cell>
          <cell r="K157">
            <v>1</v>
          </cell>
          <cell r="L157">
            <v>218</v>
          </cell>
          <cell r="M157" t="str">
            <v>Não Reincidente</v>
          </cell>
          <cell r="N157" t="str">
            <v xml:space="preserve">Não	</v>
          </cell>
          <cell r="O157" t="str">
            <v>Não</v>
          </cell>
          <cell r="P157" t="str">
            <v>Risco 2</v>
          </cell>
          <cell r="Q157" t="str">
            <v>Leve On</v>
          </cell>
          <cell r="R157" t="str">
            <v>Advindos II</v>
          </cell>
          <cell r="S157" t="str">
            <v>ASSIM Saúde</v>
          </cell>
          <cell r="T157" t="str">
            <v>Zona Norte III</v>
          </cell>
          <cell r="U157" t="str">
            <v>Cobertura</v>
          </cell>
          <cell r="V157" t="str">
            <v>Rede de Atendimento (rede conveniada)</v>
          </cell>
          <cell r="W157" t="str">
            <v>Dificuldade no Agendamento</v>
          </cell>
          <cell r="X157" t="str">
            <v>Empresarial</v>
          </cell>
          <cell r="Y157" t="str">
            <v>Assistencial</v>
          </cell>
          <cell r="Z157" t="str">
            <v>Gestão de Rede</v>
          </cell>
          <cell r="AA157" t="str">
            <v>Evitável</v>
          </cell>
        </row>
        <row r="158">
          <cell r="J158" t="str">
            <v>155.214.247-76</v>
          </cell>
          <cell r="K158">
            <v>28</v>
          </cell>
          <cell r="L158">
            <v>56</v>
          </cell>
          <cell r="M158" t="str">
            <v>Não Reincidente</v>
          </cell>
          <cell r="N158" t="str">
            <v>Não</v>
          </cell>
          <cell r="O158" t="str">
            <v>Não</v>
          </cell>
          <cell r="P158" t="str">
            <v>Risco 2</v>
          </cell>
          <cell r="Q158" t="str">
            <v>Personal</v>
          </cell>
          <cell r="R158" t="str">
            <v>Advindos III</v>
          </cell>
          <cell r="S158" t="str">
            <v>Golden Cross</v>
          </cell>
          <cell r="T158" t="str">
            <v>West Zone of São Paulo</v>
          </cell>
          <cell r="U158" t="str">
            <v>Contratos e Regulamentos</v>
          </cell>
          <cell r="V158" t="str">
            <v>Suspensão e Rescisão Contratuais</v>
          </cell>
          <cell r="W158" t="str">
            <v>Aviso prévio</v>
          </cell>
          <cell r="X158" t="str">
            <v>Empresarial</v>
          </cell>
          <cell r="Y158" t="str">
            <v>Não Assistencial</v>
          </cell>
          <cell r="Z158" t="str">
            <v>Cadastro</v>
          </cell>
          <cell r="AA158" t="str">
            <v>Inevitável</v>
          </cell>
        </row>
        <row r="159">
          <cell r="J159" t="str">
            <v>014.061.507-54</v>
          </cell>
          <cell r="K159">
            <v>2</v>
          </cell>
          <cell r="L159">
            <v>2</v>
          </cell>
          <cell r="M159" t="str">
            <v>Não Reincidente</v>
          </cell>
          <cell r="N159" t="str">
            <v xml:space="preserve">Não	</v>
          </cell>
          <cell r="O159" t="str">
            <v>Não</v>
          </cell>
          <cell r="P159" t="str">
            <v>Risco 2</v>
          </cell>
          <cell r="Q159" t="str">
            <v>Personal</v>
          </cell>
          <cell r="R159" t="str">
            <v>Novos Associados</v>
          </cell>
          <cell r="T159" t="str">
            <v>Duque de Caxias, Rio de Janeiro</v>
          </cell>
          <cell r="U159" t="str">
            <v>Cobertura</v>
          </cell>
          <cell r="V159" t="str">
            <v>Carência</v>
          </cell>
          <cell r="W159" t="str">
            <v>Negativa de Benefício</v>
          </cell>
          <cell r="X159" t="str">
            <v>Individual</v>
          </cell>
          <cell r="Y159" t="str">
            <v>Assistencial</v>
          </cell>
          <cell r="Z159" t="str">
            <v>Regulação</v>
          </cell>
          <cell r="AA159" t="str">
            <v>Inevitável</v>
          </cell>
        </row>
        <row r="160">
          <cell r="J160" t="str">
            <v>009.062.627-39</v>
          </cell>
          <cell r="K160">
            <v>54</v>
          </cell>
          <cell r="L160">
            <v>156</v>
          </cell>
          <cell r="M160" t="str">
            <v>Não Reincidente</v>
          </cell>
          <cell r="N160" t="str">
            <v xml:space="preserve">Não	</v>
          </cell>
          <cell r="O160" t="str">
            <v>Não</v>
          </cell>
          <cell r="P160" t="str">
            <v>Risco 3</v>
          </cell>
          <cell r="Q160" t="str">
            <v>Premium</v>
          </cell>
          <cell r="R160" t="str">
            <v>Advindos II</v>
          </cell>
          <cell r="S160" t="str">
            <v>Amil</v>
          </cell>
          <cell r="T160" t="str">
            <v>Zona Norte III</v>
          </cell>
          <cell r="U160" t="str">
            <v>Cobertura</v>
          </cell>
          <cell r="V160" t="str">
            <v>Regras para Acesso aos Atendimentos</v>
          </cell>
          <cell r="W160" t="str">
            <v>Dificuldade no Agendamento</v>
          </cell>
          <cell r="X160" t="str">
            <v>Empresarial</v>
          </cell>
          <cell r="Y160" t="str">
            <v>Assistencial</v>
          </cell>
          <cell r="Z160" t="str">
            <v>Gestão de Rede</v>
          </cell>
          <cell r="AA160" t="str">
            <v>Inevitável</v>
          </cell>
        </row>
        <row r="161">
          <cell r="J161" t="str">
            <v>079.021.797-01</v>
          </cell>
          <cell r="K161">
            <v>45</v>
          </cell>
          <cell r="L161">
            <v>0</v>
          </cell>
          <cell r="M161" t="str">
            <v>Não Reincidente</v>
          </cell>
          <cell r="N161" t="str">
            <v xml:space="preserve">Não	</v>
          </cell>
          <cell r="O161" t="str">
            <v>Não</v>
          </cell>
          <cell r="P161" t="str">
            <v>Risco 3</v>
          </cell>
          <cell r="Q161" t="str">
            <v>Mais Metropolitano</v>
          </cell>
          <cell r="R161" t="str">
            <v>Novos Associados</v>
          </cell>
          <cell r="T161" t="str">
            <v>Duque de Caxias, Rio de Janeiro</v>
          </cell>
          <cell r="U161" t="str">
            <v>Contratos e Regulamentos</v>
          </cell>
          <cell r="V161" t="str">
            <v>Contratação/Adesão e Vigência Contratual</v>
          </cell>
          <cell r="W161" t="str">
            <v>Demora na Contratação AC</v>
          </cell>
          <cell r="X161" t="str">
            <v>Individual</v>
          </cell>
          <cell r="Y161" t="str">
            <v>Não Assistencial</v>
          </cell>
          <cell r="Z161" t="str">
            <v>EMQ</v>
          </cell>
          <cell r="AA161" t="str">
            <v>Risco do Negócio</v>
          </cell>
        </row>
        <row r="162">
          <cell r="J162" t="str">
            <v>277.669.937-91</v>
          </cell>
          <cell r="K162">
            <v>75</v>
          </cell>
          <cell r="L162">
            <v>81</v>
          </cell>
          <cell r="M162" t="str">
            <v>Não Reincidente</v>
          </cell>
          <cell r="N162" t="str">
            <v>Não</v>
          </cell>
          <cell r="O162" t="str">
            <v>Não</v>
          </cell>
          <cell r="P162" t="str">
            <v>Risco 3</v>
          </cell>
          <cell r="Q162" t="str">
            <v>Personal</v>
          </cell>
          <cell r="R162" t="str">
            <v>Advindos II</v>
          </cell>
          <cell r="S162" t="str">
            <v>Amil</v>
          </cell>
          <cell r="U162" t="str">
            <v>Cobertura</v>
          </cell>
          <cell r="V162" t="str">
            <v>Prazos Máximos para Atendimento</v>
          </cell>
          <cell r="W162" t="str">
            <v>Dificuldade no Agendamento</v>
          </cell>
          <cell r="X162" t="str">
            <v>Empresarial</v>
          </cell>
          <cell r="Y162" t="str">
            <v>Assistencial</v>
          </cell>
          <cell r="Z162" t="str">
            <v>Gestão de Rede</v>
          </cell>
          <cell r="AA162" t="str">
            <v>Evitável</v>
          </cell>
        </row>
        <row r="163">
          <cell r="J163" t="str">
            <v>014.167.727-90</v>
          </cell>
          <cell r="K163">
            <v>70</v>
          </cell>
          <cell r="L163">
            <v>280</v>
          </cell>
          <cell r="M163" t="str">
            <v>Não Reincidente</v>
          </cell>
          <cell r="N163" t="str">
            <v xml:space="preserve">Não	</v>
          </cell>
          <cell r="O163" t="str">
            <v>Não</v>
          </cell>
          <cell r="P163" t="str">
            <v>Risco 3</v>
          </cell>
          <cell r="Q163" t="str">
            <v>Premium</v>
          </cell>
          <cell r="R163" t="str">
            <v>Advindos III</v>
          </cell>
          <cell r="S163" t="str">
            <v>sulamerica</v>
          </cell>
          <cell r="T163" t="str">
            <v>Rio de Janeiro</v>
          </cell>
          <cell r="U163" t="str">
            <v>Cobertura</v>
          </cell>
          <cell r="V163" t="str">
            <v>Regras para Acesso aos Atendimentos</v>
          </cell>
          <cell r="W163" t="str">
            <v>Dificuldade no Agendamento</v>
          </cell>
          <cell r="X163" t="str">
            <v>Empresarial</v>
          </cell>
          <cell r="Y163" t="str">
            <v>Assistencial</v>
          </cell>
          <cell r="Z163" t="str">
            <v>Gestão de Rede</v>
          </cell>
          <cell r="AA163" t="str">
            <v>Evitável</v>
          </cell>
        </row>
        <row r="164">
          <cell r="J164" t="str">
            <v>023.893.507-80</v>
          </cell>
          <cell r="K164">
            <v>60</v>
          </cell>
          <cell r="L164">
            <v>953</v>
          </cell>
          <cell r="M164" t="str">
            <v>Não Reincidente</v>
          </cell>
          <cell r="N164" t="str">
            <v>Não</v>
          </cell>
          <cell r="O164" t="str">
            <v>Não</v>
          </cell>
          <cell r="P164" t="str">
            <v>Risco 1</v>
          </cell>
          <cell r="Q164" t="str">
            <v>Leve On</v>
          </cell>
          <cell r="R164" t="str">
            <v>Novos Associados</v>
          </cell>
          <cell r="T164" t="str">
            <v>Zona Norte I</v>
          </cell>
          <cell r="U164" t="str">
            <v>Cobertura</v>
          </cell>
          <cell r="V164" t="str">
            <v>Regras para Acesso aos Atendimentos</v>
          </cell>
          <cell r="W164" t="str">
            <v>Dificuldade no Agendamento</v>
          </cell>
          <cell r="X164" t="str">
            <v>Individual</v>
          </cell>
          <cell r="Y164" t="str">
            <v>Assistencial</v>
          </cell>
          <cell r="Z164" t="str">
            <v>Gestão de Rede</v>
          </cell>
          <cell r="AA164" t="str">
            <v>Evitável</v>
          </cell>
        </row>
        <row r="165">
          <cell r="J165" t="str">
            <v>234.266.427-35</v>
          </cell>
          <cell r="K165">
            <v>0</v>
          </cell>
          <cell r="L165">
            <v>232</v>
          </cell>
          <cell r="M165" t="str">
            <v>Não Reincidente</v>
          </cell>
          <cell r="N165" t="str">
            <v xml:space="preserve">Não	</v>
          </cell>
          <cell r="O165" t="str">
            <v>Não</v>
          </cell>
          <cell r="P165" t="str">
            <v>Risco 1</v>
          </cell>
          <cell r="Q165" t="str">
            <v>Leve On</v>
          </cell>
          <cell r="R165" t="str">
            <v>Novos Associados</v>
          </cell>
          <cell r="T165" t="str">
            <v>West Zone of São Paulo</v>
          </cell>
          <cell r="U165" t="str">
            <v>Cobertura</v>
          </cell>
          <cell r="V165" t="str">
            <v>Prazos Máximos para Atendimento</v>
          </cell>
          <cell r="W165" t="str">
            <v>Negativa de Benefício</v>
          </cell>
          <cell r="X165" t="str">
            <v>Individual</v>
          </cell>
          <cell r="Y165" t="str">
            <v>Assistencial</v>
          </cell>
          <cell r="Z165" t="str">
            <v>Regulação</v>
          </cell>
          <cell r="AA165" t="str">
            <v>Evitável</v>
          </cell>
        </row>
        <row r="166">
          <cell r="J166" t="str">
            <v>057.949.227-37</v>
          </cell>
          <cell r="K166">
            <v>38</v>
          </cell>
          <cell r="L166">
            <v>127</v>
          </cell>
          <cell r="M166" t="str">
            <v>Não Reincidente</v>
          </cell>
          <cell r="N166" t="str">
            <v xml:space="preserve">Não	</v>
          </cell>
          <cell r="O166" t="str">
            <v>Não</v>
          </cell>
          <cell r="P166" t="str">
            <v>Risco 2</v>
          </cell>
          <cell r="Q166" t="str">
            <v>Premium</v>
          </cell>
          <cell r="R166" t="str">
            <v>Advindos III</v>
          </cell>
          <cell r="S166" t="str">
            <v>Amil</v>
          </cell>
          <cell r="T166" t="str">
            <v>Zona Norte I</v>
          </cell>
          <cell r="U166" t="str">
            <v>Cobertura</v>
          </cell>
          <cell r="V166" t="str">
            <v>Regras para Acesso aos Atendimentos</v>
          </cell>
          <cell r="W166" t="str">
            <v>Negativa de Benefício</v>
          </cell>
          <cell r="X166" t="str">
            <v>Empresarial</v>
          </cell>
          <cell r="Y166" t="str">
            <v>Assistencial</v>
          </cell>
          <cell r="Z166" t="str">
            <v>Regulação</v>
          </cell>
          <cell r="AA166" t="str">
            <v>Evitável</v>
          </cell>
        </row>
        <row r="167">
          <cell r="J167" t="str">
            <v>770.923.767-34</v>
          </cell>
          <cell r="K167">
            <v>74</v>
          </cell>
          <cell r="L167">
            <v>646</v>
          </cell>
          <cell r="M167" t="str">
            <v>Não Reincidente</v>
          </cell>
          <cell r="N167" t="str">
            <v>Não</v>
          </cell>
          <cell r="O167" t="str">
            <v>Não</v>
          </cell>
          <cell r="P167" t="str">
            <v>Risco 3</v>
          </cell>
          <cell r="Q167" t="str">
            <v>Leve On</v>
          </cell>
          <cell r="R167" t="str">
            <v>Advindos II</v>
          </cell>
          <cell r="S167" t="str">
            <v>ASSIM Saúde</v>
          </cell>
          <cell r="T167" t="str">
            <v>West Zone of São Paulo</v>
          </cell>
          <cell r="U167" t="str">
            <v>Cobertura</v>
          </cell>
          <cell r="V167" t="str">
            <v>Regras para Acesso aos Atendimentos</v>
          </cell>
          <cell r="W167" t="str">
            <v>Home Care</v>
          </cell>
          <cell r="X167" t="str">
            <v>Individual</v>
          </cell>
          <cell r="Y167" t="str">
            <v>Assistencial</v>
          </cell>
          <cell r="Z167" t="str">
            <v>Nucleo de Cuidados</v>
          </cell>
          <cell r="AA167" t="str">
            <v>Evitável</v>
          </cell>
        </row>
        <row r="168">
          <cell r="J168" t="str">
            <v>226.682.707-31</v>
          </cell>
          <cell r="K168">
            <v>2</v>
          </cell>
          <cell r="L168">
            <v>282</v>
          </cell>
          <cell r="M168" t="str">
            <v>Não Reincidente</v>
          </cell>
          <cell r="N168" t="str">
            <v>Não</v>
          </cell>
          <cell r="O168" t="str">
            <v>Não</v>
          </cell>
          <cell r="P168" t="str">
            <v>Risco 1</v>
          </cell>
          <cell r="Q168" t="str">
            <v>Personal</v>
          </cell>
          <cell r="R168" t="str">
            <v>Novos Associados</v>
          </cell>
          <cell r="T168" t="str">
            <v>Duque de Caxias, Rio de Janeiro</v>
          </cell>
          <cell r="U168" t="str">
            <v>Cobertura</v>
          </cell>
          <cell r="V168" t="str">
            <v>Rede de Atendimento (rede conveniada)</v>
          </cell>
          <cell r="W168" t="str">
            <v>Dificuldade no Agendamento</v>
          </cell>
          <cell r="X168" t="str">
            <v>Individual</v>
          </cell>
          <cell r="Y168" t="str">
            <v>Assistencial</v>
          </cell>
          <cell r="Z168" t="str">
            <v>Gestão de Rede</v>
          </cell>
          <cell r="AA168" t="str">
            <v>Evitável</v>
          </cell>
        </row>
        <row r="169">
          <cell r="J169" t="str">
            <v>444.211.257-68</v>
          </cell>
          <cell r="K169">
            <v>73</v>
          </cell>
          <cell r="L169">
            <v>235</v>
          </cell>
          <cell r="M169" t="str">
            <v>Não Reincidente</v>
          </cell>
          <cell r="N169" t="str">
            <v>Não</v>
          </cell>
          <cell r="O169" t="str">
            <v>Não</v>
          </cell>
          <cell r="P169" t="str">
            <v>Risco 2</v>
          </cell>
          <cell r="Q169" t="str">
            <v>Leve On</v>
          </cell>
          <cell r="R169" t="str">
            <v>Advindos II</v>
          </cell>
          <cell r="S169" t="str">
            <v>Unimed</v>
          </cell>
          <cell r="T169" t="str">
            <v>São Gonçalo, Rio de Janeiro</v>
          </cell>
          <cell r="U169" t="str">
            <v>Cobertura</v>
          </cell>
          <cell r="V169" t="str">
            <v>Reembolso</v>
          </cell>
          <cell r="W169" t="str">
            <v>Reembolso</v>
          </cell>
          <cell r="X169" t="str">
            <v>Empresarial</v>
          </cell>
          <cell r="Y169" t="str">
            <v>Assistencial</v>
          </cell>
          <cell r="Z169" t="str">
            <v>Fale Leve</v>
          </cell>
          <cell r="AA169" t="str">
            <v>Evitável</v>
          </cell>
        </row>
        <row r="170">
          <cell r="J170" t="str">
            <v>637.112.227-49</v>
          </cell>
          <cell r="K170">
            <v>63</v>
          </cell>
          <cell r="L170">
            <v>43</v>
          </cell>
          <cell r="M170" t="str">
            <v>Não Reincidente</v>
          </cell>
          <cell r="N170" t="str">
            <v>Não</v>
          </cell>
          <cell r="O170" t="str">
            <v>Não</v>
          </cell>
          <cell r="P170" t="str">
            <v>Risco 3</v>
          </cell>
          <cell r="Q170" t="str">
            <v>Personal</v>
          </cell>
          <cell r="R170" t="str">
            <v>Novos Associados</v>
          </cell>
          <cell r="T170" t="str">
            <v>West Zone of São Paulo</v>
          </cell>
          <cell r="U170" t="str">
            <v>Cobertura</v>
          </cell>
          <cell r="V170" t="str">
            <v>Regras para Acesso aos Atendimentos</v>
          </cell>
          <cell r="W170" t="str">
            <v>Demora na Liberação de Benefício</v>
          </cell>
          <cell r="X170" t="str">
            <v>Empresarial</v>
          </cell>
          <cell r="Y170" t="str">
            <v>Assistencial</v>
          </cell>
          <cell r="Z170" t="str">
            <v>Gestão de Rede</v>
          </cell>
          <cell r="AA170" t="str">
            <v>Evitável</v>
          </cell>
        </row>
        <row r="171">
          <cell r="J171" t="str">
            <v>150.170.867-81</v>
          </cell>
          <cell r="L171">
            <v>45408</v>
          </cell>
          <cell r="M171" t="str">
            <v>Não Reincidente</v>
          </cell>
          <cell r="N171" t="str">
            <v xml:space="preserve">Não	</v>
          </cell>
          <cell r="U171" t="str">
            <v>Contratos e Regulamentos</v>
          </cell>
          <cell r="V171" t="str">
            <v>Contratação/Adesão e Vigência Contratual</v>
          </cell>
          <cell r="W171" t="str">
            <v>Negativa de contratação</v>
          </cell>
          <cell r="X171" t="str">
            <v>Individual</v>
          </cell>
          <cell r="Y171" t="str">
            <v>Não Assistencial</v>
          </cell>
          <cell r="Z171" t="str">
            <v>Comercial</v>
          </cell>
          <cell r="AA171" t="str">
            <v>Evitável</v>
          </cell>
        </row>
        <row r="172">
          <cell r="J172" t="str">
            <v>387.950.197-15</v>
          </cell>
          <cell r="K172">
            <v>69</v>
          </cell>
          <cell r="L172">
            <v>800</v>
          </cell>
          <cell r="M172" t="str">
            <v>Não Reincidente</v>
          </cell>
          <cell r="N172" t="str">
            <v xml:space="preserve">Não	</v>
          </cell>
          <cell r="O172" t="str">
            <v>Não</v>
          </cell>
          <cell r="P172" t="str">
            <v>risco 2</v>
          </cell>
          <cell r="Q172" t="str">
            <v>Personal</v>
          </cell>
          <cell r="R172" t="str">
            <v>Novos Associados</v>
          </cell>
          <cell r="T172" t="str">
            <v>Zona Norte III</v>
          </cell>
          <cell r="U172" t="str">
            <v>Cobertura</v>
          </cell>
          <cell r="V172" t="str">
            <v>Rol de Procedimentos e Cobertura Contratual</v>
          </cell>
          <cell r="W172" t="str">
            <v>Dificuldade no Agendamento</v>
          </cell>
          <cell r="X172" t="str">
            <v>Indiviadual</v>
          </cell>
          <cell r="Y172" t="str">
            <v>Assistencial</v>
          </cell>
          <cell r="Z172" t="str">
            <v>Gestão de Rede</v>
          </cell>
          <cell r="AA172" t="str">
            <v>Evitável</v>
          </cell>
        </row>
        <row r="173">
          <cell r="J173" t="str">
            <v>016.887.157-20</v>
          </cell>
          <cell r="K173">
            <v>0</v>
          </cell>
          <cell r="L173">
            <v>-1</v>
          </cell>
          <cell r="M173" t="str">
            <v>Não Reincidente</v>
          </cell>
          <cell r="N173" t="str">
            <v xml:space="preserve">Não	</v>
          </cell>
          <cell r="O173" t="str">
            <v>Não</v>
          </cell>
          <cell r="P173" t="str">
            <v>Risco 2</v>
          </cell>
          <cell r="Q173" t="str">
            <v>Premium</v>
          </cell>
          <cell r="R173" t="str">
            <v>Novos Associados</v>
          </cell>
          <cell r="T173" t="str">
            <v>South Zone of São Paulo</v>
          </cell>
          <cell r="U173" t="str">
            <v>Contratos e Regulamentos</v>
          </cell>
          <cell r="V173" t="str">
            <v>Contratação/Adesão e Vigência Contratual</v>
          </cell>
          <cell r="W173" t="str">
            <v>Demora na Contratação AC</v>
          </cell>
          <cell r="X173" t="str">
            <v>Empresarial</v>
          </cell>
          <cell r="Y173" t="str">
            <v>Não Assistencial</v>
          </cell>
          <cell r="Z173" t="str">
            <v>EMQ</v>
          </cell>
          <cell r="AA173" t="str">
            <v>Risco do Negócio</v>
          </cell>
        </row>
        <row r="174">
          <cell r="J174" t="str">
            <v>494.460.297-91</v>
          </cell>
          <cell r="K174">
            <v>70</v>
          </cell>
          <cell r="L174">
            <v>931</v>
          </cell>
          <cell r="M174" t="str">
            <v>Não Reincidente</v>
          </cell>
          <cell r="N174" t="str">
            <v xml:space="preserve">Não	</v>
          </cell>
          <cell r="O174" t="str">
            <v>Não</v>
          </cell>
          <cell r="P174" t="str">
            <v>Risco 3</v>
          </cell>
          <cell r="Q174" t="str">
            <v>Personal</v>
          </cell>
          <cell r="R174" t="str">
            <v>Novos Associados</v>
          </cell>
          <cell r="T174" t="str">
            <v>Rio de Janeiro</v>
          </cell>
          <cell r="U174" t="str">
            <v>Cobertura</v>
          </cell>
          <cell r="V174" t="str">
            <v>Regras para Acesso aos Atendimentos</v>
          </cell>
          <cell r="W174" t="str">
            <v>Descredenciamento</v>
          </cell>
          <cell r="X174" t="str">
            <v>Individual</v>
          </cell>
          <cell r="Y174" t="str">
            <v>Assistencial</v>
          </cell>
          <cell r="Z174" t="str">
            <v>Gestão de Rede</v>
          </cell>
          <cell r="AA174" t="str">
            <v>Evitável</v>
          </cell>
        </row>
        <row r="175">
          <cell r="J175" t="str">
            <v>008.998.667-94</v>
          </cell>
          <cell r="K175">
            <v>84</v>
          </cell>
          <cell r="L175">
            <v>957</v>
          </cell>
          <cell r="M175" t="str">
            <v>Não Reincidente</v>
          </cell>
          <cell r="N175" t="str">
            <v xml:space="preserve">Não	</v>
          </cell>
          <cell r="O175" t="str">
            <v>Não</v>
          </cell>
          <cell r="P175" t="str">
            <v>Risco 3</v>
          </cell>
          <cell r="Q175" t="str">
            <v>Leve on</v>
          </cell>
          <cell r="R175" t="str">
            <v>Novos Associados</v>
          </cell>
          <cell r="T175" t="str">
            <v>Rio de Janeiro</v>
          </cell>
          <cell r="U175" t="str">
            <v>Cobertura</v>
          </cell>
          <cell r="V175" t="str">
            <v>Prazos Máximos para Atendimento</v>
          </cell>
          <cell r="W175" t="str">
            <v>Dificuldade no Agendamento</v>
          </cell>
          <cell r="X175" t="str">
            <v>Individual</v>
          </cell>
          <cell r="Y175" t="str">
            <v>Assistencial</v>
          </cell>
          <cell r="Z175" t="str">
            <v>Gestão de Rede</v>
          </cell>
          <cell r="AA175" t="str">
            <v>Evitável</v>
          </cell>
        </row>
        <row r="176">
          <cell r="J176" t="str">
            <v>819.315.307-34</v>
          </cell>
          <cell r="K176">
            <v>58</v>
          </cell>
          <cell r="L176">
            <v>241</v>
          </cell>
          <cell r="M176" t="str">
            <v>Não Reincidente</v>
          </cell>
          <cell r="N176" t="str">
            <v xml:space="preserve">Não	</v>
          </cell>
          <cell r="O176" t="str">
            <v>Não</v>
          </cell>
          <cell r="P176" t="str">
            <v>Risco 3</v>
          </cell>
          <cell r="Q176" t="str">
            <v>Premium</v>
          </cell>
          <cell r="R176" t="str">
            <v>Novos Associados</v>
          </cell>
          <cell r="T176" t="str">
            <v>Rio de Janeiro</v>
          </cell>
          <cell r="U176" t="str">
            <v>Cobertura</v>
          </cell>
          <cell r="V176" t="str">
            <v>Regras para Acesso aos Atendimentos</v>
          </cell>
          <cell r="W176" t="str">
            <v>Demora na Liberação de Benefício</v>
          </cell>
          <cell r="X176" t="str">
            <v>Individual</v>
          </cell>
          <cell r="Y176" t="str">
            <v>Assistencial</v>
          </cell>
          <cell r="Z176" t="str">
            <v>Regulação</v>
          </cell>
          <cell r="AA176" t="str">
            <v>Evitável</v>
          </cell>
        </row>
        <row r="177">
          <cell r="J177" t="str">
            <v>169.976.587-17</v>
          </cell>
          <cell r="K177">
            <v>22</v>
          </cell>
          <cell r="L177">
            <v>136</v>
          </cell>
          <cell r="M177" t="str">
            <v>Não Reincidente</v>
          </cell>
          <cell r="N177" t="str">
            <v xml:space="preserve">Não	</v>
          </cell>
          <cell r="O177" t="str">
            <v>Não</v>
          </cell>
          <cell r="P177" t="str">
            <v>Risco 2</v>
          </cell>
          <cell r="Q177" t="str">
            <v>Leve on</v>
          </cell>
          <cell r="R177" t="str">
            <v>Novos Associados</v>
          </cell>
          <cell r="T177" t="str">
            <v>Rio de Janeiro</v>
          </cell>
          <cell r="U177" t="str">
            <v>Cobertura</v>
          </cell>
          <cell r="V177" t="str">
            <v>Prazos Máximos para Atendimento</v>
          </cell>
          <cell r="W177" t="str">
            <v>Dificuldade no Agendamento</v>
          </cell>
          <cell r="X177" t="str">
            <v>Individual</v>
          </cell>
          <cell r="Y177" t="str">
            <v>Assistencial</v>
          </cell>
          <cell r="Z177" t="str">
            <v>Gestão de Rede</v>
          </cell>
          <cell r="AA177" t="str">
            <v>Evitável</v>
          </cell>
        </row>
        <row r="178">
          <cell r="J178" t="str">
            <v>056.719.727-10</v>
          </cell>
          <cell r="K178">
            <v>40</v>
          </cell>
          <cell r="L178">
            <v>45412</v>
          </cell>
          <cell r="U178" t="str">
            <v>Contratos e Regulamentos</v>
          </cell>
          <cell r="V178" t="str">
            <v>Portabilidade de Carencias</v>
          </cell>
          <cell r="W178" t="str">
            <v>Portabilidade</v>
          </cell>
          <cell r="X178" t="str">
            <v>Individual</v>
          </cell>
          <cell r="Y178" t="str">
            <v>Não Assistencial</v>
          </cell>
          <cell r="Z178" t="str">
            <v>Fale Leve</v>
          </cell>
          <cell r="AA178" t="str">
            <v>Evitável</v>
          </cell>
        </row>
        <row r="179">
          <cell r="J179" t="str">
            <v>458.359.942-49</v>
          </cell>
          <cell r="K179">
            <v>52</v>
          </cell>
          <cell r="L179">
            <v>322</v>
          </cell>
          <cell r="M179" t="str">
            <v>Reincidente</v>
          </cell>
          <cell r="N179" t="str">
            <v>Não</v>
          </cell>
          <cell r="O179" t="str">
            <v>Não</v>
          </cell>
          <cell r="P179" t="str">
            <v>Risco 3</v>
          </cell>
          <cell r="Q179" t="str">
            <v>Personal</v>
          </cell>
          <cell r="R179" t="str">
            <v>Advindos II</v>
          </cell>
          <cell r="S179" t="str">
            <v>Memorial</v>
          </cell>
          <cell r="T179" t="str">
            <v>West Zone of São Paulo</v>
          </cell>
          <cell r="U179" t="str">
            <v>Cobertura</v>
          </cell>
          <cell r="V179" t="str">
            <v>Regras para Acesso aos Atendimentos</v>
          </cell>
          <cell r="W179" t="str">
            <v>Demora na Liberação de Benefício</v>
          </cell>
          <cell r="X179" t="str">
            <v>Empresarial</v>
          </cell>
          <cell r="Y179" t="str">
            <v>Assistencial</v>
          </cell>
          <cell r="Z179" t="str">
            <v>Regulação</v>
          </cell>
          <cell r="AA179" t="str">
            <v>Evitável</v>
          </cell>
        </row>
        <row r="180">
          <cell r="J180" t="str">
            <v>760.633487-00</v>
          </cell>
          <cell r="K180">
            <v>60</v>
          </cell>
          <cell r="L180">
            <v>153</v>
          </cell>
          <cell r="M180" t="str">
            <v>Não Reincidente</v>
          </cell>
          <cell r="N180" t="str">
            <v xml:space="preserve">Não	</v>
          </cell>
          <cell r="O180" t="str">
            <v>Não</v>
          </cell>
          <cell r="P180" t="str">
            <v>Risco 3</v>
          </cell>
          <cell r="Q180" t="str">
            <v>Leve On</v>
          </cell>
          <cell r="R180" t="str">
            <v>Advindos II</v>
          </cell>
          <cell r="S180" t="str">
            <v>Sulamerica</v>
          </cell>
          <cell r="T180" t="str">
            <v>Rio de Janeiro</v>
          </cell>
          <cell r="U180" t="str">
            <v>Mensalidades e Reajuste</v>
          </cell>
          <cell r="V180" t="str">
            <v>Mensalidades ou Outras Cobranças</v>
          </cell>
          <cell r="W180" t="str">
            <v>Emissão de boleto</v>
          </cell>
          <cell r="X180" t="str">
            <v>Individual</v>
          </cell>
          <cell r="Y180" t="str">
            <v>Não Assistencial</v>
          </cell>
          <cell r="Z180" t="str">
            <v>Financeiro</v>
          </cell>
          <cell r="AA180" t="str">
            <v>Evitável</v>
          </cell>
        </row>
        <row r="181">
          <cell r="J181" t="str">
            <v>637.112.227-49</v>
          </cell>
          <cell r="K181">
            <v>63</v>
          </cell>
          <cell r="L181">
            <v>318</v>
          </cell>
          <cell r="M181" t="str">
            <v>Reincidente</v>
          </cell>
          <cell r="N181" t="str">
            <v>Não</v>
          </cell>
          <cell r="O181" t="str">
            <v>Não</v>
          </cell>
          <cell r="P181" t="str">
            <v>Risco 3</v>
          </cell>
          <cell r="Q181" t="str">
            <v>Personal</v>
          </cell>
          <cell r="R181" t="str">
            <v>Novos Associados</v>
          </cell>
          <cell r="T181" t="str">
            <v>West Zone of São Paulo</v>
          </cell>
          <cell r="U181" t="str">
            <v>Cobertura</v>
          </cell>
          <cell r="V181" t="str">
            <v>Regras para Acesso aos Atendimentos</v>
          </cell>
          <cell r="W181" t="str">
            <v>Demora na Liberação de Benefício</v>
          </cell>
          <cell r="X181" t="str">
            <v>Empresarial</v>
          </cell>
          <cell r="Y181" t="str">
            <v>Assistencial</v>
          </cell>
          <cell r="Z181" t="str">
            <v>Gestão de Rede</v>
          </cell>
          <cell r="AA181" t="str">
            <v>Evitável</v>
          </cell>
        </row>
        <row r="182">
          <cell r="J182" t="str">
            <v>663.090.007-30</v>
          </cell>
          <cell r="K182">
            <v>65</v>
          </cell>
          <cell r="L182">
            <v>242</v>
          </cell>
          <cell r="M182" t="str">
            <v>Não Reincidente</v>
          </cell>
          <cell r="N182" t="str">
            <v xml:space="preserve">Não	</v>
          </cell>
          <cell r="O182" t="str">
            <v>Não</v>
          </cell>
          <cell r="P182" t="str">
            <v>Risco 2</v>
          </cell>
          <cell r="Q182" t="str">
            <v>Premium</v>
          </cell>
          <cell r="R182" t="str">
            <v>Advindos II</v>
          </cell>
          <cell r="S182" t="str">
            <v>Medsenior</v>
          </cell>
          <cell r="T182" t="str">
            <v>Rio de Janeiro</v>
          </cell>
          <cell r="U182" t="str">
            <v>Cobertura</v>
          </cell>
          <cell r="V182" t="str">
            <v>Regras para Acesso aos Atendimentos</v>
          </cell>
          <cell r="W182" t="str">
            <v>Dificuldade no Agendamento</v>
          </cell>
          <cell r="X182" t="str">
            <v>Individual</v>
          </cell>
          <cell r="Y182" t="str">
            <v>Assistencial</v>
          </cell>
          <cell r="Z182" t="str">
            <v>Leve Clínica</v>
          </cell>
          <cell r="AA182" t="str">
            <v>Evitável</v>
          </cell>
        </row>
        <row r="183">
          <cell r="J183" t="str">
            <v>107.521.127-16</v>
          </cell>
          <cell r="K183">
            <v>38</v>
          </cell>
          <cell r="L183">
            <v>201</v>
          </cell>
          <cell r="M183" t="str">
            <v>Não Reincidente</v>
          </cell>
          <cell r="N183" t="str">
            <v xml:space="preserve">Não	</v>
          </cell>
          <cell r="O183" t="str">
            <v>Não</v>
          </cell>
          <cell r="P183" t="str">
            <v>Risco 1</v>
          </cell>
          <cell r="Q183" t="str">
            <v>Premium</v>
          </cell>
          <cell r="R183" t="str">
            <v>Advindos III</v>
          </cell>
          <cell r="S183" t="str">
            <v>Amil</v>
          </cell>
          <cell r="T183" t="str">
            <v>Rio de Janeiro</v>
          </cell>
          <cell r="U183" t="str">
            <v>Cobertura</v>
          </cell>
          <cell r="V183" t="str">
            <v>Reembolso</v>
          </cell>
          <cell r="W183" t="str">
            <v>Reembolso</v>
          </cell>
          <cell r="X183" t="str">
            <v>Empresarial</v>
          </cell>
          <cell r="Y183" t="str">
            <v>Assistencial</v>
          </cell>
          <cell r="Z183" t="str">
            <v>Fale Leve</v>
          </cell>
          <cell r="AA183" t="str">
            <v>Evitável</v>
          </cell>
        </row>
        <row r="184">
          <cell r="J184" t="str">
            <v>626.287.127-68</v>
          </cell>
          <cell r="K184">
            <v>63</v>
          </cell>
          <cell r="L184">
            <v>-7</v>
          </cell>
          <cell r="M184" t="str">
            <v>Não Reincidente</v>
          </cell>
          <cell r="N184" t="str">
            <v xml:space="preserve">Não	</v>
          </cell>
          <cell r="O184" t="str">
            <v>Não</v>
          </cell>
          <cell r="P184" t="str">
            <v>Risco 3</v>
          </cell>
          <cell r="Q184" t="str">
            <v>Personal</v>
          </cell>
          <cell r="R184" t="str">
            <v>Advindos II</v>
          </cell>
          <cell r="S184" t="str">
            <v>ASSIM Saúde</v>
          </cell>
          <cell r="T184" t="str">
            <v>West Zone of São Paulo</v>
          </cell>
          <cell r="U184" t="str">
            <v>Contratos e Regulamentos</v>
          </cell>
          <cell r="V184" t="str">
            <v>Contratação/Adesão e Vigência Contratual</v>
          </cell>
          <cell r="W184" t="str">
            <v>Demora na Contratação AC</v>
          </cell>
          <cell r="X184" t="str">
            <v>Empresarial</v>
          </cell>
          <cell r="Y184" t="str">
            <v>Não Assistencial</v>
          </cell>
          <cell r="Z184" t="str">
            <v>EMQ</v>
          </cell>
          <cell r="AA184" t="str">
            <v>Risco do Negócio</v>
          </cell>
        </row>
        <row r="185">
          <cell r="J185" t="str">
            <v>122.238.477.-90</v>
          </cell>
          <cell r="K185">
            <v>35</v>
          </cell>
          <cell r="L185">
            <v>533</v>
          </cell>
          <cell r="M185" t="str">
            <v>Não Reincidente</v>
          </cell>
          <cell r="N185" t="str">
            <v xml:space="preserve">Não	</v>
          </cell>
          <cell r="O185" t="str">
            <v>Não</v>
          </cell>
          <cell r="P185" t="str">
            <v>Risco 2</v>
          </cell>
          <cell r="R185" t="str">
            <v>Advindos II</v>
          </cell>
          <cell r="T185" t="str">
            <v>Rio de Janeiro</v>
          </cell>
          <cell r="U185" t="str">
            <v>Cobertura</v>
          </cell>
          <cell r="V185" t="str">
            <v>Reembolso</v>
          </cell>
          <cell r="W185" t="str">
            <v>Reembolso</v>
          </cell>
          <cell r="X185" t="str">
            <v>Empresarial</v>
          </cell>
          <cell r="Y185" t="str">
            <v>Assistencial</v>
          </cell>
          <cell r="Z185" t="str">
            <v>Fale Leve</v>
          </cell>
          <cell r="AA185" t="str">
            <v>Evitável</v>
          </cell>
        </row>
        <row r="186">
          <cell r="J186" t="str">
            <v>118.796.077-27</v>
          </cell>
          <cell r="K186">
            <v>35</v>
          </cell>
          <cell r="L186">
            <v>235</v>
          </cell>
          <cell r="M186" t="str">
            <v>Não Reincidente</v>
          </cell>
          <cell r="N186" t="str">
            <v xml:space="preserve">Não	</v>
          </cell>
          <cell r="O186" t="str">
            <v>Não</v>
          </cell>
          <cell r="P186" t="str">
            <v>Risco 3</v>
          </cell>
          <cell r="Q186" t="str">
            <v>Personal</v>
          </cell>
          <cell r="R186" t="str">
            <v>Advindos II</v>
          </cell>
          <cell r="S186" t="str">
            <v>Unimed</v>
          </cell>
          <cell r="T186" t="str">
            <v>Rio de Janeiro</v>
          </cell>
          <cell r="U186" t="str">
            <v>Cobertura</v>
          </cell>
          <cell r="V186" t="str">
            <v>Rede de Atendimento (rede conveniada)</v>
          </cell>
          <cell r="W186" t="str">
            <v>Descredenciamento</v>
          </cell>
          <cell r="X186" t="str">
            <v>Empresarial</v>
          </cell>
          <cell r="Y186" t="str">
            <v>Assistencial</v>
          </cell>
          <cell r="Z186" t="str">
            <v>Gestão de Rede</v>
          </cell>
          <cell r="AA186" t="str">
            <v>Evitável</v>
          </cell>
        </row>
        <row r="187">
          <cell r="J187" t="str">
            <v>116.952.797-35</v>
          </cell>
          <cell r="K187">
            <v>35</v>
          </cell>
          <cell r="L187">
            <v>257</v>
          </cell>
          <cell r="M187" t="str">
            <v>Não Reincidente</v>
          </cell>
          <cell r="N187" t="str">
            <v xml:space="preserve">Não	</v>
          </cell>
          <cell r="O187" t="str">
            <v>Não</v>
          </cell>
          <cell r="P187" t="str">
            <v>Risco 1</v>
          </cell>
          <cell r="Q187" t="str">
            <v>Premium</v>
          </cell>
          <cell r="R187" t="str">
            <v>Advindos II</v>
          </cell>
          <cell r="T187" t="str">
            <v>Niterói</v>
          </cell>
          <cell r="U187" t="str">
            <v>Cobertura</v>
          </cell>
          <cell r="V187" t="str">
            <v>Prazos Máximos para Atendimento</v>
          </cell>
          <cell r="W187" t="str">
            <v>Dificuldade no Agendamento</v>
          </cell>
          <cell r="X187" t="str">
            <v>Empresarial</v>
          </cell>
          <cell r="Y187" t="str">
            <v>Assistencial</v>
          </cell>
          <cell r="Z187" t="str">
            <v>Gestão de Rede</v>
          </cell>
          <cell r="AA187" t="str">
            <v>Evitável</v>
          </cell>
        </row>
        <row r="188">
          <cell r="J188" t="str">
            <v>206.314.317-24</v>
          </cell>
          <cell r="K188">
            <v>6</v>
          </cell>
          <cell r="L188">
            <v>253</v>
          </cell>
          <cell r="M188" t="str">
            <v>Não Reincidente</v>
          </cell>
          <cell r="N188" t="str">
            <v xml:space="preserve">Não	</v>
          </cell>
          <cell r="O188" t="str">
            <v>Não</v>
          </cell>
          <cell r="P188" t="str">
            <v>Risco 2</v>
          </cell>
          <cell r="Q188" t="str">
            <v>Personal</v>
          </cell>
          <cell r="R188" t="str">
            <v>Novos Associados</v>
          </cell>
          <cell r="T188" t="str">
            <v>Nova Iguaçu</v>
          </cell>
          <cell r="U188" t="str">
            <v>Cobertura</v>
          </cell>
          <cell r="V188" t="str">
            <v>Rede de Atendimento (rede conveniada)</v>
          </cell>
          <cell r="W188" t="str">
            <v>Dificuldade no Agendamento</v>
          </cell>
          <cell r="X188" t="str">
            <v>Individual</v>
          </cell>
          <cell r="Y188" t="str">
            <v>Assistencial</v>
          </cell>
          <cell r="Z188" t="str">
            <v>Gestão de Rede</v>
          </cell>
          <cell r="AA188" t="str">
            <v>Evitável</v>
          </cell>
        </row>
        <row r="189">
          <cell r="J189" t="str">
            <v>699.026.077-72</v>
          </cell>
          <cell r="K189">
            <v>62</v>
          </cell>
          <cell r="L189">
            <v>890</v>
          </cell>
          <cell r="M189" t="str">
            <v>Reincidente</v>
          </cell>
          <cell r="N189" t="str">
            <v xml:space="preserve">Não	</v>
          </cell>
          <cell r="O189" t="str">
            <v>Não</v>
          </cell>
          <cell r="P189" t="str">
            <v>Risco 3</v>
          </cell>
          <cell r="Q189" t="str">
            <v>Personal</v>
          </cell>
          <cell r="R189" t="str">
            <v>Advindos II</v>
          </cell>
          <cell r="S189" t="str">
            <v>Eletro Saúde</v>
          </cell>
          <cell r="T189" t="str">
            <v>Zona Norte I</v>
          </cell>
          <cell r="U189" t="str">
            <v>Cobertura</v>
          </cell>
          <cell r="V189" t="str">
            <v>Rede de atendimento</v>
          </cell>
          <cell r="W189" t="str">
            <v>Negativa de Benefício</v>
          </cell>
          <cell r="X189" t="str">
            <v>Individual</v>
          </cell>
          <cell r="Y189" t="str">
            <v>Assistencial</v>
          </cell>
          <cell r="Z189" t="str">
            <v>Nucleo de Cuidados</v>
          </cell>
          <cell r="AA189" t="str">
            <v>Inevitável</v>
          </cell>
        </row>
        <row r="190">
          <cell r="J190" t="str">
            <v>709.634.287-72</v>
          </cell>
          <cell r="K190">
            <v>64</v>
          </cell>
          <cell r="L190">
            <v>45421</v>
          </cell>
          <cell r="M190" t="str">
            <v>Não Reincidente</v>
          </cell>
          <cell r="N190" t="str">
            <v xml:space="preserve">Não	</v>
          </cell>
          <cell r="O190" t="str">
            <v>Não</v>
          </cell>
          <cell r="P190" t="str">
            <v>Pré-Cadastro</v>
          </cell>
          <cell r="Q190" t="str">
            <v>Personal</v>
          </cell>
          <cell r="R190" t="str">
            <v>Novos Associados</v>
          </cell>
          <cell r="T190" t="str">
            <v>Zona Norte I</v>
          </cell>
          <cell r="U190" t="str">
            <v>Contratos e Regulamentos</v>
          </cell>
          <cell r="V190" t="str">
            <v xml:space="preserve"> Contratação/Adesão</v>
          </cell>
          <cell r="W190" t="str">
            <v>Demora na Contratação AC</v>
          </cell>
          <cell r="X190" t="str">
            <v>Empresarial</v>
          </cell>
          <cell r="Y190" t="str">
            <v>Não Assistencial</v>
          </cell>
          <cell r="Z190" t="str">
            <v>EMQ</v>
          </cell>
          <cell r="AA190" t="str">
            <v>Risco do Negócio</v>
          </cell>
        </row>
        <row r="191">
          <cell r="J191" t="str">
            <v>227.387.457-09</v>
          </cell>
          <cell r="K191">
            <v>2</v>
          </cell>
          <cell r="L191">
            <v>389</v>
          </cell>
          <cell r="M191" t="str">
            <v>Não Reincidente</v>
          </cell>
          <cell r="N191" t="str">
            <v xml:space="preserve">Não	</v>
          </cell>
          <cell r="O191" t="str">
            <v>Não</v>
          </cell>
          <cell r="P191" t="str">
            <v>Risco 1</v>
          </cell>
          <cell r="Q191" t="str">
            <v>Premium</v>
          </cell>
          <cell r="R191" t="str">
            <v>Advindos II</v>
          </cell>
          <cell r="S191" t="str">
            <v>sulamerica</v>
          </cell>
          <cell r="T191" t="str">
            <v>Rio de Janeiro</v>
          </cell>
          <cell r="U191" t="str">
            <v>Cobertura</v>
          </cell>
          <cell r="V191" t="str">
            <v>Rede de Atendimento (rede conveniada)</v>
          </cell>
          <cell r="W191" t="str">
            <v>Dificuldade no Agendamento</v>
          </cell>
          <cell r="X191" t="str">
            <v>Empresarial</v>
          </cell>
          <cell r="Y191" t="str">
            <v>Assistencial</v>
          </cell>
          <cell r="Z191" t="str">
            <v>Gestão de Rede</v>
          </cell>
          <cell r="AA191" t="str">
            <v>Evitável</v>
          </cell>
        </row>
        <row r="192">
          <cell r="J192" t="str">
            <v>795.660.067-72</v>
          </cell>
          <cell r="K192">
            <v>63</v>
          </cell>
          <cell r="L192">
            <v>129</v>
          </cell>
          <cell r="M192" t="str">
            <v>Não Reincidente</v>
          </cell>
          <cell r="N192" t="str">
            <v xml:space="preserve">Não	</v>
          </cell>
          <cell r="O192" t="str">
            <v>Não</v>
          </cell>
          <cell r="P192" t="str">
            <v>Risco 1</v>
          </cell>
          <cell r="Q192" t="str">
            <v>Mais Metropolitano</v>
          </cell>
          <cell r="R192" t="str">
            <v>Novos Associados</v>
          </cell>
          <cell r="T192" t="str">
            <v>Niterói</v>
          </cell>
          <cell r="U192" t="str">
            <v>Cobertura</v>
          </cell>
          <cell r="V192" t="str">
            <v>Carência</v>
          </cell>
          <cell r="W192" t="str">
            <v>Negativa de Benefício</v>
          </cell>
          <cell r="X192" t="str">
            <v>Individual</v>
          </cell>
          <cell r="Y192" t="str">
            <v>Assistencial</v>
          </cell>
          <cell r="Z192" t="str">
            <v>Regulação</v>
          </cell>
          <cell r="AA192" t="str">
            <v>Inevitável</v>
          </cell>
        </row>
        <row r="193">
          <cell r="J193" t="str">
            <v>055.456.007-01</v>
          </cell>
          <cell r="K193">
            <v>43</v>
          </cell>
          <cell r="L193">
            <v>39</v>
          </cell>
          <cell r="M193" t="str">
            <v>Não Reincidente</v>
          </cell>
          <cell r="N193" t="str">
            <v xml:space="preserve">Não	</v>
          </cell>
          <cell r="O193" t="str">
            <v>Não</v>
          </cell>
          <cell r="P193" t="str">
            <v>Risco 3</v>
          </cell>
          <cell r="Q193" t="str">
            <v>Personal</v>
          </cell>
          <cell r="R193" t="str">
            <v>Novos Associados</v>
          </cell>
          <cell r="T193" t="str">
            <v>Rio de Janeiro</v>
          </cell>
          <cell r="U193" t="str">
            <v>Cobertura</v>
          </cell>
          <cell r="V193" t="str">
            <v>Regras para Acesso aos Atendimentos</v>
          </cell>
          <cell r="W193" t="str">
            <v>Demora na Liberação de Benefício</v>
          </cell>
          <cell r="X193" t="str">
            <v>Individual</v>
          </cell>
          <cell r="Y193" t="str">
            <v>Assistencial</v>
          </cell>
          <cell r="Z193" t="str">
            <v>Oncologia</v>
          </cell>
          <cell r="AA193" t="str">
            <v>Evitável</v>
          </cell>
        </row>
        <row r="194">
          <cell r="J194" t="str">
            <v>231.996.387-16</v>
          </cell>
          <cell r="K194">
            <v>1</v>
          </cell>
          <cell r="L194">
            <v>54</v>
          </cell>
          <cell r="M194" t="str">
            <v>Não Reincidente</v>
          </cell>
          <cell r="N194" t="str">
            <v xml:space="preserve">Não	</v>
          </cell>
          <cell r="O194" t="str">
            <v>Não</v>
          </cell>
          <cell r="P194" t="str">
            <v>Risco 1</v>
          </cell>
          <cell r="Q194" t="str">
            <v>Personal</v>
          </cell>
          <cell r="R194" t="str">
            <v>Advindos II</v>
          </cell>
          <cell r="S194" t="str">
            <v>Amil</v>
          </cell>
          <cell r="T194" t="str">
            <v>Rio de Janeiro</v>
          </cell>
          <cell r="U194" t="str">
            <v>Cobertura</v>
          </cell>
          <cell r="V194" t="str">
            <v>Regras para Acesso aos Atendimentos</v>
          </cell>
          <cell r="W194" t="str">
            <v>Dificuldade no Agendamento</v>
          </cell>
          <cell r="X194" t="str">
            <v>Empresarial</v>
          </cell>
          <cell r="Y194" t="str">
            <v>Assistencial</v>
          </cell>
          <cell r="Z194" t="str">
            <v>Leve Clínica</v>
          </cell>
          <cell r="AA194" t="str">
            <v>Evitável</v>
          </cell>
        </row>
        <row r="195">
          <cell r="J195" t="str">
            <v>210.897.567-55</v>
          </cell>
          <cell r="K195">
            <v>5</v>
          </cell>
          <cell r="L195">
            <v>54</v>
          </cell>
          <cell r="M195" t="str">
            <v>Não Reincidente</v>
          </cell>
          <cell r="N195" t="str">
            <v xml:space="preserve">Não	</v>
          </cell>
          <cell r="O195" t="str">
            <v>Não</v>
          </cell>
          <cell r="P195" t="str">
            <v>Risco 1</v>
          </cell>
          <cell r="Q195" t="str">
            <v>Personal</v>
          </cell>
          <cell r="R195" t="str">
            <v>Advindos II</v>
          </cell>
          <cell r="S195" t="str">
            <v>Amil</v>
          </cell>
          <cell r="T195" t="str">
            <v>Rio de Janeiro</v>
          </cell>
          <cell r="U195" t="str">
            <v>Cobertura</v>
          </cell>
          <cell r="V195" t="str">
            <v>Regras para Acesso aos Atendimentos</v>
          </cell>
          <cell r="W195" t="str">
            <v>Dificuldade no Agendamento</v>
          </cell>
          <cell r="X195" t="str">
            <v>Empresarial</v>
          </cell>
          <cell r="Y195" t="str">
            <v>Assistencial</v>
          </cell>
          <cell r="Z195" t="str">
            <v>Leve Clínica</v>
          </cell>
          <cell r="AA195" t="str">
            <v>Evitável</v>
          </cell>
        </row>
        <row r="196">
          <cell r="J196" t="str">
            <v>132.655.377-14</v>
          </cell>
          <cell r="K196">
            <v>31</v>
          </cell>
          <cell r="L196">
            <v>463</v>
          </cell>
          <cell r="M196" t="str">
            <v>Não Reincidente</v>
          </cell>
          <cell r="N196" t="str">
            <v xml:space="preserve">Não	</v>
          </cell>
          <cell r="O196" t="str">
            <v>Não</v>
          </cell>
          <cell r="P196" t="str">
            <v>Risco 3</v>
          </cell>
          <cell r="Q196" t="str">
            <v>Personal</v>
          </cell>
          <cell r="R196" t="str">
            <v>Novos Associados</v>
          </cell>
          <cell r="T196" t="str">
            <v>Nova Iguaçu</v>
          </cell>
          <cell r="U196" t="str">
            <v>Cobertura</v>
          </cell>
          <cell r="V196" t="str">
            <v>Rol de Procedimentos e Cobertura Contratual</v>
          </cell>
          <cell r="W196" t="str">
            <v>Dificuldade no Agendamento</v>
          </cell>
          <cell r="X196" t="str">
            <v>Empresarial</v>
          </cell>
          <cell r="Y196" t="str">
            <v>Assistencial</v>
          </cell>
          <cell r="Z196" t="str">
            <v>Fale Leve</v>
          </cell>
          <cell r="AA196" t="str">
            <v>Evitável</v>
          </cell>
        </row>
        <row r="197">
          <cell r="J197" t="str">
            <v>070.012.627-90</v>
          </cell>
          <cell r="K197">
            <v>86</v>
          </cell>
          <cell r="L197">
            <v>893</v>
          </cell>
          <cell r="M197" t="str">
            <v>Não Reincidente</v>
          </cell>
          <cell r="N197" t="str">
            <v xml:space="preserve">Não	</v>
          </cell>
          <cell r="O197" t="str">
            <v>Não</v>
          </cell>
          <cell r="P197" t="str">
            <v>Risco 3</v>
          </cell>
          <cell r="Q197" t="str">
            <v>Personal</v>
          </cell>
          <cell r="R197" t="str">
            <v>Novos Associados</v>
          </cell>
          <cell r="T197" t="str">
            <v>Duque de Caxias, Rio de Janeiro</v>
          </cell>
          <cell r="U197" t="str">
            <v>Cobertura</v>
          </cell>
          <cell r="V197" t="str">
            <v>Reembolso</v>
          </cell>
          <cell r="W197" t="str">
            <v>Reembolso</v>
          </cell>
          <cell r="X197" t="str">
            <v>Individual</v>
          </cell>
          <cell r="Y197" t="str">
            <v>Assistencial</v>
          </cell>
          <cell r="Z197" t="str">
            <v>Fale Leve</v>
          </cell>
          <cell r="AA197" t="str">
            <v>Evitável</v>
          </cell>
        </row>
        <row r="198">
          <cell r="J198" t="str">
            <v>227.065.307-66</v>
          </cell>
          <cell r="K198">
            <v>2</v>
          </cell>
          <cell r="L198">
            <v>563</v>
          </cell>
          <cell r="M198" t="str">
            <v>Não Reincidente</v>
          </cell>
          <cell r="N198" t="str">
            <v xml:space="preserve">Não	</v>
          </cell>
          <cell r="O198" t="str">
            <v>Não</v>
          </cell>
          <cell r="P198" t="str">
            <v>Risco 3</v>
          </cell>
          <cell r="Q198" t="str">
            <v>Personal</v>
          </cell>
          <cell r="R198" t="str">
            <v>Novos Associados</v>
          </cell>
          <cell r="T198" t="str">
            <v>Rio de Janeiro</v>
          </cell>
          <cell r="U198" t="str">
            <v>Cobertura</v>
          </cell>
          <cell r="V198" t="str">
            <v>Rede de Atendimento (rede conveniada)</v>
          </cell>
          <cell r="W198" t="str">
            <v>Dificuldade no Agendamento</v>
          </cell>
          <cell r="X198" t="str">
            <v>Individual</v>
          </cell>
          <cell r="Y198" t="str">
            <v>Assistencial</v>
          </cell>
          <cell r="Z198" t="str">
            <v>Gestão de Rede</v>
          </cell>
          <cell r="AA198" t="str">
            <v>Evitável</v>
          </cell>
        </row>
        <row r="199">
          <cell r="J199" t="str">
            <v>105.490.007-80</v>
          </cell>
          <cell r="K199">
            <v>39</v>
          </cell>
          <cell r="L199">
            <v>66</v>
          </cell>
          <cell r="M199" t="str">
            <v>Reincidente</v>
          </cell>
          <cell r="N199" t="str">
            <v>Não</v>
          </cell>
          <cell r="O199" t="str">
            <v>Não</v>
          </cell>
          <cell r="P199" t="str">
            <v>Risco 3</v>
          </cell>
          <cell r="Q199" t="str">
            <v>Personal</v>
          </cell>
          <cell r="R199" t="str">
            <v>Advindos II</v>
          </cell>
          <cell r="S199" t="str">
            <v>Unimed</v>
          </cell>
          <cell r="T199" t="str">
            <v>Zona Norte II</v>
          </cell>
          <cell r="U199" t="str">
            <v>Cobertura</v>
          </cell>
          <cell r="V199" t="str">
            <v>Carência</v>
          </cell>
          <cell r="W199" t="str">
            <v>Falha na Comercialização do Plano</v>
          </cell>
          <cell r="X199" t="str">
            <v>Individual</v>
          </cell>
          <cell r="Y199" t="str">
            <v>Assistencial</v>
          </cell>
          <cell r="Z199" t="str">
            <v>Comercial</v>
          </cell>
          <cell r="AA199" t="str">
            <v>Evitável</v>
          </cell>
        </row>
        <row r="200">
          <cell r="J200" t="str">
            <v>832.009.087-34</v>
          </cell>
          <cell r="K200">
            <v>59</v>
          </cell>
          <cell r="L200">
            <v>376</v>
          </cell>
          <cell r="M200" t="str">
            <v>Não Reincidente</v>
          </cell>
          <cell r="N200" t="str">
            <v xml:space="preserve">Não	</v>
          </cell>
          <cell r="O200" t="str">
            <v>Não</v>
          </cell>
          <cell r="P200" t="str">
            <v>Risco 3</v>
          </cell>
          <cell r="Q200" t="str">
            <v>Leve on</v>
          </cell>
          <cell r="R200" t="str">
            <v>Novos Associados</v>
          </cell>
          <cell r="T200" t="str">
            <v>Nova Iguaçu</v>
          </cell>
          <cell r="U200" t="str">
            <v>Cobertura</v>
          </cell>
          <cell r="V200" t="str">
            <v>Rol de Procedimentos e Cobertura Contratual</v>
          </cell>
          <cell r="W200" t="str">
            <v>Negativa de Benefício</v>
          </cell>
          <cell r="X200" t="str">
            <v>Empresarial</v>
          </cell>
          <cell r="Y200" t="str">
            <v>Assistencial</v>
          </cell>
          <cell r="Z200" t="str">
            <v>Fale Leve</v>
          </cell>
          <cell r="AA200" t="str">
            <v>Evitável</v>
          </cell>
        </row>
        <row r="201">
          <cell r="J201" t="str">
            <v>057.140.567-36</v>
          </cell>
          <cell r="K201">
            <v>49</v>
          </cell>
          <cell r="L201">
            <v>117</v>
          </cell>
          <cell r="M201" t="str">
            <v>Não Reincidente</v>
          </cell>
          <cell r="N201" t="str">
            <v xml:space="preserve">Não	</v>
          </cell>
          <cell r="O201" t="str">
            <v>Não</v>
          </cell>
          <cell r="P201" t="str">
            <v>Risco 3</v>
          </cell>
          <cell r="Q201" t="str">
            <v>Leve on</v>
          </cell>
          <cell r="R201" t="str">
            <v>Novos Associados</v>
          </cell>
          <cell r="T201" t="str">
            <v>Rio de Janeiro</v>
          </cell>
          <cell r="U201" t="str">
            <v>Cobertura</v>
          </cell>
          <cell r="V201" t="str">
            <v>Rol de procedimentos e cobertura contratual</v>
          </cell>
          <cell r="W201" t="str">
            <v>Negativa de Benefício</v>
          </cell>
          <cell r="X201" t="str">
            <v>Individual</v>
          </cell>
          <cell r="Y201" t="str">
            <v>Assistencial</v>
          </cell>
          <cell r="Z201" t="str">
            <v>Regulação</v>
          </cell>
          <cell r="AA201" t="str">
            <v>Inevitável</v>
          </cell>
        </row>
        <row r="202">
          <cell r="J202" t="str">
            <v>142.413.197-93</v>
          </cell>
          <cell r="K202">
            <v>33</v>
          </cell>
          <cell r="L202">
            <v>61</v>
          </cell>
          <cell r="M202" t="str">
            <v>Não Reincidente</v>
          </cell>
          <cell r="N202" t="str">
            <v xml:space="preserve">Não	</v>
          </cell>
          <cell r="O202" t="str">
            <v>Não</v>
          </cell>
          <cell r="P202" t="str">
            <v>Risco 3</v>
          </cell>
          <cell r="Q202" t="str">
            <v>Premium</v>
          </cell>
          <cell r="R202" t="str">
            <v>Novos Associados</v>
          </cell>
          <cell r="T202" t="str">
            <v>Rio de Janeiro</v>
          </cell>
          <cell r="U202" t="str">
            <v>Cobertura</v>
          </cell>
          <cell r="V202" t="str">
            <v>Regras para Acesso aos Atendimentos</v>
          </cell>
          <cell r="W202" t="str">
            <v>Negativa de Benefício</v>
          </cell>
          <cell r="X202" t="str">
            <v>Empresarial</v>
          </cell>
          <cell r="Y202" t="str">
            <v>Assistencial</v>
          </cell>
          <cell r="Z202" t="str">
            <v>Regulação</v>
          </cell>
          <cell r="AA202" t="str">
            <v>Inevitável</v>
          </cell>
        </row>
        <row r="203">
          <cell r="J203" t="str">
            <v>366.619.297-15</v>
          </cell>
          <cell r="K203">
            <v>74</v>
          </cell>
          <cell r="L203">
            <v>803</v>
          </cell>
          <cell r="M203" t="str">
            <v>Não Reincidente</v>
          </cell>
          <cell r="N203" t="str">
            <v xml:space="preserve">Não	</v>
          </cell>
          <cell r="O203" t="str">
            <v>Não</v>
          </cell>
          <cell r="P203" t="str">
            <v>Risco 3</v>
          </cell>
          <cell r="Q203" t="str">
            <v>Personal</v>
          </cell>
          <cell r="R203" t="str">
            <v>Novos Associados</v>
          </cell>
          <cell r="T203" t="str">
            <v>São Gonçalo, Rio de Janeiro</v>
          </cell>
          <cell r="U203" t="str">
            <v>Cobertura</v>
          </cell>
          <cell r="V203" t="str">
            <v>Rol de Procedimentos e Cobertura Contratual</v>
          </cell>
          <cell r="W203" t="str">
            <v>Descredenciamento</v>
          </cell>
          <cell r="X203" t="str">
            <v>Individual</v>
          </cell>
          <cell r="Y203" t="str">
            <v>Assistencial</v>
          </cell>
          <cell r="Z203" t="str">
            <v>Oncologia</v>
          </cell>
          <cell r="AA203" t="str">
            <v>Inevitável</v>
          </cell>
        </row>
        <row r="204">
          <cell r="J204" t="str">
            <v>781.496.657-49</v>
          </cell>
          <cell r="K204">
            <v>60</v>
          </cell>
          <cell r="L204">
            <v>255</v>
          </cell>
          <cell r="M204" t="str">
            <v>Não Reincidente</v>
          </cell>
          <cell r="N204" t="str">
            <v xml:space="preserve">Não	</v>
          </cell>
          <cell r="O204" t="str">
            <v>Não</v>
          </cell>
          <cell r="P204" t="str">
            <v>Risco 2</v>
          </cell>
          <cell r="Q204" t="str">
            <v>Premium</v>
          </cell>
          <cell r="R204" t="str">
            <v>Advindos II</v>
          </cell>
          <cell r="S204" t="str">
            <v>Medsenior</v>
          </cell>
          <cell r="T204" t="str">
            <v>Rio de Janeiro</v>
          </cell>
          <cell r="U204" t="str">
            <v>Cobertura</v>
          </cell>
          <cell r="V204" t="str">
            <v>Prazos Máximos para Atendimento</v>
          </cell>
          <cell r="W204" t="str">
            <v>Dificuldade no Agendamento</v>
          </cell>
          <cell r="X204" t="str">
            <v>Empresarial</v>
          </cell>
          <cell r="Y204" t="str">
            <v>Assistencial</v>
          </cell>
          <cell r="Z204" t="str">
            <v>Oncologia</v>
          </cell>
          <cell r="AA204" t="str">
            <v>Evitável</v>
          </cell>
        </row>
        <row r="205">
          <cell r="J205" t="str">
            <v>430.166.507-20</v>
          </cell>
          <cell r="K205">
            <v>77</v>
          </cell>
          <cell r="L205">
            <v>224</v>
          </cell>
          <cell r="M205" t="str">
            <v>Não Reincidente</v>
          </cell>
          <cell r="N205" t="str">
            <v xml:space="preserve">Não	</v>
          </cell>
          <cell r="O205" t="str">
            <v>Não</v>
          </cell>
          <cell r="P205" t="str">
            <v>Risco 3</v>
          </cell>
          <cell r="Q205" t="str">
            <v>Personal</v>
          </cell>
          <cell r="R205" t="str">
            <v>Novos Associados</v>
          </cell>
          <cell r="T205" t="str">
            <v>Rio de Janeiro</v>
          </cell>
          <cell r="U205" t="str">
            <v>Cobertura</v>
          </cell>
          <cell r="V205" t="str">
            <v>Prazos Máximos para Atendimento</v>
          </cell>
          <cell r="W205" t="str">
            <v>Dificuldade no Agendamento</v>
          </cell>
          <cell r="X205" t="str">
            <v>Empresarial</v>
          </cell>
          <cell r="Y205" t="str">
            <v>Assistencial</v>
          </cell>
          <cell r="Z205" t="str">
            <v>Leve Clínica</v>
          </cell>
          <cell r="AA205" t="str">
            <v>Evitável</v>
          </cell>
        </row>
        <row r="206">
          <cell r="J206" t="str">
            <v>786.223.607-68</v>
          </cell>
          <cell r="K206">
            <v>59</v>
          </cell>
          <cell r="L206">
            <v>244</v>
          </cell>
          <cell r="M206" t="str">
            <v>Não Reincidente</v>
          </cell>
          <cell r="N206" t="str">
            <v xml:space="preserve">Não	</v>
          </cell>
          <cell r="O206" t="str">
            <v>Não</v>
          </cell>
          <cell r="P206" t="str">
            <v>Risco 3</v>
          </cell>
          <cell r="Q206" t="str">
            <v>Personal</v>
          </cell>
          <cell r="R206" t="str">
            <v>Advindos II</v>
          </cell>
          <cell r="S206" t="str">
            <v>Unimed</v>
          </cell>
          <cell r="T206" t="str">
            <v>Rio de Janeiro</v>
          </cell>
          <cell r="U206" t="str">
            <v>Cobertura</v>
          </cell>
          <cell r="V206" t="str">
            <v>Regras para Acesso aos Atendimentos</v>
          </cell>
          <cell r="W206" t="str">
            <v>Dificuldade no Agendamento</v>
          </cell>
          <cell r="X206" t="str">
            <v>Empresarial</v>
          </cell>
          <cell r="Y206" t="str">
            <v>Assistencial</v>
          </cell>
          <cell r="Z206" t="str">
            <v>Leve Clínica</v>
          </cell>
          <cell r="AA206" t="str">
            <v>Evitável</v>
          </cell>
        </row>
        <row r="207">
          <cell r="J207" t="str">
            <v>564.265.267-20</v>
          </cell>
          <cell r="K207">
            <v>64</v>
          </cell>
          <cell r="L207">
            <v>314</v>
          </cell>
          <cell r="M207" t="str">
            <v>Não Reincidente</v>
          </cell>
          <cell r="N207" t="str">
            <v xml:space="preserve">Não	</v>
          </cell>
          <cell r="O207" t="str">
            <v>Não</v>
          </cell>
          <cell r="P207" t="str">
            <v>Risco 3</v>
          </cell>
          <cell r="Q207" t="str">
            <v>Personal</v>
          </cell>
          <cell r="R207" t="str">
            <v>Advindos II</v>
          </cell>
          <cell r="T207" t="str">
            <v>Duque de Caxias, Rio de Janeiro</v>
          </cell>
          <cell r="U207" t="str">
            <v>Cobertura</v>
          </cell>
          <cell r="V207" t="str">
            <v>Regras para Acesso aos Atendimentos</v>
          </cell>
          <cell r="W207" t="str">
            <v>Demora na Liberação de Benefício</v>
          </cell>
          <cell r="X207" t="str">
            <v>Individual</v>
          </cell>
          <cell r="Y207" t="str">
            <v>Assistencial</v>
          </cell>
          <cell r="Z207" t="str">
            <v>Gestão de Rede</v>
          </cell>
          <cell r="AA207" t="str">
            <v>Inevitável</v>
          </cell>
        </row>
        <row r="208">
          <cell r="J208" t="str">
            <v>009.062.627-39</v>
          </cell>
          <cell r="K208">
            <v>54</v>
          </cell>
          <cell r="L208">
            <v>183</v>
          </cell>
          <cell r="M208" t="str">
            <v>Reincidente</v>
          </cell>
          <cell r="N208" t="str">
            <v xml:space="preserve">Não	</v>
          </cell>
          <cell r="O208" t="str">
            <v>Não</v>
          </cell>
          <cell r="P208" t="str">
            <v>Risco 3</v>
          </cell>
          <cell r="Q208" t="str">
            <v>Premium</v>
          </cell>
          <cell r="R208" t="str">
            <v>Advindos II</v>
          </cell>
          <cell r="S208" t="str">
            <v>AMIL</v>
          </cell>
          <cell r="T208" t="str">
            <v>Rio de Janeiro</v>
          </cell>
          <cell r="U208" t="str">
            <v>Cobertura</v>
          </cell>
          <cell r="V208" t="str">
            <v>Regras para Acesso aos Atendimentos</v>
          </cell>
          <cell r="W208" t="str">
            <v>Dificuldade no Agendamento</v>
          </cell>
          <cell r="X208" t="str">
            <v>Empresarial</v>
          </cell>
          <cell r="Y208" t="str">
            <v>Assistencial</v>
          </cell>
          <cell r="Z208" t="str">
            <v>Leve Clínica</v>
          </cell>
          <cell r="AA208" t="str">
            <v>Evitável</v>
          </cell>
        </row>
        <row r="209">
          <cell r="J209" t="str">
            <v>797.104.097-00</v>
          </cell>
          <cell r="K209">
            <v>62</v>
          </cell>
          <cell r="L209">
            <v>828</v>
          </cell>
          <cell r="M209" t="str">
            <v>Não Reincidente</v>
          </cell>
          <cell r="N209" t="str">
            <v xml:space="preserve">Não	</v>
          </cell>
          <cell r="O209" t="str">
            <v>Não</v>
          </cell>
          <cell r="P209" t="str">
            <v>Risco 3</v>
          </cell>
          <cell r="Q209" t="str">
            <v>Personal</v>
          </cell>
          <cell r="R209" t="str">
            <v>Novos Associados</v>
          </cell>
          <cell r="T209" t="str">
            <v>Rio de Janeiro</v>
          </cell>
          <cell r="U209" t="str">
            <v>Cobertura</v>
          </cell>
          <cell r="V209" t="str">
            <v>Prazos Máximos para Atendimento</v>
          </cell>
          <cell r="W209" t="str">
            <v>Demora na Liberação de Benefício</v>
          </cell>
          <cell r="X209" t="str">
            <v>Individual</v>
          </cell>
          <cell r="Y209" t="str">
            <v>Assistencial</v>
          </cell>
          <cell r="Z209" t="str">
            <v>Regulação</v>
          </cell>
          <cell r="AA209" t="str">
            <v>Evitável</v>
          </cell>
        </row>
        <row r="210">
          <cell r="J210" t="str">
            <v>200.318.937-83</v>
          </cell>
          <cell r="K210">
            <v>8</v>
          </cell>
          <cell r="L210">
            <v>45429</v>
          </cell>
          <cell r="M210" t="str">
            <v>Não Reincidente</v>
          </cell>
          <cell r="N210" t="str">
            <v xml:space="preserve">Não	</v>
          </cell>
          <cell r="O210" t="str">
            <v>Não</v>
          </cell>
          <cell r="T210" t="str">
            <v>Rio de Janeiro</v>
          </cell>
          <cell r="U210" t="str">
            <v>Contratos e Regulamentos</v>
          </cell>
          <cell r="V210" t="str">
            <v>Contratação/Adesão e Vigência Contratual</v>
          </cell>
          <cell r="W210" t="str">
            <v>Negativa de Benefício</v>
          </cell>
          <cell r="X210" t="str">
            <v>Individual</v>
          </cell>
          <cell r="Y210" t="str">
            <v>Não assistencial</v>
          </cell>
          <cell r="Z210" t="str">
            <v>EMQ</v>
          </cell>
          <cell r="AA210" t="str">
            <v>Risco do Negócio</v>
          </cell>
        </row>
        <row r="211">
          <cell r="J211" t="str">
            <v>023.688.257-03</v>
          </cell>
          <cell r="K211">
            <v>88</v>
          </cell>
          <cell r="L211">
            <v>45430</v>
          </cell>
          <cell r="M211" t="str">
            <v>Não Reincidente</v>
          </cell>
          <cell r="N211" t="str">
            <v xml:space="preserve">Não	</v>
          </cell>
          <cell r="O211" t="str">
            <v>Não</v>
          </cell>
          <cell r="P211" t="str">
            <v>Pré-Cadastro</v>
          </cell>
          <cell r="Q211" t="str">
            <v>Leve on</v>
          </cell>
          <cell r="R211" t="str">
            <v>Advindos II</v>
          </cell>
          <cell r="S211" t="str">
            <v>SAMOC</v>
          </cell>
          <cell r="T211" t="str">
            <v>West Zone of São Paulo</v>
          </cell>
          <cell r="U211" t="str">
            <v>Contratos e Regulamentos</v>
          </cell>
          <cell r="V211" t="str">
            <v>Contratação/Adesão e Vigência Contratual</v>
          </cell>
          <cell r="W211" t="str">
            <v>Demora na Contratação AC</v>
          </cell>
          <cell r="X211" t="str">
            <v>Individual</v>
          </cell>
          <cell r="Y211" t="str">
            <v>Não assistencial</v>
          </cell>
          <cell r="Z211" t="str">
            <v>EMQ</v>
          </cell>
          <cell r="AA211" t="str">
            <v>Risco do Negócio</v>
          </cell>
        </row>
        <row r="212">
          <cell r="J212" t="str">
            <v>746.093.357-00</v>
          </cell>
          <cell r="K212">
            <v>61</v>
          </cell>
          <cell r="L212">
            <v>45432</v>
          </cell>
          <cell r="M212" t="str">
            <v>Não Reincidente</v>
          </cell>
          <cell r="N212" t="str">
            <v xml:space="preserve">Não	</v>
          </cell>
          <cell r="O212" t="str">
            <v>Não</v>
          </cell>
          <cell r="P212" t="str">
            <v>Pré-Cadastro</v>
          </cell>
          <cell r="Q212" t="str">
            <v>Premium</v>
          </cell>
          <cell r="R212" t="str">
            <v>Advindos III</v>
          </cell>
          <cell r="S212" t="str">
            <v>AMIL</v>
          </cell>
          <cell r="T212" t="str">
            <v>Zona Norte I</v>
          </cell>
          <cell r="U212" t="str">
            <v>Contratos e Regulamentos</v>
          </cell>
          <cell r="V212" t="str">
            <v>Contratação/Adesão e Vigência Contratual</v>
          </cell>
          <cell r="W212" t="str">
            <v>Demora na Contratação AC</v>
          </cell>
          <cell r="X212" t="str">
            <v>Individual</v>
          </cell>
          <cell r="Y212" t="str">
            <v>Não assistencial</v>
          </cell>
          <cell r="Z212" t="str">
            <v>EMQ</v>
          </cell>
          <cell r="AA212" t="str">
            <v>Risco do Negócio</v>
          </cell>
        </row>
        <row r="213">
          <cell r="J213" t="str">
            <v>400.159.127-87</v>
          </cell>
          <cell r="K213">
            <v>71</v>
          </cell>
          <cell r="L213">
            <v>378</v>
          </cell>
          <cell r="M213" t="str">
            <v>Não Reincidente</v>
          </cell>
          <cell r="N213" t="str">
            <v xml:space="preserve">Não	</v>
          </cell>
          <cell r="O213" t="str">
            <v>Não</v>
          </cell>
          <cell r="P213" t="str">
            <v>Risco 3</v>
          </cell>
          <cell r="Q213" t="str">
            <v>Personal</v>
          </cell>
          <cell r="R213" t="str">
            <v>Novos Associados</v>
          </cell>
          <cell r="T213" t="str">
            <v>Rio de Janeiro</v>
          </cell>
          <cell r="U213" t="str">
            <v>Cobertura</v>
          </cell>
          <cell r="V213" t="str">
            <v>Rede de Atendimento (rede conveniada)</v>
          </cell>
          <cell r="W213" t="str">
            <v>Demora na Liberação de Benefício</v>
          </cell>
          <cell r="X213" t="str">
            <v>Individual</v>
          </cell>
          <cell r="Y213" t="str">
            <v>Assistencial</v>
          </cell>
          <cell r="Z213" t="str">
            <v>Fale Leve</v>
          </cell>
          <cell r="AA213" t="str">
            <v>Evitável</v>
          </cell>
        </row>
        <row r="214">
          <cell r="J214" t="str">
            <v>078.897.038-05</v>
          </cell>
          <cell r="K214">
            <v>57</v>
          </cell>
          <cell r="L214">
            <v>308</v>
          </cell>
          <cell r="M214" t="str">
            <v>Não Reincidente</v>
          </cell>
          <cell r="N214" t="str">
            <v xml:space="preserve">Não	</v>
          </cell>
          <cell r="O214" t="str">
            <v>Não</v>
          </cell>
          <cell r="P214" t="str">
            <v>Risco 2</v>
          </cell>
          <cell r="Q214" t="str">
            <v>Personal</v>
          </cell>
          <cell r="R214" t="str">
            <v>Novos Associados</v>
          </cell>
          <cell r="T214" t="str">
            <v>Rio de Janeiro</v>
          </cell>
          <cell r="U214" t="str">
            <v>Cobertura</v>
          </cell>
          <cell r="V214" t="str">
            <v>Regras para Acesso aos Atendimentos</v>
          </cell>
          <cell r="W214" t="str">
            <v>Demora na Liberação de Benefício</v>
          </cell>
          <cell r="X214" t="str">
            <v>Individual</v>
          </cell>
          <cell r="Y214" t="str">
            <v>Assistencial</v>
          </cell>
          <cell r="Z214" t="str">
            <v>Regulação</v>
          </cell>
          <cell r="AA214" t="str">
            <v>Evitável</v>
          </cell>
        </row>
        <row r="215">
          <cell r="J215" t="str">
            <v>104.529.307-58</v>
          </cell>
          <cell r="K215">
            <v>39</v>
          </cell>
          <cell r="L215">
            <v>1289</v>
          </cell>
          <cell r="M215" t="str">
            <v>Não Reincidente</v>
          </cell>
          <cell r="N215" t="str">
            <v xml:space="preserve">Não	</v>
          </cell>
          <cell r="O215" t="str">
            <v>Não</v>
          </cell>
          <cell r="P215" t="str">
            <v>Risco 3</v>
          </cell>
          <cell r="T215" t="str">
            <v>Rio de Janeiro</v>
          </cell>
          <cell r="U215" t="str">
            <v>Cobertura</v>
          </cell>
          <cell r="V215" t="str">
            <v>Regras para Acesso aos Atendimentos</v>
          </cell>
          <cell r="W215" t="str">
            <v>Demora na Liberação de Benefício</v>
          </cell>
          <cell r="X215" t="str">
            <v>Empresarial</v>
          </cell>
          <cell r="Y215" t="str">
            <v>Assistencial</v>
          </cell>
          <cell r="Z215" t="str">
            <v>Regulação</v>
          </cell>
          <cell r="AA215" t="str">
            <v>Evitável</v>
          </cell>
        </row>
        <row r="216">
          <cell r="J216" t="str">
            <v>028.657.398-99</v>
          </cell>
          <cell r="K216">
            <v>63</v>
          </cell>
          <cell r="L216">
            <v>498</v>
          </cell>
          <cell r="M216" t="str">
            <v>Reincidente</v>
          </cell>
          <cell r="N216" t="str">
            <v>Não</v>
          </cell>
          <cell r="O216" t="str">
            <v>Sim</v>
          </cell>
          <cell r="P216" t="str">
            <v>Risco 3</v>
          </cell>
          <cell r="Q216" t="str">
            <v>Leve On</v>
          </cell>
          <cell r="R216" t="str">
            <v>Novos Associados</v>
          </cell>
          <cell r="T216" t="str">
            <v>West Zone of São Paulo</v>
          </cell>
          <cell r="U216" t="str">
            <v>Contratos e regulamentos</v>
          </cell>
          <cell r="V216" t="str">
            <v>Coparticipacao e Franquia</v>
          </cell>
          <cell r="W216" t="str">
            <v>Dificuldade no Agendamento</v>
          </cell>
          <cell r="X216" t="str">
            <v>Individual</v>
          </cell>
          <cell r="Y216" t="str">
            <v>Assistencial</v>
          </cell>
          <cell r="Z216" t="str">
            <v>Leve Clínica</v>
          </cell>
          <cell r="AA216" t="str">
            <v>Evitável</v>
          </cell>
        </row>
        <row r="217">
          <cell r="J217" t="str">
            <v>034.434.677-33</v>
          </cell>
          <cell r="K217">
            <v>55</v>
          </cell>
          <cell r="L217">
            <v>45434</v>
          </cell>
          <cell r="M217" t="str">
            <v>Não Reincidente</v>
          </cell>
          <cell r="N217" t="str">
            <v xml:space="preserve">Não	</v>
          </cell>
          <cell r="O217" t="str">
            <v>Não</v>
          </cell>
          <cell r="Q217" t="str">
            <v>Premium</v>
          </cell>
          <cell r="S217" t="str">
            <v>Amil</v>
          </cell>
          <cell r="U217" t="str">
            <v>Contratos e Regulamentos</v>
          </cell>
          <cell r="V217" t="str">
            <v>Contratação/Adesão e Vigência Contratual</v>
          </cell>
          <cell r="W217" t="str">
            <v>Demora na Contratação AC</v>
          </cell>
          <cell r="X217" t="str">
            <v>Individual</v>
          </cell>
          <cell r="Y217" t="str">
            <v>Não assistencial</v>
          </cell>
          <cell r="Z217" t="str">
            <v>EMQ</v>
          </cell>
          <cell r="AA217" t="str">
            <v>Risco do Negócio</v>
          </cell>
        </row>
        <row r="218">
          <cell r="J218" t="str">
            <v>797.147.817-87</v>
          </cell>
          <cell r="K218">
            <v>59</v>
          </cell>
          <cell r="L218">
            <v>1067</v>
          </cell>
          <cell r="M218" t="str">
            <v>Não Reincidente</v>
          </cell>
          <cell r="N218" t="str">
            <v xml:space="preserve">Não	</v>
          </cell>
          <cell r="O218" t="str">
            <v>Não</v>
          </cell>
          <cell r="P218" t="str">
            <v>Risco 3</v>
          </cell>
          <cell r="Q218" t="str">
            <v>Personal</v>
          </cell>
          <cell r="R218" t="str">
            <v>Novos Associados</v>
          </cell>
          <cell r="T218" t="str">
            <v>Rio de Janeiro</v>
          </cell>
          <cell r="U218" t="str">
            <v>Cobertura</v>
          </cell>
          <cell r="V218" t="str">
            <v>Regras para Acesso aos Atendimentos</v>
          </cell>
          <cell r="W218" t="str">
            <v>Demora na Liberação de Benefício</v>
          </cell>
          <cell r="X218" t="str">
            <v>Individual</v>
          </cell>
          <cell r="Y218" t="str">
            <v>Assistencial</v>
          </cell>
          <cell r="Z218" t="str">
            <v>Gestão de Rede</v>
          </cell>
          <cell r="AA218" t="str">
            <v>Evitável</v>
          </cell>
        </row>
        <row r="219">
          <cell r="J219" t="str">
            <v>797.147.817-87</v>
          </cell>
          <cell r="K219">
            <v>59</v>
          </cell>
          <cell r="L219">
            <v>1067</v>
          </cell>
          <cell r="M219" t="str">
            <v>Não Reincidente</v>
          </cell>
          <cell r="N219" t="str">
            <v xml:space="preserve">Não	</v>
          </cell>
          <cell r="O219" t="str">
            <v>Não</v>
          </cell>
          <cell r="P219" t="str">
            <v>Risco 3</v>
          </cell>
          <cell r="Q219" t="str">
            <v>Personal</v>
          </cell>
          <cell r="R219" t="str">
            <v>Novos Associados</v>
          </cell>
          <cell r="T219" t="str">
            <v>Rio de Janeiro</v>
          </cell>
          <cell r="U219" t="str">
            <v>Mensalidade e Reajustes</v>
          </cell>
          <cell r="V219" t="str">
            <v>Reajuste por mudança de faixa etária</v>
          </cell>
          <cell r="W219" t="str">
            <v>Reajuste</v>
          </cell>
          <cell r="X219" t="str">
            <v>Individual</v>
          </cell>
          <cell r="Y219" t="str">
            <v>Não assistencial</v>
          </cell>
          <cell r="Z219" t="str">
            <v>Cadastro</v>
          </cell>
          <cell r="AA219" t="str">
            <v>Inevitável</v>
          </cell>
        </row>
        <row r="220">
          <cell r="J220" t="str">
            <v>944.006.447-15</v>
          </cell>
          <cell r="K220">
            <v>70</v>
          </cell>
          <cell r="L220">
            <v>254</v>
          </cell>
          <cell r="M220" t="str">
            <v>Não Reincidente</v>
          </cell>
          <cell r="N220" t="str">
            <v xml:space="preserve">Não	</v>
          </cell>
          <cell r="O220" t="str">
            <v>Não</v>
          </cell>
          <cell r="P220" t="str">
            <v>Risco 2</v>
          </cell>
          <cell r="Q220" t="str">
            <v>Leve on</v>
          </cell>
          <cell r="R220" t="str">
            <v>Advindos II</v>
          </cell>
          <cell r="S220" t="str">
            <v>Assim</v>
          </cell>
          <cell r="T220" t="str">
            <v>São Gonçalo, Rio de Janeiro</v>
          </cell>
          <cell r="U220" t="str">
            <v>Cobertura</v>
          </cell>
          <cell r="V220" t="str">
            <v>Regras para Acesso aos Atendimentos</v>
          </cell>
          <cell r="W220" t="str">
            <v>Demora na Liberação de Benefício</v>
          </cell>
          <cell r="X220" t="str">
            <v>Individual</v>
          </cell>
          <cell r="Y220" t="str">
            <v>Assistencial</v>
          </cell>
          <cell r="Z220" t="str">
            <v>Gestão de Rede</v>
          </cell>
          <cell r="AA220" t="str">
            <v>Evitável</v>
          </cell>
        </row>
        <row r="221">
          <cell r="J221" t="str">
            <v>127.698.108-20</v>
          </cell>
          <cell r="K221">
            <v>54</v>
          </cell>
          <cell r="L221">
            <v>171</v>
          </cell>
          <cell r="M221" t="str">
            <v>Não Reincidente</v>
          </cell>
          <cell r="N221" t="str">
            <v xml:space="preserve">Não	</v>
          </cell>
          <cell r="O221" t="str">
            <v>Não</v>
          </cell>
          <cell r="P221" t="str">
            <v>Risco 2</v>
          </cell>
          <cell r="Q221" t="str">
            <v>Mais Metropolitano</v>
          </cell>
          <cell r="R221" t="str">
            <v>Advindos II</v>
          </cell>
          <cell r="T221" t="str">
            <v>Rio de Janeiro</v>
          </cell>
          <cell r="U221" t="str">
            <v>Mensalidade e Reajustes</v>
          </cell>
          <cell r="V221" t="str">
            <v>Mensalidade ou Outras cobranças</v>
          </cell>
          <cell r="W221" t="str">
            <v>Aviso Prévio</v>
          </cell>
          <cell r="X221" t="str">
            <v>Empresarial</v>
          </cell>
          <cell r="Y221" t="str">
            <v>Não assistencial</v>
          </cell>
          <cell r="Z221" t="str">
            <v>Cadastro</v>
          </cell>
          <cell r="AA221" t="str">
            <v>Inevitável</v>
          </cell>
        </row>
        <row r="222">
          <cell r="J222" t="str">
            <v>239.351.037-00</v>
          </cell>
          <cell r="K222">
            <v>79</v>
          </cell>
          <cell r="L222">
            <v>718</v>
          </cell>
          <cell r="M222" t="str">
            <v>Não Reincidente</v>
          </cell>
          <cell r="N222" t="str">
            <v xml:space="preserve">Não	</v>
          </cell>
          <cell r="O222" t="str">
            <v>Não</v>
          </cell>
          <cell r="P222" t="str">
            <v>Risco 3</v>
          </cell>
          <cell r="Q222" t="str">
            <v>Personal</v>
          </cell>
          <cell r="R222" t="str">
            <v>Novos Associados</v>
          </cell>
          <cell r="T222" t="str">
            <v>São Gonçalo, Rio de Janeiro</v>
          </cell>
          <cell r="U222" t="str">
            <v>Cobertura</v>
          </cell>
          <cell r="V222" t="str">
            <v>Rede de Atendimento (rede conveniada)</v>
          </cell>
          <cell r="W222" t="str">
            <v>Demora na Liberação de Benefício</v>
          </cell>
          <cell r="X222" t="str">
            <v>Individual</v>
          </cell>
          <cell r="Y222" t="str">
            <v>Assistencial</v>
          </cell>
          <cell r="Z222" t="str">
            <v>Gestão de Rede</v>
          </cell>
          <cell r="AA222" t="str">
            <v>Evitável</v>
          </cell>
        </row>
        <row r="223">
          <cell r="J223" t="str">
            <v>105.716.767-31</v>
          </cell>
          <cell r="K223">
            <v>38</v>
          </cell>
          <cell r="L223">
            <v>45438</v>
          </cell>
          <cell r="M223" t="str">
            <v>Não Reincidente</v>
          </cell>
          <cell r="N223" t="str">
            <v xml:space="preserve">Não	</v>
          </cell>
          <cell r="O223" t="str">
            <v>Não</v>
          </cell>
          <cell r="Q223" t="str">
            <v>Premium</v>
          </cell>
          <cell r="S223" t="str">
            <v>Amil</v>
          </cell>
          <cell r="T223" t="str">
            <v>Rio de Janeiro</v>
          </cell>
          <cell r="U223" t="str">
            <v>Contratos e Regulamentos</v>
          </cell>
          <cell r="V223" t="str">
            <v>Contratação/Adesão e Vigência Contratual</v>
          </cell>
          <cell r="W223" t="str">
            <v>Demora na Contratação AC</v>
          </cell>
          <cell r="X223" t="str">
            <v>Individual</v>
          </cell>
          <cell r="Y223" t="str">
            <v>Não assistencial</v>
          </cell>
          <cell r="Z223" t="str">
            <v>EMQ</v>
          </cell>
          <cell r="AA223" t="str">
            <v>Risco do Negócio</v>
          </cell>
        </row>
        <row r="224">
          <cell r="J224" t="str">
            <v>842.161.747-87</v>
          </cell>
          <cell r="K224">
            <v>58</v>
          </cell>
          <cell r="L224">
            <v>704</v>
          </cell>
          <cell r="M224" t="str">
            <v>Não Reincidente</v>
          </cell>
          <cell r="N224" t="str">
            <v xml:space="preserve">Não	</v>
          </cell>
          <cell r="O224" t="str">
            <v>Não</v>
          </cell>
          <cell r="P224" t="str">
            <v>Risco 3</v>
          </cell>
          <cell r="Q224" t="str">
            <v>Personal</v>
          </cell>
          <cell r="R224" t="str">
            <v>Novos Associados</v>
          </cell>
          <cell r="T224" t="str">
            <v>Rio de Janeiro</v>
          </cell>
          <cell r="U224" t="str">
            <v>Cobertura</v>
          </cell>
          <cell r="V224" t="str">
            <v>Reembolso</v>
          </cell>
          <cell r="W224" t="str">
            <v>Reembolso</v>
          </cell>
          <cell r="X224" t="str">
            <v>Empresarial</v>
          </cell>
          <cell r="Y224" t="str">
            <v>Assistencial</v>
          </cell>
          <cell r="Z224" t="str">
            <v>Fale Leve</v>
          </cell>
          <cell r="AA224" t="str">
            <v>Evitável</v>
          </cell>
        </row>
        <row r="225">
          <cell r="J225" t="str">
            <v>376.297.277-04</v>
          </cell>
          <cell r="K225">
            <v>72</v>
          </cell>
          <cell r="L225">
            <v>911</v>
          </cell>
          <cell r="M225" t="str">
            <v>Não Reincidente</v>
          </cell>
          <cell r="N225" t="str">
            <v xml:space="preserve">Não	</v>
          </cell>
          <cell r="O225" t="str">
            <v>Não</v>
          </cell>
          <cell r="P225" t="str">
            <v>Risco 3</v>
          </cell>
          <cell r="Q225" t="str">
            <v>Personal</v>
          </cell>
          <cell r="R225" t="str">
            <v>Novos Associados</v>
          </cell>
          <cell r="T225" t="str">
            <v>Rio de Janeiro</v>
          </cell>
          <cell r="U225" t="str">
            <v>Cobertura</v>
          </cell>
          <cell r="V225" t="str">
            <v>Regras para Acesso aos Atendimentos</v>
          </cell>
          <cell r="W225" t="str">
            <v>Dificuldade no Agendamento</v>
          </cell>
          <cell r="X225" t="str">
            <v>Individual</v>
          </cell>
          <cell r="Y225" t="str">
            <v>Assistencial</v>
          </cell>
          <cell r="Z225" t="str">
            <v>Gestão de Rede</v>
          </cell>
          <cell r="AA225" t="str">
            <v>Evitável</v>
          </cell>
        </row>
        <row r="226">
          <cell r="J226" t="str">
            <v>102.048.967 -70</v>
          </cell>
          <cell r="K226">
            <v>40</v>
          </cell>
          <cell r="L226">
            <v>247</v>
          </cell>
          <cell r="M226" t="str">
            <v>Não Reincidente</v>
          </cell>
          <cell r="N226" t="str">
            <v xml:space="preserve">Não	</v>
          </cell>
          <cell r="O226" t="str">
            <v>Não</v>
          </cell>
          <cell r="P226" t="str">
            <v>Risco 2</v>
          </cell>
          <cell r="Q226" t="str">
            <v>Personal</v>
          </cell>
          <cell r="R226" t="str">
            <v>Advindos II</v>
          </cell>
          <cell r="S226" t="str">
            <v>Assim</v>
          </cell>
          <cell r="T226" t="str">
            <v>Rio de Janeiro</v>
          </cell>
          <cell r="U226" t="str">
            <v>Contratos e Regulamentos</v>
          </cell>
          <cell r="V226" t="str">
            <v>Suspensão e Rescisão</v>
          </cell>
          <cell r="W226" t="str">
            <v>Aviso Prévio</v>
          </cell>
          <cell r="X226" t="str">
            <v>Empresarial</v>
          </cell>
          <cell r="Y226" t="str">
            <v>Não assistencial</v>
          </cell>
          <cell r="Z226" t="str">
            <v>Cadastro</v>
          </cell>
          <cell r="AA226" t="str">
            <v>Inevitável</v>
          </cell>
        </row>
        <row r="227">
          <cell r="J227" t="str">
            <v>116.952.797-35</v>
          </cell>
          <cell r="K227">
            <v>34</v>
          </cell>
          <cell r="L227">
            <v>278</v>
          </cell>
          <cell r="M227" t="str">
            <v>Não Reincidente</v>
          </cell>
          <cell r="N227" t="str">
            <v xml:space="preserve">Não	</v>
          </cell>
          <cell r="O227" t="str">
            <v>Não</v>
          </cell>
          <cell r="P227" t="str">
            <v>Risco 1</v>
          </cell>
          <cell r="T227" t="str">
            <v>Niterói</v>
          </cell>
          <cell r="U227" t="str">
            <v>Cobertura</v>
          </cell>
          <cell r="V227" t="str">
            <v>Rede de Atendimento (rede conveniada)</v>
          </cell>
          <cell r="W227" t="str">
            <v>Demora na Liberação de Benefício</v>
          </cell>
          <cell r="X227" t="str">
            <v>Empresarial</v>
          </cell>
          <cell r="Y227" t="str">
            <v>Assistencial</v>
          </cell>
          <cell r="Z227" t="str">
            <v>Fale Leve</v>
          </cell>
          <cell r="AA227" t="str">
            <v>Evitável</v>
          </cell>
        </row>
        <row r="228">
          <cell r="J228" t="str">
            <v>059.281.887-06</v>
          </cell>
          <cell r="K228">
            <v>31</v>
          </cell>
          <cell r="L228">
            <v>45441</v>
          </cell>
          <cell r="M228" t="str">
            <v>Não Reincidente</v>
          </cell>
          <cell r="N228" t="str">
            <v xml:space="preserve">Não	</v>
          </cell>
          <cell r="O228" t="str">
            <v>Não</v>
          </cell>
          <cell r="R228" t="str">
            <v>Novos Associados</v>
          </cell>
          <cell r="T228" t="str">
            <v>Rio de Janeiro</v>
          </cell>
          <cell r="U228" t="str">
            <v>Contratos e Regulamentos</v>
          </cell>
          <cell r="V228" t="str">
            <v>Contratação/Adesão e Vigência Contratual</v>
          </cell>
          <cell r="W228" t="str">
            <v>Demora na Contratação AC</v>
          </cell>
          <cell r="X228" t="str">
            <v>Individual</v>
          </cell>
          <cell r="Y228" t="str">
            <v>Não assistencial</v>
          </cell>
          <cell r="Z228" t="str">
            <v>EMQ</v>
          </cell>
          <cell r="AA228" t="str">
            <v>Risco do Negócio</v>
          </cell>
        </row>
        <row r="229">
          <cell r="J229" t="str">
            <v>013.049.357-01</v>
          </cell>
          <cell r="K229">
            <v>78</v>
          </cell>
          <cell r="L229">
            <v>237</v>
          </cell>
          <cell r="M229" t="str">
            <v>Não Reincidente</v>
          </cell>
          <cell r="N229" t="str">
            <v xml:space="preserve">Não	</v>
          </cell>
          <cell r="O229" t="str">
            <v>Não</v>
          </cell>
          <cell r="P229" t="str">
            <v>Risco 3</v>
          </cell>
          <cell r="Q229" t="str">
            <v>Personal</v>
          </cell>
          <cell r="R229" t="str">
            <v>Novos Associados</v>
          </cell>
          <cell r="T229" t="str">
            <v>Rio de Janeiro</v>
          </cell>
          <cell r="U229" t="str">
            <v>Cobertura</v>
          </cell>
          <cell r="V229" t="str">
            <v>Regras para Acesso aos Atendimentos</v>
          </cell>
          <cell r="W229" t="str">
            <v>Demora na Liberação de Benefício</v>
          </cell>
          <cell r="X229" t="str">
            <v>Individual</v>
          </cell>
          <cell r="Y229" t="str">
            <v>Assistencial</v>
          </cell>
          <cell r="Z229" t="str">
            <v>Regulação</v>
          </cell>
          <cell r="AA229" t="str">
            <v>Inevitável</v>
          </cell>
        </row>
        <row r="230">
          <cell r="J230" t="str">
            <v>156.806.417-98</v>
          </cell>
          <cell r="K230">
            <v>31</v>
          </cell>
          <cell r="L230">
            <v>45441</v>
          </cell>
          <cell r="M230" t="str">
            <v>Não Reincidente</v>
          </cell>
          <cell r="N230" t="str">
            <v xml:space="preserve">Não	</v>
          </cell>
          <cell r="Q230" t="str">
            <v>Personal</v>
          </cell>
          <cell r="R230" t="str">
            <v>Advindos I</v>
          </cell>
          <cell r="S230" t="str">
            <v>Sulamerica</v>
          </cell>
          <cell r="T230" t="str">
            <v>Rio de Janeiro</v>
          </cell>
          <cell r="U230" t="str">
            <v>Contratos e Regulamentos</v>
          </cell>
          <cell r="V230" t="str">
            <v>Contratação/Adesão e Vigência Contratual</v>
          </cell>
          <cell r="W230" t="str">
            <v>Demora na Contratação AC</v>
          </cell>
          <cell r="X230" t="str">
            <v>Individual</v>
          </cell>
          <cell r="Y230" t="str">
            <v>Não assistencial</v>
          </cell>
          <cell r="Z230" t="str">
            <v>EMQ</v>
          </cell>
          <cell r="AA230" t="str">
            <v>Risco do Negócio</v>
          </cell>
        </row>
        <row r="231">
          <cell r="J231" t="str">
            <v>393.027.097-87</v>
          </cell>
          <cell r="K231">
            <v>73</v>
          </cell>
          <cell r="L231">
            <v>325</v>
          </cell>
          <cell r="M231" t="str">
            <v>Não Reincidente</v>
          </cell>
          <cell r="N231" t="str">
            <v xml:space="preserve">Não	</v>
          </cell>
          <cell r="P231" t="str">
            <v>Risco 3</v>
          </cell>
          <cell r="Q231" t="str">
            <v>Personal</v>
          </cell>
          <cell r="R231" t="str">
            <v>Advindos II</v>
          </cell>
          <cell r="S231" t="str">
            <v>AMIL</v>
          </cell>
          <cell r="T231" t="str">
            <v>Nova Iguaçu</v>
          </cell>
          <cell r="U231" t="str">
            <v>Cobertura</v>
          </cell>
          <cell r="V231" t="str">
            <v>Prazos Máximos para Atendimento</v>
          </cell>
          <cell r="W231" t="str">
            <v>Negativa de benefício</v>
          </cell>
          <cell r="X231" t="str">
            <v>Individual</v>
          </cell>
          <cell r="Y231" t="str">
            <v>Assistencial</v>
          </cell>
          <cell r="Z231" t="str">
            <v>Cadastro</v>
          </cell>
          <cell r="AA231" t="str">
            <v>Inevitável</v>
          </cell>
        </row>
        <row r="232">
          <cell r="J232" t="str">
            <v>535.474.627-20</v>
          </cell>
          <cell r="K232">
            <v>67</v>
          </cell>
          <cell r="L232">
            <v>686</v>
          </cell>
          <cell r="M232" t="str">
            <v>Não Reincidente</v>
          </cell>
          <cell r="N232" t="str">
            <v xml:space="preserve">Não	</v>
          </cell>
          <cell r="O232" t="str">
            <v>Não</v>
          </cell>
          <cell r="P232" t="str">
            <v>Risco 3</v>
          </cell>
          <cell r="Q232" t="str">
            <v>Personal</v>
          </cell>
          <cell r="R232" t="str">
            <v>Novos Associados</v>
          </cell>
          <cell r="T232" t="str">
            <v>Rio de Janeiro</v>
          </cell>
          <cell r="U232" t="str">
            <v>Cobertura</v>
          </cell>
          <cell r="V232" t="str">
            <v>Prazos Máximos para Atendimento</v>
          </cell>
          <cell r="W232" t="str">
            <v>Demora na Liberação de Benefício</v>
          </cell>
          <cell r="X232" t="str">
            <v>Empresarial</v>
          </cell>
          <cell r="Y232" t="str">
            <v>Assistencial</v>
          </cell>
          <cell r="Z232" t="str">
            <v>Leve Clínica</v>
          </cell>
          <cell r="AA232" t="str">
            <v>Evitável</v>
          </cell>
        </row>
        <row r="233">
          <cell r="J233" t="str">
            <v>093.336.287-03</v>
          </cell>
          <cell r="K233">
            <v>41</v>
          </cell>
          <cell r="L233">
            <v>199</v>
          </cell>
          <cell r="M233" t="str">
            <v>Não Reincidente</v>
          </cell>
          <cell r="N233" t="str">
            <v xml:space="preserve">Não	</v>
          </cell>
          <cell r="O233" t="str">
            <v>Não</v>
          </cell>
          <cell r="P233" t="str">
            <v>Risco 2</v>
          </cell>
          <cell r="Q233" t="str">
            <v>Personal</v>
          </cell>
          <cell r="R233" t="str">
            <v>Novos Associados</v>
          </cell>
          <cell r="T233" t="str">
            <v>Rio de Janeiro</v>
          </cell>
          <cell r="U233" t="str">
            <v>Cobertura</v>
          </cell>
          <cell r="V233" t="str">
            <v>Rol de Procedimentos e Cobertura Contratual</v>
          </cell>
          <cell r="W233" t="str">
            <v>Negativa de Benefício</v>
          </cell>
          <cell r="X233" t="str">
            <v>Empresarial</v>
          </cell>
          <cell r="Y233" t="str">
            <v>Assistencial</v>
          </cell>
          <cell r="Z233" t="str">
            <v>Regulação</v>
          </cell>
          <cell r="AA233" t="str">
            <v>Inevitável</v>
          </cell>
        </row>
        <row r="234">
          <cell r="J234" t="str">
            <v>019.579.157-65</v>
          </cell>
          <cell r="K234">
            <v>53</v>
          </cell>
          <cell r="L234">
            <v>184</v>
          </cell>
          <cell r="M234" t="str">
            <v>Não Reincidente</v>
          </cell>
          <cell r="N234" t="str">
            <v xml:space="preserve">Não	</v>
          </cell>
          <cell r="O234" t="str">
            <v>Não</v>
          </cell>
          <cell r="P234" t="str">
            <v>Risco 1</v>
          </cell>
          <cell r="Q234" t="str">
            <v>Mais Metropolitano</v>
          </cell>
          <cell r="R234" t="str">
            <v>Advindos II</v>
          </cell>
          <cell r="S234" t="str">
            <v>Caberj</v>
          </cell>
          <cell r="T234" t="str">
            <v>Petrópolis</v>
          </cell>
          <cell r="U234" t="str">
            <v>Cobertura</v>
          </cell>
          <cell r="V234" t="str">
            <v>Rede de Atendimento (rede conveniada)</v>
          </cell>
          <cell r="W234" t="str">
            <v>Descredenciamento</v>
          </cell>
          <cell r="X234" t="str">
            <v>Individual</v>
          </cell>
          <cell r="Y234" t="str">
            <v>Assistencial</v>
          </cell>
          <cell r="Z234" t="str">
            <v>Gestão de Rede</v>
          </cell>
          <cell r="AA234" t="str">
            <v>Inevitável</v>
          </cell>
        </row>
        <row r="235">
          <cell r="J235" t="str">
            <v>182.190.457-52</v>
          </cell>
          <cell r="K235">
            <v>10</v>
          </cell>
          <cell r="L235">
            <v>262</v>
          </cell>
          <cell r="M235" t="str">
            <v>Não Reincidente</v>
          </cell>
          <cell r="N235" t="str">
            <v xml:space="preserve">Não	</v>
          </cell>
          <cell r="O235" t="str">
            <v>Não</v>
          </cell>
          <cell r="P235" t="str">
            <v>Risco 1</v>
          </cell>
          <cell r="Q235" t="str">
            <v>Personal</v>
          </cell>
          <cell r="R235" t="str">
            <v xml:space="preserve"> Advindos II</v>
          </cell>
          <cell r="S235" t="str">
            <v>Unimed</v>
          </cell>
          <cell r="T235" t="str">
            <v>Rio de Janeiro</v>
          </cell>
          <cell r="U235" t="str">
            <v>Cobertura</v>
          </cell>
          <cell r="V235" t="str">
            <v>Regras para Acesso aos Atendimentos</v>
          </cell>
          <cell r="W235" t="str">
            <v>Dificuldade no Agendamento</v>
          </cell>
          <cell r="X235" t="str">
            <v>Individual</v>
          </cell>
          <cell r="Y235" t="str">
            <v>Assistencial</v>
          </cell>
          <cell r="Z235" t="str">
            <v>Gestão de Rede</v>
          </cell>
          <cell r="AA235" t="str">
            <v>Evitável</v>
          </cell>
        </row>
        <row r="236">
          <cell r="J236" t="str">
            <v>113.549.497-57</v>
          </cell>
          <cell r="K236">
            <v>39</v>
          </cell>
          <cell r="L236">
            <v>242</v>
          </cell>
          <cell r="M236" t="str">
            <v>Não Reincidente</v>
          </cell>
          <cell r="N236" t="str">
            <v xml:space="preserve">Não	</v>
          </cell>
          <cell r="O236" t="str">
            <v>Não</v>
          </cell>
          <cell r="P236" t="str">
            <v>Risco 1</v>
          </cell>
          <cell r="Q236" t="str">
            <v>Personal</v>
          </cell>
          <cell r="R236" t="str">
            <v>Advindos II</v>
          </cell>
          <cell r="T236" t="str">
            <v>Rio de Janeiro</v>
          </cell>
          <cell r="U236" t="str">
            <v>Cobertura</v>
          </cell>
          <cell r="V236" t="str">
            <v>Regras para Acesso aos Atendimentos</v>
          </cell>
          <cell r="W236" t="str">
            <v>Demora na Liberação de Benefício</v>
          </cell>
          <cell r="X236" t="str">
            <v>Individual</v>
          </cell>
          <cell r="Y236" t="str">
            <v>Assistencial</v>
          </cell>
          <cell r="Z236" t="str">
            <v>Leve Clínica</v>
          </cell>
          <cell r="AA236" t="str">
            <v>Inevitável</v>
          </cell>
        </row>
        <row r="237">
          <cell r="J237" t="str">
            <v>503.608.257-53</v>
          </cell>
          <cell r="K237">
            <v>84</v>
          </cell>
          <cell r="L237">
            <v>1147</v>
          </cell>
          <cell r="M237" t="str">
            <v>Não Reincidente</v>
          </cell>
          <cell r="N237" t="str">
            <v xml:space="preserve">Não	</v>
          </cell>
          <cell r="O237" t="str">
            <v>Não</v>
          </cell>
          <cell r="P237" t="str">
            <v>Risco 3</v>
          </cell>
          <cell r="Q237" t="str">
            <v>Personal</v>
          </cell>
          <cell r="R237" t="str">
            <v>Novos Associados</v>
          </cell>
          <cell r="T237" t="str">
            <v>Niterói</v>
          </cell>
          <cell r="U237" t="str">
            <v>Mensalidade e Reajustes</v>
          </cell>
          <cell r="V237" t="str">
            <v>Mensalidade ou Outras cobranças</v>
          </cell>
          <cell r="W237" t="str">
            <v>Devolução de mensalidade</v>
          </cell>
          <cell r="X237" t="str">
            <v>Individual</v>
          </cell>
          <cell r="Y237" t="str">
            <v>Não assistencial</v>
          </cell>
          <cell r="Z237" t="str">
            <v>Financeiro</v>
          </cell>
          <cell r="AA237" t="str">
            <v>Inevitável</v>
          </cell>
        </row>
        <row r="238">
          <cell r="J238" t="str">
            <v>535.474.627-20</v>
          </cell>
          <cell r="K238">
            <v>67</v>
          </cell>
          <cell r="L238">
            <v>690</v>
          </cell>
          <cell r="M238" t="str">
            <v>Reincidente</v>
          </cell>
          <cell r="N238" t="str">
            <v xml:space="preserve">Não	</v>
          </cell>
          <cell r="O238" t="str">
            <v>Não</v>
          </cell>
          <cell r="P238" t="str">
            <v>Risco 3</v>
          </cell>
          <cell r="Q238" t="str">
            <v>Personal</v>
          </cell>
          <cell r="R238" t="str">
            <v>Novos Associados</v>
          </cell>
          <cell r="T238" t="str">
            <v>Rio de Janeiro</v>
          </cell>
          <cell r="U238" t="str">
            <v>Cobertura</v>
          </cell>
          <cell r="V238" t="str">
            <v>Prazos Máximos para Atendimento</v>
          </cell>
          <cell r="W238" t="str">
            <v>Demora na Liberação de Benefício</v>
          </cell>
          <cell r="X238" t="str">
            <v>Empresarial</v>
          </cell>
          <cell r="Y238" t="str">
            <v>Assistencial</v>
          </cell>
          <cell r="Z238" t="str">
            <v>Leve Clínica</v>
          </cell>
          <cell r="AA238" t="str">
            <v>Evitável</v>
          </cell>
        </row>
        <row r="239">
          <cell r="J239" t="str">
            <v>076.704.817-22</v>
          </cell>
          <cell r="L239">
            <v>45447</v>
          </cell>
          <cell r="M239" t="str">
            <v>Não Reincidente</v>
          </cell>
          <cell r="N239" t="str">
            <v xml:space="preserve">Não	</v>
          </cell>
          <cell r="O239" t="str">
            <v>Sim</v>
          </cell>
          <cell r="Q239" t="str">
            <v>Premium</v>
          </cell>
          <cell r="R239" t="str">
            <v>Novos Associados</v>
          </cell>
          <cell r="T239" t="str">
            <v>Rio de Janeiro</v>
          </cell>
          <cell r="U239" t="str">
            <v>Contratos e Regulamentos</v>
          </cell>
          <cell r="V239" t="str">
            <v>Contratação/Adesão e Vigência Contratual</v>
          </cell>
          <cell r="W239" t="str">
            <v>Demora na Contratação AC</v>
          </cell>
          <cell r="X239" t="str">
            <v>Individual</v>
          </cell>
          <cell r="Y239" t="str">
            <v>Não assistencial</v>
          </cell>
          <cell r="Z239" t="str">
            <v>EMQ</v>
          </cell>
          <cell r="AA239" t="str">
            <v>Risco do Negócio</v>
          </cell>
        </row>
        <row r="240">
          <cell r="J240" t="str">
            <v>073.997.257-05</v>
          </cell>
          <cell r="K240">
            <v>52</v>
          </cell>
          <cell r="L240">
            <v>45448</v>
          </cell>
          <cell r="M240" t="str">
            <v>Não Reincidente</v>
          </cell>
          <cell r="N240" t="str">
            <v xml:space="preserve">Não	</v>
          </cell>
          <cell r="O240" t="str">
            <v>Sim</v>
          </cell>
          <cell r="Q240" t="str">
            <v>Personal</v>
          </cell>
          <cell r="S240" t="str">
            <v>Amil</v>
          </cell>
          <cell r="T240" t="str">
            <v>Rio de Janeiro</v>
          </cell>
          <cell r="U240" t="str">
            <v>Contratos e Regulamentos</v>
          </cell>
          <cell r="V240" t="str">
            <v>Itens obrigatórios e cláusulas contratuais</v>
          </cell>
          <cell r="W240" t="str">
            <v>Demora na Contratação AC</v>
          </cell>
          <cell r="X240" t="str">
            <v>Individual</v>
          </cell>
          <cell r="Y240" t="str">
            <v>Não assistencial</v>
          </cell>
          <cell r="Z240" t="str">
            <v>EMQ</v>
          </cell>
          <cell r="AA240" t="str">
            <v>Risco do Negócio</v>
          </cell>
        </row>
        <row r="241">
          <cell r="J241" t="str">
            <v>033.468.247-99</v>
          </cell>
          <cell r="K241">
            <v>69</v>
          </cell>
          <cell r="L241">
            <v>45448</v>
          </cell>
          <cell r="M241" t="str">
            <v>Não Reincidente</v>
          </cell>
          <cell r="N241" t="str">
            <v xml:space="preserve">Não	</v>
          </cell>
          <cell r="O241" t="str">
            <v>Sim</v>
          </cell>
          <cell r="Q241" t="str">
            <v>Mais Metropolitano</v>
          </cell>
          <cell r="T241" t="str">
            <v>Rio de Janeiro</v>
          </cell>
          <cell r="U241" t="str">
            <v>Contratos e Regulamentos</v>
          </cell>
          <cell r="V241" t="str">
            <v>Portabilidade de carencias</v>
          </cell>
          <cell r="W241" t="str">
            <v>Demora na Contratação AC</v>
          </cell>
          <cell r="X241" t="str">
            <v>Individual</v>
          </cell>
          <cell r="Y241" t="str">
            <v>Não assistencial</v>
          </cell>
          <cell r="Z241" t="str">
            <v>EMQ</v>
          </cell>
          <cell r="AA241" t="str">
            <v>Risco do Negócio</v>
          </cell>
        </row>
        <row r="242">
          <cell r="J242" t="str">
            <v>156.806.417-98</v>
          </cell>
          <cell r="K242">
            <v>31</v>
          </cell>
          <cell r="L242">
            <v>2</v>
          </cell>
          <cell r="M242" t="str">
            <v>Reincidente</v>
          </cell>
          <cell r="N242" t="str">
            <v xml:space="preserve">Não	</v>
          </cell>
          <cell r="P242" t="str">
            <v>Risco 1</v>
          </cell>
          <cell r="Q242" t="str">
            <v>Personal</v>
          </cell>
          <cell r="R242" t="str">
            <v>Advindos I</v>
          </cell>
          <cell r="S242" t="str">
            <v>Sulamerica</v>
          </cell>
          <cell r="T242" t="str">
            <v>Rio de Janeiro</v>
          </cell>
          <cell r="U242" t="str">
            <v>Cobertura</v>
          </cell>
          <cell r="V242" t="str">
            <v>Doença e Lesão Pre existente</v>
          </cell>
          <cell r="W242" t="str">
            <v>Carência</v>
          </cell>
          <cell r="X242" t="str">
            <v>Individual</v>
          </cell>
          <cell r="Y242" t="str">
            <v>Assistencial</v>
          </cell>
          <cell r="Z242" t="str">
            <v>Cadastro</v>
          </cell>
          <cell r="AA242" t="str">
            <v>Inevitável</v>
          </cell>
        </row>
        <row r="243">
          <cell r="J243" t="str">
            <v>433.860.247-34</v>
          </cell>
          <cell r="K243">
            <v>67</v>
          </cell>
          <cell r="L243">
            <v>122</v>
          </cell>
          <cell r="M243" t="str">
            <v>Reincidente</v>
          </cell>
          <cell r="O243" t="str">
            <v>Não</v>
          </cell>
          <cell r="P243" t="str">
            <v>Risco 3</v>
          </cell>
          <cell r="Q243" t="str">
            <v>Mais Metropolitano</v>
          </cell>
          <cell r="R243" t="str">
            <v>Novos Associados</v>
          </cell>
          <cell r="T243" t="str">
            <v>Petrópolis</v>
          </cell>
          <cell r="U243" t="str">
            <v>Cobertura</v>
          </cell>
          <cell r="V243" t="str">
            <v>Rol de Procedimentos e Cobertura Contratual</v>
          </cell>
          <cell r="W243" t="str">
            <v>Negativa de Benefício</v>
          </cell>
          <cell r="X243" t="str">
            <v>Individual</v>
          </cell>
          <cell r="Y243" t="str">
            <v>Assistencial</v>
          </cell>
          <cell r="Z243" t="str">
            <v>Regulação</v>
          </cell>
          <cell r="AA243" t="str">
            <v>Inevitável</v>
          </cell>
        </row>
        <row r="244">
          <cell r="J244" t="str">
            <v>068.388.267-80</v>
          </cell>
          <cell r="K244">
            <v>48</v>
          </cell>
          <cell r="L244">
            <v>33</v>
          </cell>
          <cell r="M244" t="str">
            <v>Não Reincidente</v>
          </cell>
          <cell r="N244" t="str">
            <v xml:space="preserve">Não	</v>
          </cell>
          <cell r="O244" t="str">
            <v>Não</v>
          </cell>
          <cell r="P244" t="str">
            <v>Risco 2</v>
          </cell>
          <cell r="Q244" t="str">
            <v>Personal</v>
          </cell>
          <cell r="R244" t="str">
            <v>Novos Associados</v>
          </cell>
          <cell r="T244" t="str">
            <v>Rio de Janeiro</v>
          </cell>
          <cell r="U244" t="str">
            <v>Cobertura</v>
          </cell>
          <cell r="V244" t="str">
            <v>Regras para Acesso aos Atendimentos</v>
          </cell>
          <cell r="W244" t="str">
            <v>Demora na Liberação de Benefício</v>
          </cell>
          <cell r="X244" t="str">
            <v>Empresarial</v>
          </cell>
          <cell r="Y244" t="str">
            <v>Assistencial</v>
          </cell>
          <cell r="Z244" t="str">
            <v>Fale Leve</v>
          </cell>
          <cell r="AA244" t="str">
            <v>Evitável</v>
          </cell>
        </row>
        <row r="245">
          <cell r="J245" t="str">
            <v>101.975.337-44</v>
          </cell>
          <cell r="K245">
            <v>41</v>
          </cell>
          <cell r="L245">
            <v>513</v>
          </cell>
          <cell r="M245" t="str">
            <v>Não Reincidente</v>
          </cell>
          <cell r="N245" t="str">
            <v xml:space="preserve">Não	</v>
          </cell>
          <cell r="O245" t="str">
            <v>Não</v>
          </cell>
          <cell r="P245" t="str">
            <v>Risco 3</v>
          </cell>
          <cell r="Q245" t="str">
            <v>Personal</v>
          </cell>
          <cell r="R245" t="str">
            <v>Advindos II</v>
          </cell>
          <cell r="S245" t="str">
            <v>Cemeru</v>
          </cell>
          <cell r="T245" t="str">
            <v>Rio de Janeiro</v>
          </cell>
          <cell r="U245" t="str">
            <v>Cobertura</v>
          </cell>
          <cell r="V245" t="str">
            <v>Regras para Acesso aos Atendimentos</v>
          </cell>
          <cell r="W245" t="str">
            <v>Demora na Liberação de Benefício</v>
          </cell>
          <cell r="X245" t="str">
            <v>Empresarial</v>
          </cell>
          <cell r="Y245" t="str">
            <v>Assistencial</v>
          </cell>
          <cell r="Z245" t="str">
            <v>Fale Leve</v>
          </cell>
          <cell r="AA245" t="str">
            <v>Inevitável</v>
          </cell>
        </row>
        <row r="246">
          <cell r="J246" t="str">
            <v>161.996.107-50</v>
          </cell>
          <cell r="K246">
            <v>26</v>
          </cell>
          <cell r="L246">
            <v>1036</v>
          </cell>
          <cell r="M246" t="str">
            <v>Reincidente</v>
          </cell>
          <cell r="N246" t="str">
            <v xml:space="preserve">Não	</v>
          </cell>
          <cell r="O246" t="str">
            <v>Não</v>
          </cell>
          <cell r="Q246" t="str">
            <v>Leve On</v>
          </cell>
          <cell r="R246" t="str">
            <v>Novos Associados</v>
          </cell>
          <cell r="T246" t="str">
            <v>Rio de Janeiro</v>
          </cell>
          <cell r="U246" t="str">
            <v>Contratos e Regulamentos</v>
          </cell>
          <cell r="V246" t="str">
            <v>Mensalidades ou Outras Cobranças</v>
          </cell>
          <cell r="W246" t="str">
            <v>Cobrança de Multa rescisória</v>
          </cell>
          <cell r="X246" t="str">
            <v>Individual</v>
          </cell>
          <cell r="Y246" t="str">
            <v>Não Assistencial</v>
          </cell>
          <cell r="Z246" t="str">
            <v>Financeiro</v>
          </cell>
          <cell r="AA246" t="str">
            <v>Evitável</v>
          </cell>
        </row>
        <row r="247">
          <cell r="J247" t="str">
            <v>225.130.297-20</v>
          </cell>
          <cell r="K247">
            <v>2</v>
          </cell>
          <cell r="L247">
            <v>508</v>
          </cell>
          <cell r="M247" t="str">
            <v>Não Reincidente</v>
          </cell>
          <cell r="N247" t="str">
            <v xml:space="preserve">Não	</v>
          </cell>
          <cell r="O247" t="str">
            <v>Não</v>
          </cell>
          <cell r="P247" t="str">
            <v>Risco 2</v>
          </cell>
          <cell r="Q247" t="str">
            <v>Leve on</v>
          </cell>
          <cell r="R247" t="str">
            <v>Novos Associados</v>
          </cell>
          <cell r="T247" t="str">
            <v>Rio de Janeiro</v>
          </cell>
          <cell r="U247" t="str">
            <v>Cobertura</v>
          </cell>
          <cell r="V247" t="str">
            <v>Regras para Acesso aos Atendimentos</v>
          </cell>
          <cell r="W247" t="str">
            <v>Demora na Liberação de Benefício</v>
          </cell>
          <cell r="X247" t="str">
            <v>Individual</v>
          </cell>
          <cell r="Y247" t="str">
            <v>Assistencial</v>
          </cell>
          <cell r="Z247" t="str">
            <v>Leve Clínica</v>
          </cell>
          <cell r="AA247" t="str">
            <v>Inevitável</v>
          </cell>
        </row>
        <row r="248">
          <cell r="J248" t="str">
            <v>077.830.467-11</v>
          </cell>
          <cell r="K248">
            <v>46</v>
          </cell>
          <cell r="L248">
            <v>634</v>
          </cell>
          <cell r="M248" t="str">
            <v>Não Reincidente</v>
          </cell>
          <cell r="N248" t="str">
            <v xml:space="preserve">Não	</v>
          </cell>
          <cell r="O248" t="str">
            <v>Não</v>
          </cell>
          <cell r="P248" t="str">
            <v>Risco 1</v>
          </cell>
          <cell r="Q248" t="str">
            <v>Leve On</v>
          </cell>
          <cell r="R248" t="str">
            <v>Novos Associados</v>
          </cell>
          <cell r="T248" t="str">
            <v>São João de Meriti</v>
          </cell>
          <cell r="U248" t="str">
            <v>Cobertura</v>
          </cell>
          <cell r="V248" t="str">
            <v>Rol de Procedimentos e Cobertura Contratual</v>
          </cell>
          <cell r="W248" t="str">
            <v>Dificuldade no Agendamento</v>
          </cell>
          <cell r="X248" t="str">
            <v>Individual</v>
          </cell>
          <cell r="Y248" t="str">
            <v>Assistencial</v>
          </cell>
          <cell r="Z248" t="str">
            <v>Regulação</v>
          </cell>
          <cell r="AA248" t="str">
            <v>Inevitável</v>
          </cell>
        </row>
        <row r="249">
          <cell r="J249" t="str">
            <v>431.435.207-81</v>
          </cell>
          <cell r="K249">
            <v>68</v>
          </cell>
          <cell r="L249">
            <v>438</v>
          </cell>
          <cell r="M249" t="str">
            <v>Não Reincidente</v>
          </cell>
          <cell r="N249" t="str">
            <v xml:space="preserve">Não	</v>
          </cell>
          <cell r="O249" t="str">
            <v>Não</v>
          </cell>
          <cell r="P249" t="str">
            <v>Risco 3</v>
          </cell>
          <cell r="Q249" t="str">
            <v>Personal</v>
          </cell>
          <cell r="R249" t="str">
            <v>Novos Associados</v>
          </cell>
          <cell r="T249" t="str">
            <v>São Gonçalo, Rio de Janeiro</v>
          </cell>
          <cell r="U249" t="str">
            <v>Cobertura</v>
          </cell>
          <cell r="V249" t="str">
            <v>Prazos Máximos para Atendimento</v>
          </cell>
          <cell r="W249" t="str">
            <v>Demora na Liberação de Benefício</v>
          </cell>
          <cell r="X249" t="str">
            <v>Individual</v>
          </cell>
          <cell r="Y249" t="str">
            <v>Assistencial</v>
          </cell>
          <cell r="Z249" t="str">
            <v>Regulação</v>
          </cell>
          <cell r="AA249" t="str">
            <v>Evitável</v>
          </cell>
        </row>
        <row r="250">
          <cell r="J250" t="str">
            <v>149.577.437-62</v>
          </cell>
          <cell r="K250">
            <v>29</v>
          </cell>
          <cell r="L250">
            <v>152</v>
          </cell>
          <cell r="M250" t="str">
            <v>Reincidente</v>
          </cell>
          <cell r="N250" t="str">
            <v>Não</v>
          </cell>
          <cell r="O250" t="str">
            <v>Não</v>
          </cell>
          <cell r="P250" t="str">
            <v>Risco 3</v>
          </cell>
          <cell r="Q250" t="str">
            <v>Personal</v>
          </cell>
          <cell r="R250" t="str">
            <v>Novos Associados</v>
          </cell>
          <cell r="T250" t="str">
            <v>Nova Iguaçu</v>
          </cell>
          <cell r="U250" t="str">
            <v>Cobertura</v>
          </cell>
          <cell r="V250" t="str">
            <v xml:space="preserve">Rede de atendimento </v>
          </cell>
          <cell r="W250" t="str">
            <v>Dificuldade no Agendamento</v>
          </cell>
          <cell r="X250" t="str">
            <v>Empresarial</v>
          </cell>
          <cell r="Y250" t="str">
            <v>Assitencial</v>
          </cell>
          <cell r="Z250" t="str">
            <v>Leve Clínica</v>
          </cell>
          <cell r="AA250" t="str">
            <v>Evitável</v>
          </cell>
        </row>
        <row r="251">
          <cell r="J251" t="str">
            <v>077.492.727-55</v>
          </cell>
          <cell r="K251">
            <v>74</v>
          </cell>
          <cell r="L251">
            <v>45454</v>
          </cell>
          <cell r="M251" t="str">
            <v>Não Reincidente</v>
          </cell>
          <cell r="N251" t="str">
            <v xml:space="preserve">Não	</v>
          </cell>
          <cell r="O251" t="str">
            <v>Sim</v>
          </cell>
          <cell r="Q251" t="str">
            <v>Premium</v>
          </cell>
          <cell r="R251" t="str">
            <v>Novos Associados</v>
          </cell>
          <cell r="T251" t="str">
            <v>Rio de Janeiro</v>
          </cell>
          <cell r="U251" t="str">
            <v>Contratos e Regulamentos</v>
          </cell>
          <cell r="V251" t="str">
            <v>Contratação/Adesão e Vigência Contratual</v>
          </cell>
          <cell r="W251" t="str">
            <v>Demora na Contratação AC</v>
          </cell>
          <cell r="X251" t="str">
            <v>Individual</v>
          </cell>
          <cell r="Y251" t="str">
            <v>Não assistencial</v>
          </cell>
          <cell r="Z251" t="str">
            <v>EMQ</v>
          </cell>
          <cell r="AA251" t="str">
            <v>Risco do Negócio</v>
          </cell>
        </row>
        <row r="252">
          <cell r="J252" t="str">
            <v>012.245.157-06</v>
          </cell>
          <cell r="K252">
            <v>51</v>
          </cell>
          <cell r="L252">
            <v>433</v>
          </cell>
          <cell r="M252" t="str">
            <v>Não Reincidente</v>
          </cell>
          <cell r="N252" t="str">
            <v xml:space="preserve">Não	</v>
          </cell>
          <cell r="O252" t="str">
            <v>Não</v>
          </cell>
          <cell r="P252" t="str">
            <v>Risco 3</v>
          </cell>
          <cell r="R252" t="str">
            <v>Novos Associados</v>
          </cell>
          <cell r="T252" t="str">
            <v>Niterói</v>
          </cell>
          <cell r="U252" t="str">
            <v>Cobertura</v>
          </cell>
          <cell r="V252" t="str">
            <v>Regras para Acesso aos Atendimentos</v>
          </cell>
          <cell r="W252" t="str">
            <v>Dificuldade no Agendamento</v>
          </cell>
          <cell r="X252" t="str">
            <v>Empresarial</v>
          </cell>
          <cell r="Y252" t="str">
            <v>Assistencial</v>
          </cell>
          <cell r="Z252" t="str">
            <v>Regulação</v>
          </cell>
          <cell r="AA252" t="str">
            <v>Evitável</v>
          </cell>
        </row>
        <row r="253">
          <cell r="J253" t="str">
            <v>822.029.157-53</v>
          </cell>
          <cell r="K253">
            <v>59</v>
          </cell>
          <cell r="L253">
            <v>100</v>
          </cell>
          <cell r="M253" t="str">
            <v>Não Reincidente</v>
          </cell>
          <cell r="N253" t="str">
            <v xml:space="preserve">Não	</v>
          </cell>
          <cell r="O253" t="str">
            <v>Não</v>
          </cell>
          <cell r="P253" t="str">
            <v>Risco 2</v>
          </cell>
          <cell r="Q253" t="str">
            <v>Personal</v>
          </cell>
          <cell r="R253" t="str">
            <v>Advindos II</v>
          </cell>
          <cell r="S253" t="str">
            <v>AMIL</v>
          </cell>
          <cell r="T253" t="str">
            <v>Nova Iguaçu</v>
          </cell>
          <cell r="U253" t="str">
            <v>Cobertura</v>
          </cell>
          <cell r="V253" t="str">
            <v>Rede de Atendimento (rede conveniada)</v>
          </cell>
          <cell r="W253" t="str">
            <v>Dificuldade no Agendamento</v>
          </cell>
          <cell r="X253" t="str">
            <v>Individual</v>
          </cell>
          <cell r="Y253" t="str">
            <v>Assistencial</v>
          </cell>
          <cell r="Z253" t="str">
            <v>Fale Leve</v>
          </cell>
          <cell r="AA253" t="str">
            <v>Evitável</v>
          </cell>
        </row>
        <row r="254">
          <cell r="J254" t="str">
            <v>227.604.117-02</v>
          </cell>
          <cell r="K254">
            <v>2</v>
          </cell>
          <cell r="L254">
            <v>45455</v>
          </cell>
          <cell r="M254" t="str">
            <v>Não Reincidente</v>
          </cell>
          <cell r="N254" t="str">
            <v xml:space="preserve">Não	</v>
          </cell>
          <cell r="O254" t="str">
            <v>Não</v>
          </cell>
          <cell r="U254" t="str">
            <v>Contratos e Regulamentos</v>
          </cell>
          <cell r="V254" t="str">
            <v>Contratação/Adesão e Vigência Contratual</v>
          </cell>
          <cell r="W254" t="str">
            <v>Demora na Contratação AC</v>
          </cell>
          <cell r="X254" t="str">
            <v>Individual</v>
          </cell>
          <cell r="Y254" t="str">
            <v>Não assistencial</v>
          </cell>
          <cell r="Z254" t="str">
            <v>EMQ</v>
          </cell>
          <cell r="AA254" t="str">
            <v>Risco do Negócio</v>
          </cell>
        </row>
        <row r="255">
          <cell r="J255" t="str">
            <v>977.099.137 - 68</v>
          </cell>
          <cell r="K255">
            <v>68</v>
          </cell>
          <cell r="L255">
            <v>1219</v>
          </cell>
          <cell r="M255" t="str">
            <v>Não Reincidente</v>
          </cell>
          <cell r="N255" t="str">
            <v xml:space="preserve">Não	</v>
          </cell>
          <cell r="O255" t="str">
            <v>Não</v>
          </cell>
          <cell r="P255" t="str">
            <v>Risco 2</v>
          </cell>
          <cell r="Q255" t="str">
            <v>Personal</v>
          </cell>
          <cell r="R255" t="str">
            <v>Advindos I</v>
          </cell>
          <cell r="S255" t="str">
            <v>SAMOC</v>
          </cell>
          <cell r="T255" t="str">
            <v>São Gonçalo</v>
          </cell>
          <cell r="U255" t="str">
            <v>Cobertura</v>
          </cell>
          <cell r="V255" t="str">
            <v>Reembolso</v>
          </cell>
          <cell r="W255" t="str">
            <v>Demora na Liberação de Benefício</v>
          </cell>
          <cell r="X255" t="str">
            <v>Individual</v>
          </cell>
          <cell r="Y255" t="str">
            <v>Assistencial</v>
          </cell>
          <cell r="Z255" t="str">
            <v>Fale Leve</v>
          </cell>
          <cell r="AA255" t="str">
            <v>Evitável</v>
          </cell>
        </row>
        <row r="256">
          <cell r="J256" t="str">
            <v>231.971.597-82</v>
          </cell>
          <cell r="K256">
            <v>1</v>
          </cell>
          <cell r="L256">
            <v>98</v>
          </cell>
          <cell r="M256" t="str">
            <v>Reincidente</v>
          </cell>
          <cell r="N256" t="str">
            <v>Não</v>
          </cell>
          <cell r="O256" t="str">
            <v>Não</v>
          </cell>
          <cell r="P256" t="str">
            <v>Risco 1</v>
          </cell>
          <cell r="Q256" t="str">
            <v>Leve On</v>
          </cell>
          <cell r="R256" t="str">
            <v>Novos associados</v>
          </cell>
          <cell r="T256" t="str">
            <v>Zona Norte II</v>
          </cell>
          <cell r="U256" t="str">
            <v>Cobertura</v>
          </cell>
          <cell r="V256" t="str">
            <v>Regras para acesso aos atendimentos</v>
          </cell>
          <cell r="W256" t="str">
            <v>Demora na Liberação de Benefício</v>
          </cell>
          <cell r="X256" t="str">
            <v>Individual</v>
          </cell>
          <cell r="Y256" t="str">
            <v>Assistencial</v>
          </cell>
          <cell r="Z256" t="str">
            <v>Gestão de Rede</v>
          </cell>
          <cell r="AA256" t="str">
            <v>Inevitável</v>
          </cell>
        </row>
        <row r="257">
          <cell r="J257" t="str">
            <v>000.440.177-82</v>
          </cell>
          <cell r="K257">
            <v>56</v>
          </cell>
          <cell r="L257">
            <v>702</v>
          </cell>
          <cell r="M257" t="str">
            <v>Não Reincidente</v>
          </cell>
          <cell r="N257" t="str">
            <v xml:space="preserve">Não	</v>
          </cell>
          <cell r="O257" t="str">
            <v>Não</v>
          </cell>
          <cell r="P257" t="str">
            <v>Risco 3</v>
          </cell>
          <cell r="Q257" t="str">
            <v>Personal</v>
          </cell>
          <cell r="R257" t="str">
            <v>Advindos II</v>
          </cell>
          <cell r="S257" t="str">
            <v>Amil</v>
          </cell>
          <cell r="T257" t="str">
            <v>Rio de Janeiro</v>
          </cell>
          <cell r="U257" t="str">
            <v>Cobertura</v>
          </cell>
          <cell r="V257" t="str">
            <v>Regras para Acesso aos Atendimentos</v>
          </cell>
          <cell r="W257" t="str">
            <v>Demora na Liberação de Benefício</v>
          </cell>
          <cell r="X257" t="str">
            <v>Individual</v>
          </cell>
          <cell r="Y257" t="str">
            <v>Assistencial</v>
          </cell>
          <cell r="Z257" t="str">
            <v>Gestão de Rede</v>
          </cell>
          <cell r="AA257" t="str">
            <v>Evitável</v>
          </cell>
        </row>
        <row r="258">
          <cell r="J258" t="str">
            <v>171.939.277-36</v>
          </cell>
          <cell r="K258">
            <v>22</v>
          </cell>
          <cell r="L258">
            <v>252</v>
          </cell>
          <cell r="M258" t="str">
            <v>Não Reincidente</v>
          </cell>
          <cell r="N258" t="str">
            <v xml:space="preserve">Não	</v>
          </cell>
          <cell r="O258" t="str">
            <v>Não</v>
          </cell>
          <cell r="P258" t="str">
            <v>Risco 3</v>
          </cell>
          <cell r="Q258" t="str">
            <v>Leve On</v>
          </cell>
          <cell r="R258" t="str">
            <v>Novos Associados</v>
          </cell>
          <cell r="T258" t="str">
            <v>Rio de Janeiro</v>
          </cell>
          <cell r="U258" t="str">
            <v>Cobertura</v>
          </cell>
          <cell r="V258" t="str">
            <v>Rede de atendimento</v>
          </cell>
          <cell r="W258" t="str">
            <v>Demora na Liberação de Benefício</v>
          </cell>
          <cell r="X258" t="str">
            <v>Individual</v>
          </cell>
          <cell r="Y258" t="str">
            <v>Assistencial</v>
          </cell>
          <cell r="Z258" t="str">
            <v>Leve Clínica</v>
          </cell>
          <cell r="AA258" t="str">
            <v>Inevitável</v>
          </cell>
        </row>
        <row r="259">
          <cell r="J259" t="str">
            <v>028.188.827-71</v>
          </cell>
          <cell r="K259">
            <v>50</v>
          </cell>
          <cell r="L259">
            <v>248</v>
          </cell>
          <cell r="M259" t="str">
            <v>Não Reincidente</v>
          </cell>
          <cell r="N259" t="str">
            <v xml:space="preserve">Não	</v>
          </cell>
          <cell r="O259" t="str">
            <v>Não</v>
          </cell>
          <cell r="P259" t="str">
            <v>Risco 1</v>
          </cell>
          <cell r="Q259" t="str">
            <v>Personal</v>
          </cell>
          <cell r="R259" t="str">
            <v>Novos Associados</v>
          </cell>
          <cell r="T259" t="str">
            <v>Rio de Janeiro</v>
          </cell>
          <cell r="U259" t="str">
            <v>Mensalidade e Reajustes</v>
          </cell>
          <cell r="V259" t="str">
            <v>Mensalidades ou Outras Cobranças</v>
          </cell>
          <cell r="W259" t="str">
            <v>Reajuste</v>
          </cell>
          <cell r="X259" t="str">
            <v>Empresarial</v>
          </cell>
          <cell r="Y259" t="str">
            <v>Não assistencial</v>
          </cell>
          <cell r="Z259" t="str">
            <v>Financeiro</v>
          </cell>
        </row>
        <row r="260">
          <cell r="J260" t="str">
            <v>816.630.647-68</v>
          </cell>
          <cell r="K260">
            <v>59</v>
          </cell>
          <cell r="L260">
            <v>45457</v>
          </cell>
          <cell r="M260" t="str">
            <v>Não Reincidente</v>
          </cell>
          <cell r="N260" t="str">
            <v xml:space="preserve">Não	</v>
          </cell>
          <cell r="O260" t="str">
            <v>Não</v>
          </cell>
          <cell r="Q260" t="str">
            <v>Mais Metropolitano</v>
          </cell>
          <cell r="R260" t="str">
            <v>Advindos II</v>
          </cell>
          <cell r="S260" t="str">
            <v>Golden Cross</v>
          </cell>
          <cell r="T260" t="str">
            <v>Rio de Janeiro</v>
          </cell>
          <cell r="U260" t="str">
            <v>Contratos e Regulamentos</v>
          </cell>
          <cell r="V260" t="str">
            <v>Contratação/Adesão e Vigência Contratual</v>
          </cell>
          <cell r="W260" t="str">
            <v>Demora na Contratação AC</v>
          </cell>
          <cell r="X260" t="str">
            <v>Empresarial</v>
          </cell>
          <cell r="Y260" t="str">
            <v>Não assistencial</v>
          </cell>
          <cell r="Z260" t="str">
            <v>EMQ</v>
          </cell>
          <cell r="AA260" t="str">
            <v>Risco do Negócio</v>
          </cell>
        </row>
        <row r="261">
          <cell r="J261" t="str">
            <v>786.223.607-68</v>
          </cell>
          <cell r="K261">
            <v>59</v>
          </cell>
          <cell r="L261">
            <v>273</v>
          </cell>
          <cell r="M261" t="str">
            <v>Reincidente</v>
          </cell>
          <cell r="N261" t="str">
            <v xml:space="preserve">Não	</v>
          </cell>
          <cell r="O261" t="str">
            <v>Não</v>
          </cell>
          <cell r="P261" t="str">
            <v>Risco 3</v>
          </cell>
          <cell r="Q261" t="str">
            <v>Personal</v>
          </cell>
          <cell r="R261" t="str">
            <v>Advindos II</v>
          </cell>
          <cell r="S261" t="str">
            <v>Unimed</v>
          </cell>
          <cell r="T261" t="str">
            <v>Rio de Janeiro</v>
          </cell>
          <cell r="U261" t="str">
            <v>Cobertura</v>
          </cell>
          <cell r="V261" t="str">
            <v>Rede de atendimento</v>
          </cell>
          <cell r="W261" t="str">
            <v>Dificuldade no Agendamento</v>
          </cell>
          <cell r="X261" t="str">
            <v>Empresarial</v>
          </cell>
          <cell r="Y261" t="str">
            <v>Assistencial</v>
          </cell>
          <cell r="Z261" t="str">
            <v>Gestão de Rede</v>
          </cell>
          <cell r="AA261" t="str">
            <v>Evitável</v>
          </cell>
        </row>
        <row r="262">
          <cell r="J262" t="str">
            <v>332.677.157-68</v>
          </cell>
          <cell r="K262">
            <v>69</v>
          </cell>
          <cell r="L262">
            <v>1111</v>
          </cell>
          <cell r="M262" t="str">
            <v>Não Reincidente</v>
          </cell>
          <cell r="N262" t="str">
            <v xml:space="preserve">Não	</v>
          </cell>
          <cell r="O262" t="str">
            <v>Não</v>
          </cell>
          <cell r="P262" t="str">
            <v>Risco 3</v>
          </cell>
          <cell r="Q262" t="str">
            <v>Personal</v>
          </cell>
          <cell r="R262" t="str">
            <v>Advindos I</v>
          </cell>
          <cell r="S262" t="str">
            <v>Unimed</v>
          </cell>
          <cell r="T262" t="str">
            <v>Rio de Janeiro</v>
          </cell>
          <cell r="U262" t="str">
            <v>Cobertura</v>
          </cell>
          <cell r="V262" t="str">
            <v>Prazos Máximos para Atendimento</v>
          </cell>
          <cell r="W262" t="str">
            <v>Demora na Liberação de Benefício</v>
          </cell>
          <cell r="X262" t="str">
            <v>Individual</v>
          </cell>
          <cell r="Y262" t="str">
            <v>Assistencial</v>
          </cell>
          <cell r="Z262" t="str">
            <v>Oncologia</v>
          </cell>
          <cell r="AA262" t="str">
            <v>Evitável</v>
          </cell>
        </row>
        <row r="263">
          <cell r="J263" t="str">
            <v>129.851.337-50</v>
          </cell>
          <cell r="K263">
            <v>43</v>
          </cell>
          <cell r="L263">
            <v>45460</v>
          </cell>
          <cell r="M263" t="str">
            <v>Não Reincidente</v>
          </cell>
          <cell r="N263" t="str">
            <v xml:space="preserve">Não	</v>
          </cell>
          <cell r="O263" t="str">
            <v>Não</v>
          </cell>
          <cell r="Q263" t="str">
            <v>Mais Metropolitano</v>
          </cell>
          <cell r="R263" t="str">
            <v>Advindos II</v>
          </cell>
          <cell r="S263" t="str">
            <v>Intermedica</v>
          </cell>
          <cell r="T263" t="str">
            <v>Rio de Janeiro</v>
          </cell>
          <cell r="U263" t="str">
            <v>Contratos e Regulamentos</v>
          </cell>
          <cell r="V263" t="str">
            <v>Contratação/Adesão e Vigência Contratual</v>
          </cell>
          <cell r="W263" t="str">
            <v>Demora na Liberação de Benefício</v>
          </cell>
          <cell r="X263" t="str">
            <v>Individual</v>
          </cell>
          <cell r="Y263" t="str">
            <v>Não assistencial</v>
          </cell>
          <cell r="Z263" t="str">
            <v>EMQ</v>
          </cell>
          <cell r="AA263" t="str">
            <v>Risco do Negócio</v>
          </cell>
        </row>
        <row r="264">
          <cell r="J264" t="str">
            <v>005.825.297-51</v>
          </cell>
          <cell r="K264">
            <v>59</v>
          </cell>
          <cell r="L264">
            <v>45460</v>
          </cell>
          <cell r="M264" t="str">
            <v>Não Reincidente</v>
          </cell>
          <cell r="N264" t="str">
            <v xml:space="preserve">Não	</v>
          </cell>
          <cell r="O264" t="str">
            <v>Não</v>
          </cell>
          <cell r="Q264" t="str">
            <v>Mais Metropolitano</v>
          </cell>
          <cell r="S264" t="str">
            <v>Amil</v>
          </cell>
          <cell r="T264" t="str">
            <v>Nova Iguaçu</v>
          </cell>
          <cell r="U264" t="str">
            <v>Contratos e Regulamentos</v>
          </cell>
          <cell r="V264" t="str">
            <v>Portabilidade de carências</v>
          </cell>
          <cell r="W264" t="str">
            <v>Portabilidade de carências</v>
          </cell>
          <cell r="X264" t="str">
            <v>Individual</v>
          </cell>
          <cell r="Y264" t="str">
            <v>Não assistencial</v>
          </cell>
          <cell r="Z264" t="str">
            <v>EMQ</v>
          </cell>
          <cell r="AA264" t="str">
            <v>Risco do Negócio</v>
          </cell>
        </row>
        <row r="265">
          <cell r="J265" t="str">
            <v>126.758.167-01</v>
          </cell>
          <cell r="L265">
            <v>149</v>
          </cell>
          <cell r="M265" t="str">
            <v>Não Reincidente</v>
          </cell>
          <cell r="N265" t="str">
            <v xml:space="preserve">Não	</v>
          </cell>
          <cell r="O265" t="str">
            <v>Não</v>
          </cell>
          <cell r="P265" t="str">
            <v>Risco 3</v>
          </cell>
          <cell r="Q265" t="str">
            <v>Personal</v>
          </cell>
          <cell r="R265" t="str">
            <v>Advindos II</v>
          </cell>
          <cell r="S265" t="str">
            <v>Assim</v>
          </cell>
          <cell r="T265" t="str">
            <v>Rio de Janeiro</v>
          </cell>
          <cell r="U265" t="str">
            <v>Cobertura</v>
          </cell>
          <cell r="V265" t="str">
            <v>Prazos Máximos para Atendimento</v>
          </cell>
          <cell r="W265" t="str">
            <v>Demora na Liberação de Benefício</v>
          </cell>
          <cell r="X265" t="str">
            <v>Empresarial</v>
          </cell>
          <cell r="Y265" t="str">
            <v>Assistencial</v>
          </cell>
          <cell r="Z265" t="str">
            <v>Nucleo de Cuidados</v>
          </cell>
          <cell r="AA265" t="str">
            <v>Evitável</v>
          </cell>
        </row>
        <row r="266">
          <cell r="J266" t="str">
            <v>103.998.387-16</v>
          </cell>
          <cell r="K266">
            <v>18</v>
          </cell>
          <cell r="L266">
            <v>95</v>
          </cell>
          <cell r="M266" t="str">
            <v>Não Reincidente</v>
          </cell>
          <cell r="N266" t="str">
            <v xml:space="preserve">Não	</v>
          </cell>
          <cell r="O266" t="str">
            <v>Não</v>
          </cell>
          <cell r="P266" t="str">
            <v>Risco 2</v>
          </cell>
          <cell r="Q266" t="str">
            <v>Personal</v>
          </cell>
          <cell r="R266" t="str">
            <v>Advindos II</v>
          </cell>
          <cell r="S266" t="str">
            <v>Intermedica</v>
          </cell>
          <cell r="T266" t="str">
            <v>Rio de Janeiro</v>
          </cell>
          <cell r="U266" t="str">
            <v>Contratos e Regulamentos</v>
          </cell>
          <cell r="V266" t="str">
            <v>Portabilidade de carências</v>
          </cell>
          <cell r="W266" t="str">
            <v>Carência</v>
          </cell>
          <cell r="X266" t="str">
            <v>Individual</v>
          </cell>
          <cell r="Y266" t="str">
            <v>Não assistencial</v>
          </cell>
          <cell r="Z266" t="str">
            <v>Cadastro</v>
          </cell>
          <cell r="AA266" t="str">
            <v>Inevitável</v>
          </cell>
        </row>
        <row r="267">
          <cell r="J267" t="str">
            <v>169.748.017-93</v>
          </cell>
          <cell r="K267">
            <v>18</v>
          </cell>
          <cell r="L267">
            <v>95</v>
          </cell>
          <cell r="M267" t="str">
            <v>Não Reincidente</v>
          </cell>
          <cell r="N267" t="str">
            <v xml:space="preserve">Não	</v>
          </cell>
          <cell r="O267" t="str">
            <v>Não</v>
          </cell>
          <cell r="P267" t="str">
            <v>Risco 2</v>
          </cell>
          <cell r="Q267" t="str">
            <v>Personal</v>
          </cell>
          <cell r="R267" t="str">
            <v>Advindos II</v>
          </cell>
          <cell r="S267" t="str">
            <v>Intermedica</v>
          </cell>
          <cell r="T267" t="str">
            <v>Rio de Janeiro</v>
          </cell>
          <cell r="U267" t="str">
            <v>Contratos e Regulamentos</v>
          </cell>
          <cell r="V267" t="str">
            <v>Portabilidade de carências</v>
          </cell>
          <cell r="W267" t="str">
            <v>Carência</v>
          </cell>
          <cell r="X267" t="str">
            <v>Individual</v>
          </cell>
          <cell r="Y267" t="str">
            <v>Não assistencial</v>
          </cell>
          <cell r="Z267" t="str">
            <v>Cadastro</v>
          </cell>
          <cell r="AA267" t="str">
            <v>Inevitável</v>
          </cell>
        </row>
        <row r="268">
          <cell r="J268" t="str">
            <v>116.332.027-71</v>
          </cell>
          <cell r="K268">
            <v>39</v>
          </cell>
          <cell r="L268">
            <v>74</v>
          </cell>
          <cell r="M268" t="str">
            <v>Não Reincidente</v>
          </cell>
          <cell r="N268" t="str">
            <v xml:space="preserve">Não	</v>
          </cell>
          <cell r="O268" t="str">
            <v>Não</v>
          </cell>
          <cell r="P268" t="str">
            <v>Risco 1</v>
          </cell>
          <cell r="Q268" t="str">
            <v>Premium</v>
          </cell>
          <cell r="R268" t="str">
            <v>Advindos I</v>
          </cell>
          <cell r="S268" t="str">
            <v>Amil</v>
          </cell>
          <cell r="T268" t="str">
            <v>Rio de Janeiro</v>
          </cell>
          <cell r="U268" t="str">
            <v>Cobertura</v>
          </cell>
          <cell r="V268" t="str">
            <v>Regras para acesso aos atendimentos</v>
          </cell>
          <cell r="W268" t="str">
            <v>Dificuldade no Agendamento</v>
          </cell>
          <cell r="X268" t="str">
            <v>Empresarial</v>
          </cell>
          <cell r="Y268" t="str">
            <v>Assistencial</v>
          </cell>
          <cell r="Z268" t="str">
            <v>Leve Clínica</v>
          </cell>
        </row>
        <row r="269">
          <cell r="J269" t="str">
            <v>181.441.537-82</v>
          </cell>
          <cell r="K269">
            <v>25</v>
          </cell>
          <cell r="L269">
            <v>247</v>
          </cell>
          <cell r="M269" t="str">
            <v>Reincidente</v>
          </cell>
          <cell r="N269" t="str">
            <v xml:space="preserve">Não	</v>
          </cell>
          <cell r="O269" t="str">
            <v>Não</v>
          </cell>
          <cell r="P269" t="str">
            <v>Risco 3</v>
          </cell>
          <cell r="Q269" t="str">
            <v>Personal</v>
          </cell>
          <cell r="R269" t="str">
            <v>Advindos I</v>
          </cell>
          <cell r="S269" t="str">
            <v>Assim</v>
          </cell>
          <cell r="T269" t="str">
            <v>Rio de Janeiro</v>
          </cell>
          <cell r="U269" t="str">
            <v>Cobertura</v>
          </cell>
          <cell r="V269" t="str">
            <v>Prazos Máximos para Atendimento</v>
          </cell>
          <cell r="W269" t="str">
            <v>Demora na Liberação de Benefício</v>
          </cell>
          <cell r="X269" t="str">
            <v>Empresarial</v>
          </cell>
          <cell r="Y269" t="str">
            <v>Assistencial</v>
          </cell>
          <cell r="Z269" t="str">
            <v>Fale Leve</v>
          </cell>
          <cell r="AA269" t="str">
            <v>Evitável</v>
          </cell>
        </row>
        <row r="270">
          <cell r="J270" t="str">
            <v>124.740.157-01</v>
          </cell>
          <cell r="K270">
            <v>26</v>
          </cell>
          <cell r="L270">
            <v>247</v>
          </cell>
          <cell r="M270" t="str">
            <v>Não Reincidente</v>
          </cell>
          <cell r="N270" t="str">
            <v xml:space="preserve">Não	</v>
          </cell>
          <cell r="O270" t="str">
            <v>Não</v>
          </cell>
          <cell r="P270" t="str">
            <v>Risco 2</v>
          </cell>
          <cell r="Q270" t="str">
            <v>Personal</v>
          </cell>
          <cell r="R270" t="str">
            <v>Advindos I</v>
          </cell>
          <cell r="S270" t="str">
            <v>Assim</v>
          </cell>
          <cell r="T270" t="str">
            <v>Rio de Janeiro</v>
          </cell>
          <cell r="U270" t="str">
            <v>Cobertura</v>
          </cell>
          <cell r="V270" t="str">
            <v>Regras para Acesso aos Atendimentos</v>
          </cell>
          <cell r="W270" t="str">
            <v>Dificuldade no Agendamento</v>
          </cell>
          <cell r="X270" t="str">
            <v>Empresarial</v>
          </cell>
          <cell r="Y270" t="str">
            <v>Assistencial</v>
          </cell>
          <cell r="Z270" t="str">
            <v>Gestão de Rede</v>
          </cell>
          <cell r="AA270" t="str">
            <v>Inevitável</v>
          </cell>
        </row>
        <row r="271">
          <cell r="J271" t="str">
            <v>097.163.067-41</v>
          </cell>
          <cell r="K271">
            <v>46</v>
          </cell>
          <cell r="M271" t="str">
            <v>Não Reincidente</v>
          </cell>
          <cell r="N271" t="str">
            <v xml:space="preserve">Não	</v>
          </cell>
          <cell r="O271" t="str">
            <v>Não</v>
          </cell>
          <cell r="Q271" t="str">
            <v>Mais Metropolitano</v>
          </cell>
          <cell r="T271" t="str">
            <v>Rio de Janeiro</v>
          </cell>
          <cell r="U271" t="str">
            <v>Contratos e Regulamentos</v>
          </cell>
          <cell r="V271" t="str">
            <v>Contratação/Adesão e Vigência Contratual</v>
          </cell>
          <cell r="W271" t="str">
            <v>Demora na Contratação AC</v>
          </cell>
          <cell r="X271" t="str">
            <v>Individual</v>
          </cell>
          <cell r="Y271" t="str">
            <v>Não assistencial</v>
          </cell>
          <cell r="Z271" t="str">
            <v>EMQ</v>
          </cell>
          <cell r="AA271" t="str">
            <v>Risco do Negócio</v>
          </cell>
        </row>
        <row r="272">
          <cell r="J272" t="str">
            <v>094.549.645-18</v>
          </cell>
          <cell r="K272">
            <v>21</v>
          </cell>
          <cell r="L272">
            <v>117</v>
          </cell>
          <cell r="M272" t="str">
            <v>Não Reincidente</v>
          </cell>
          <cell r="N272" t="str">
            <v xml:space="preserve">Não	</v>
          </cell>
          <cell r="O272" t="str">
            <v>Não</v>
          </cell>
          <cell r="P272" t="str">
            <v>Risco 3</v>
          </cell>
          <cell r="Q272" t="str">
            <v>Mais Metropolitano</v>
          </cell>
          <cell r="R272" t="str">
            <v>Advindos III</v>
          </cell>
          <cell r="S272" t="str">
            <v>Saude Petrobras</v>
          </cell>
          <cell r="T272" t="str">
            <v>Rio de Janeiro</v>
          </cell>
          <cell r="U272" t="str">
            <v>Mensalidade e Reajustes</v>
          </cell>
          <cell r="V272" t="str">
            <v>Mensalidade ou Outras cobranças</v>
          </cell>
          <cell r="W272" t="str">
            <v>Dificuldade no pagamento</v>
          </cell>
          <cell r="X272" t="str">
            <v>Individual</v>
          </cell>
          <cell r="Y272" t="str">
            <v>Não assistencial</v>
          </cell>
          <cell r="Z272" t="str">
            <v>Financeiro</v>
          </cell>
          <cell r="AA272" t="str">
            <v>Evitável</v>
          </cell>
        </row>
        <row r="273">
          <cell r="J273" t="str">
            <v>142.800.497-18</v>
          </cell>
          <cell r="K273">
            <v>25</v>
          </cell>
          <cell r="M273" t="str">
            <v>Não Reincidente</v>
          </cell>
          <cell r="N273" t="str">
            <v xml:space="preserve">Não	</v>
          </cell>
          <cell r="O273" t="str">
            <v>Não</v>
          </cell>
          <cell r="Q273" t="str">
            <v>Personal</v>
          </cell>
          <cell r="T273" t="str">
            <v>Rio de Janeiro</v>
          </cell>
          <cell r="U273" t="str">
            <v>Contratos e Regulamentos</v>
          </cell>
          <cell r="V273" t="str">
            <v>Contratação/Adesão e Vigência Contratual</v>
          </cell>
          <cell r="W273" t="str">
            <v>Demora na Contratação AC</v>
          </cell>
          <cell r="X273" t="str">
            <v>Individual</v>
          </cell>
          <cell r="Y273" t="str">
            <v>Não assistencial</v>
          </cell>
          <cell r="Z273" t="str">
            <v>EMQ</v>
          </cell>
          <cell r="AA273" t="str">
            <v>Risco do Negócio</v>
          </cell>
        </row>
        <row r="274">
          <cell r="J274" t="str">
            <v>593.774887-53</v>
          </cell>
          <cell r="K274">
            <v>90</v>
          </cell>
          <cell r="L274">
            <v>258</v>
          </cell>
          <cell r="M274" t="str">
            <v>Não Reincidente</v>
          </cell>
          <cell r="N274" t="str">
            <v xml:space="preserve">Não	</v>
          </cell>
          <cell r="O274" t="str">
            <v>Não</v>
          </cell>
          <cell r="P274" t="str">
            <v>Risco 3</v>
          </cell>
          <cell r="Q274" t="str">
            <v>Personal</v>
          </cell>
          <cell r="R274" t="str">
            <v>Advindos II</v>
          </cell>
          <cell r="S274" t="str">
            <v>Amil</v>
          </cell>
          <cell r="T274" t="str">
            <v>Rio de Janeiro</v>
          </cell>
          <cell r="U274" t="str">
            <v>Cobertura</v>
          </cell>
          <cell r="V274" t="str">
            <v>Prazos Máximos para Atendimento</v>
          </cell>
          <cell r="W274" t="str">
            <v>Demora na Liberação de Benefício</v>
          </cell>
          <cell r="X274" t="str">
            <v>Empresarial</v>
          </cell>
          <cell r="Y274" t="str">
            <v>Assistencial</v>
          </cell>
          <cell r="Z274" t="str">
            <v>Regulação</v>
          </cell>
          <cell r="AA274" t="str">
            <v>Evitável</v>
          </cell>
        </row>
        <row r="275">
          <cell r="J275" t="str">
            <v>226.584.367-93</v>
          </cell>
          <cell r="K275">
            <v>2</v>
          </cell>
          <cell r="L275">
            <v>45463</v>
          </cell>
          <cell r="M275" t="str">
            <v>Não Reincidente</v>
          </cell>
          <cell r="N275" t="str">
            <v xml:space="preserve">Não	</v>
          </cell>
          <cell r="O275" t="str">
            <v>Não</v>
          </cell>
          <cell r="T275" t="str">
            <v>São João de Meriti</v>
          </cell>
          <cell r="U275" t="str">
            <v>Contratos e Regulamentos</v>
          </cell>
          <cell r="V275" t="str">
            <v>Portabilidade de carências</v>
          </cell>
          <cell r="W275" t="str">
            <v>Demora na Liberação de Benefício</v>
          </cell>
          <cell r="X275" t="str">
            <v>Individual</v>
          </cell>
          <cell r="Y275" t="str">
            <v>Não assistencial</v>
          </cell>
          <cell r="Z275" t="str">
            <v>Cadastro</v>
          </cell>
          <cell r="AA275" t="str">
            <v>Evitável</v>
          </cell>
        </row>
        <row r="276">
          <cell r="J276" t="str">
            <v>203.533.097-10</v>
          </cell>
          <cell r="K276">
            <v>6</v>
          </cell>
          <cell r="L276">
            <v>45463</v>
          </cell>
          <cell r="M276" t="str">
            <v>Não Reincidente</v>
          </cell>
          <cell r="N276" t="str">
            <v xml:space="preserve">Não	</v>
          </cell>
          <cell r="O276" t="str">
            <v>Não</v>
          </cell>
          <cell r="T276" t="str">
            <v>Rio de Janeiro</v>
          </cell>
          <cell r="U276" t="str">
            <v>Contratos e Regulamentos</v>
          </cell>
          <cell r="V276" t="str">
            <v>Contratação/Adesão e Vigência Contratual</v>
          </cell>
          <cell r="W276" t="str">
            <v>Demora na Contratação AC</v>
          </cell>
          <cell r="X276" t="str">
            <v>Individual</v>
          </cell>
          <cell r="Y276" t="str">
            <v>Não assistencial</v>
          </cell>
          <cell r="Z276" t="str">
            <v>EMQ</v>
          </cell>
          <cell r="AA276" t="str">
            <v>Risco do Negócio</v>
          </cell>
        </row>
        <row r="277">
          <cell r="J277" t="str">
            <v>455.457.317-68</v>
          </cell>
          <cell r="K277">
            <v>67</v>
          </cell>
          <cell r="L277">
            <v>320</v>
          </cell>
          <cell r="M277" t="str">
            <v>Não Reincidente</v>
          </cell>
          <cell r="N277" t="str">
            <v xml:space="preserve">Não	</v>
          </cell>
          <cell r="O277" t="str">
            <v>Não</v>
          </cell>
          <cell r="P277" t="str">
            <v>Risco 3</v>
          </cell>
          <cell r="Q277" t="str">
            <v>Personal</v>
          </cell>
          <cell r="R277" t="str">
            <v>Novos Associados</v>
          </cell>
          <cell r="T277" t="str">
            <v>Rio de Janeiro</v>
          </cell>
          <cell r="U277" t="str">
            <v>Contratos e Regulamentos</v>
          </cell>
          <cell r="V277" t="str">
            <v>Suspensão e Rescisão Contratual</v>
          </cell>
          <cell r="W277" t="str">
            <v>Aviso Prévio</v>
          </cell>
          <cell r="X277" t="str">
            <v>Empresarial</v>
          </cell>
          <cell r="Y277" t="str">
            <v>Não assistencial</v>
          </cell>
          <cell r="Z277" t="str">
            <v>Cadastro</v>
          </cell>
          <cell r="AA277" t="str">
            <v>Inevitável</v>
          </cell>
        </row>
        <row r="278">
          <cell r="J278" t="str">
            <v>938.514.997-00</v>
          </cell>
          <cell r="K278">
            <v>55</v>
          </cell>
          <cell r="M278" t="str">
            <v>Não Reincidente</v>
          </cell>
          <cell r="N278" t="str">
            <v xml:space="preserve">Não	</v>
          </cell>
          <cell r="O278" t="str">
            <v>Não</v>
          </cell>
          <cell r="T278" t="str">
            <v>Rio de Janeiro</v>
          </cell>
          <cell r="U278" t="str">
            <v>Contratos e Regulamentos</v>
          </cell>
          <cell r="V278" t="str">
            <v>Contratação/Adesão e Vigência Contratual</v>
          </cell>
          <cell r="W278" t="str">
            <v>Demora na Contratação AC</v>
          </cell>
          <cell r="X278" t="str">
            <v>Individual</v>
          </cell>
          <cell r="Y278" t="str">
            <v>Não assistencial</v>
          </cell>
          <cell r="Z278" t="str">
            <v>EMQ</v>
          </cell>
          <cell r="AA278" t="str">
            <v>Risco do Negócio</v>
          </cell>
        </row>
        <row r="279">
          <cell r="J279" t="str">
            <v>822.029.157-53</v>
          </cell>
          <cell r="K279">
            <v>59</v>
          </cell>
          <cell r="L279">
            <v>109</v>
          </cell>
          <cell r="M279" t="str">
            <v>Reincidente</v>
          </cell>
          <cell r="N279" t="str">
            <v xml:space="preserve">Não	</v>
          </cell>
          <cell r="O279" t="str">
            <v>Não</v>
          </cell>
          <cell r="P279" t="str">
            <v>Risco 2</v>
          </cell>
          <cell r="Q279" t="str">
            <v>Personal</v>
          </cell>
          <cell r="R279" t="str">
            <v>Advindos II</v>
          </cell>
          <cell r="S279" t="str">
            <v>AMIL</v>
          </cell>
          <cell r="T279" t="str">
            <v>Nova Iguaçu</v>
          </cell>
          <cell r="U279" t="str">
            <v>Cobertura</v>
          </cell>
          <cell r="V279" t="str">
            <v>Rede de Atendimento (rede conveniada)</v>
          </cell>
          <cell r="W279" t="str">
            <v>Dificuldade no Agendamento</v>
          </cell>
          <cell r="X279" t="str">
            <v>Individual</v>
          </cell>
          <cell r="Y279" t="str">
            <v>Assistencial</v>
          </cell>
          <cell r="Z279" t="str">
            <v>Gestão de Rede</v>
          </cell>
          <cell r="AA279" t="str">
            <v>Evitável</v>
          </cell>
        </row>
        <row r="280">
          <cell r="J280" t="str">
            <v>139.702.627-80</v>
          </cell>
          <cell r="K280">
            <v>31</v>
          </cell>
          <cell r="L280">
            <v>327</v>
          </cell>
          <cell r="M280" t="str">
            <v>Não Reincidente</v>
          </cell>
          <cell r="N280" t="str">
            <v xml:space="preserve">Não	</v>
          </cell>
          <cell r="O280" t="str">
            <v>Não</v>
          </cell>
          <cell r="P280" t="str">
            <v>Risco 3</v>
          </cell>
          <cell r="Q280" t="str">
            <v>Personal</v>
          </cell>
          <cell r="R280" t="str">
            <v>Advindos III</v>
          </cell>
          <cell r="S280" t="str">
            <v>Unimed</v>
          </cell>
          <cell r="T280" t="str">
            <v>Rio de Janeiro</v>
          </cell>
          <cell r="U280" t="str">
            <v>Cobertura</v>
          </cell>
          <cell r="V280" t="str">
            <v>Rede de Atendimento (rede conveniada)</v>
          </cell>
          <cell r="W280" t="str">
            <v>Dificuldade no Agendamento</v>
          </cell>
          <cell r="X280" t="str">
            <v>Empresarial</v>
          </cell>
          <cell r="Y280" t="str">
            <v>Assistencial</v>
          </cell>
          <cell r="Z280" t="str">
            <v>Leve Clínica</v>
          </cell>
          <cell r="AA280" t="str">
            <v>Evitável</v>
          </cell>
        </row>
        <row r="281">
          <cell r="J281" t="str">
            <v>430.166.507-20</v>
          </cell>
          <cell r="K281">
            <v>77</v>
          </cell>
          <cell r="L281">
            <v>260</v>
          </cell>
          <cell r="M281" t="str">
            <v>Reincidente</v>
          </cell>
          <cell r="N281" t="str">
            <v xml:space="preserve">Não	</v>
          </cell>
          <cell r="O281" t="str">
            <v>Não</v>
          </cell>
          <cell r="P281" t="str">
            <v>Risco 3</v>
          </cell>
          <cell r="Q281" t="str">
            <v>Personal</v>
          </cell>
          <cell r="R281" t="str">
            <v>Novos Associados</v>
          </cell>
          <cell r="T281" t="str">
            <v>Rio de Janeiro</v>
          </cell>
          <cell r="U281" t="str">
            <v>Cobertura</v>
          </cell>
          <cell r="V281" t="str">
            <v>Regras para acesso aos atendimentos</v>
          </cell>
          <cell r="W281" t="str">
            <v>Dificuldade no Agendamento</v>
          </cell>
          <cell r="X281" t="str">
            <v>Empresarial</v>
          </cell>
          <cell r="Y281" t="str">
            <v>Assistencial</v>
          </cell>
          <cell r="Z281" t="str">
            <v>Regulação</v>
          </cell>
          <cell r="AA281" t="str">
            <v>Evitável</v>
          </cell>
        </row>
        <row r="282">
          <cell r="J282" t="str">
            <v>840.278.277-91</v>
          </cell>
          <cell r="K282">
            <v>60</v>
          </cell>
          <cell r="L282">
            <v>354</v>
          </cell>
          <cell r="M282" t="str">
            <v>Não Reincidente</v>
          </cell>
          <cell r="N282" t="str">
            <v xml:space="preserve">Não	</v>
          </cell>
          <cell r="O282" t="str">
            <v>Não</v>
          </cell>
          <cell r="P282" t="str">
            <v>Risco 2</v>
          </cell>
          <cell r="Q282" t="str">
            <v>Personal</v>
          </cell>
          <cell r="R282" t="str">
            <v>Novos Associados</v>
          </cell>
          <cell r="T282" t="str">
            <v>Rio de Janeiro</v>
          </cell>
          <cell r="U282" t="str">
            <v>Cobertura</v>
          </cell>
          <cell r="V282" t="str">
            <v>Regras para Acesso aos Atendimentos</v>
          </cell>
          <cell r="W282" t="str">
            <v>Dificuldade no Agendamento</v>
          </cell>
          <cell r="X282" t="str">
            <v>Individual</v>
          </cell>
          <cell r="Y282" t="str">
            <v>Assistencial</v>
          </cell>
          <cell r="Z282" t="str">
            <v>Leve Clínica</v>
          </cell>
          <cell r="AA282" t="str">
            <v>Evitável</v>
          </cell>
        </row>
        <row r="283">
          <cell r="J283" t="str">
            <v>876.646.667-91</v>
          </cell>
          <cell r="K283">
            <v>59</v>
          </cell>
          <cell r="L283">
            <v>45467</v>
          </cell>
          <cell r="M283" t="str">
            <v>Não Reincidente</v>
          </cell>
          <cell r="N283" t="str">
            <v xml:space="preserve">Não	</v>
          </cell>
          <cell r="O283" t="str">
            <v>Não</v>
          </cell>
          <cell r="Q283" t="str">
            <v>Personal</v>
          </cell>
          <cell r="T283" t="str">
            <v>Rio de Janeiro</v>
          </cell>
          <cell r="U283" t="str">
            <v>Contratos e Regulamentos</v>
          </cell>
          <cell r="V283" t="str">
            <v>Contratação/Adesão e Vigência Contratual</v>
          </cell>
          <cell r="W283" t="str">
            <v>Demora na Contratação AC</v>
          </cell>
          <cell r="X283" t="str">
            <v>Individual</v>
          </cell>
          <cell r="Y283" t="str">
            <v>Não assistencial</v>
          </cell>
          <cell r="Z283" t="str">
            <v>EMQ</v>
          </cell>
          <cell r="AA283" t="str">
            <v>Risco do Negócio</v>
          </cell>
        </row>
        <row r="284">
          <cell r="J284" t="str">
            <v>662.530.807-25</v>
          </cell>
          <cell r="K284">
            <v>81</v>
          </cell>
          <cell r="M284" t="str">
            <v>Não Reincidente</v>
          </cell>
          <cell r="N284" t="str">
            <v xml:space="preserve">Não	</v>
          </cell>
          <cell r="O284" t="str">
            <v>Não</v>
          </cell>
          <cell r="Q284" t="str">
            <v>Personal</v>
          </cell>
          <cell r="T284" t="str">
            <v>Rio de Janeiro</v>
          </cell>
          <cell r="U284" t="str">
            <v>Contratos e Regulamentos</v>
          </cell>
          <cell r="V284" t="str">
            <v>Contratação/Adesão e Vigência Contratual</v>
          </cell>
          <cell r="W284" t="str">
            <v>Demora na Contratação AC</v>
          </cell>
          <cell r="X284" t="str">
            <v>Individual</v>
          </cell>
          <cell r="Y284" t="str">
            <v>Não assistencial</v>
          </cell>
          <cell r="Z284" t="str">
            <v>EMQ</v>
          </cell>
          <cell r="AA284" t="str">
            <v>Risco do Negócio</v>
          </cell>
        </row>
        <row r="285">
          <cell r="J285" t="str">
            <v>163.485.877-89</v>
          </cell>
          <cell r="K285">
            <v>29</v>
          </cell>
          <cell r="L285">
            <v>45467</v>
          </cell>
          <cell r="M285" t="str">
            <v>Não Reincidente</v>
          </cell>
          <cell r="N285" t="str">
            <v xml:space="preserve">Não	</v>
          </cell>
          <cell r="O285" t="str">
            <v>Não</v>
          </cell>
          <cell r="Q285" t="str">
            <v>Premium</v>
          </cell>
          <cell r="T285" t="str">
            <v>Rio de Janeiro</v>
          </cell>
          <cell r="U285" t="str">
            <v>Contratos e Regulamentos</v>
          </cell>
          <cell r="V285" t="str">
            <v>Adaptação ou Migração Contratual</v>
          </cell>
          <cell r="W285" t="str">
            <v>Demora na Contratação AC</v>
          </cell>
          <cell r="X285" t="str">
            <v>Individual</v>
          </cell>
          <cell r="Y285" t="str">
            <v>Não assistencial</v>
          </cell>
          <cell r="Z285" t="str">
            <v>EMQ</v>
          </cell>
          <cell r="AA285" t="str">
            <v>Risco do Negócio</v>
          </cell>
        </row>
        <row r="286">
          <cell r="J286" t="str">
            <v>211.128.0027-54</v>
          </cell>
          <cell r="K286">
            <v>10</v>
          </cell>
          <cell r="L286">
            <v>354</v>
          </cell>
          <cell r="M286" t="str">
            <v>Não Reincidente</v>
          </cell>
          <cell r="N286" t="str">
            <v xml:space="preserve">Não	</v>
          </cell>
          <cell r="O286" t="str">
            <v>Não</v>
          </cell>
          <cell r="P286" t="str">
            <v>Risco 2</v>
          </cell>
          <cell r="Q286" t="str">
            <v>Personal</v>
          </cell>
          <cell r="R286" t="str">
            <v>Novos Associados</v>
          </cell>
          <cell r="T286" t="str">
            <v>Niterói</v>
          </cell>
          <cell r="U286" t="str">
            <v>Cobertura</v>
          </cell>
          <cell r="V286" t="str">
            <v>Rede de Atendimento (rede conveniada)</v>
          </cell>
          <cell r="W286" t="str">
            <v>Dificuldade no Agendamento</v>
          </cell>
          <cell r="X286" t="str">
            <v>Empresarial</v>
          </cell>
          <cell r="Y286" t="str">
            <v>Assistencial</v>
          </cell>
          <cell r="Z286" t="str">
            <v>Fale Leve</v>
          </cell>
          <cell r="AA286" t="str">
            <v>Evitável</v>
          </cell>
        </row>
        <row r="287">
          <cell r="J287" t="str">
            <v>133.886.217.47</v>
          </cell>
          <cell r="K287">
            <v>33</v>
          </cell>
          <cell r="L287">
            <v>45468</v>
          </cell>
          <cell r="M287" t="str">
            <v>Não Reincidente</v>
          </cell>
          <cell r="N287" t="str">
            <v xml:space="preserve">Não	</v>
          </cell>
          <cell r="O287" t="str">
            <v>Não</v>
          </cell>
          <cell r="T287" t="str">
            <v>São João de Meriti</v>
          </cell>
          <cell r="U287" t="str">
            <v>Contratos e Regulamentos</v>
          </cell>
          <cell r="V287" t="str">
            <v>Portabilidade de carências</v>
          </cell>
          <cell r="W287" t="str">
            <v>Portabilidade de carências</v>
          </cell>
          <cell r="X287" t="str">
            <v>Individual</v>
          </cell>
          <cell r="Y287" t="str">
            <v>Não assistencial</v>
          </cell>
          <cell r="Z287" t="str">
            <v>Fale Leve</v>
          </cell>
          <cell r="AA287" t="str">
            <v>Evitável</v>
          </cell>
        </row>
        <row r="288">
          <cell r="J288" t="str">
            <v>076.393.857-25</v>
          </cell>
          <cell r="K288">
            <v>47</v>
          </cell>
          <cell r="L288">
            <v>165</v>
          </cell>
          <cell r="M288" t="str">
            <v>Não Reincidente</v>
          </cell>
          <cell r="N288" t="str">
            <v xml:space="preserve">Não	</v>
          </cell>
          <cell r="O288" t="str">
            <v>Não</v>
          </cell>
          <cell r="P288" t="str">
            <v>Risco 2</v>
          </cell>
          <cell r="Q288" t="str">
            <v>Personal</v>
          </cell>
          <cell r="R288" t="str">
            <v>Advindos II</v>
          </cell>
          <cell r="S288" t="str">
            <v xml:space="preserve">Bradesco </v>
          </cell>
          <cell r="T288" t="str">
            <v>Rio de Janeiro</v>
          </cell>
          <cell r="U288" t="str">
            <v>Cobertura</v>
          </cell>
          <cell r="V288" t="str">
            <v>Regras para acesso aos atendimentos</v>
          </cell>
          <cell r="W288" t="str">
            <v>Demora na Liberação de Benefício</v>
          </cell>
          <cell r="X288" t="str">
            <v>Individual</v>
          </cell>
          <cell r="Y288" t="str">
            <v>Assistencial</v>
          </cell>
          <cell r="Z288" t="str">
            <v>Fale Leve</v>
          </cell>
          <cell r="AA288" t="str">
            <v>Evitável</v>
          </cell>
        </row>
        <row r="289">
          <cell r="J289" t="str">
            <v>076.393.857-25</v>
          </cell>
          <cell r="K289">
            <v>47</v>
          </cell>
          <cell r="L289">
            <v>165</v>
          </cell>
          <cell r="M289" t="str">
            <v>Não Reincidente</v>
          </cell>
          <cell r="N289" t="str">
            <v xml:space="preserve">Não	</v>
          </cell>
          <cell r="O289" t="str">
            <v>Não</v>
          </cell>
          <cell r="P289" t="str">
            <v>Risco 2</v>
          </cell>
          <cell r="Q289" t="str">
            <v>Personal</v>
          </cell>
          <cell r="R289" t="str">
            <v>Advindos II</v>
          </cell>
          <cell r="S289" t="str">
            <v xml:space="preserve">Bradesco </v>
          </cell>
          <cell r="T289" t="str">
            <v>Rio de Janeiro</v>
          </cell>
          <cell r="U289" t="str">
            <v>Cobertura</v>
          </cell>
          <cell r="V289" t="str">
            <v>Regras para acesso aos atendimentos</v>
          </cell>
          <cell r="W289" t="str">
            <v>Demora na Liberação de Benefício</v>
          </cell>
          <cell r="X289" t="str">
            <v>Individual</v>
          </cell>
          <cell r="Y289" t="str">
            <v>Assistencial</v>
          </cell>
          <cell r="Z289" t="str">
            <v>Fale Leve</v>
          </cell>
          <cell r="AA289" t="str">
            <v>Evitável</v>
          </cell>
        </row>
        <row r="290">
          <cell r="J290" t="str">
            <v>076.393.857-25</v>
          </cell>
          <cell r="K290">
            <v>47</v>
          </cell>
          <cell r="L290">
            <v>165</v>
          </cell>
          <cell r="M290" t="str">
            <v>Não Reincidente</v>
          </cell>
          <cell r="N290" t="str">
            <v xml:space="preserve">Não	</v>
          </cell>
          <cell r="O290" t="str">
            <v>Não</v>
          </cell>
          <cell r="P290" t="str">
            <v>Risco 2</v>
          </cell>
          <cell r="Q290" t="str">
            <v>Personal</v>
          </cell>
          <cell r="R290" t="str">
            <v>Advindos II</v>
          </cell>
          <cell r="S290" t="str">
            <v xml:space="preserve">Bradesco </v>
          </cell>
          <cell r="T290" t="str">
            <v>Rio de Janeiro</v>
          </cell>
          <cell r="U290" t="str">
            <v>Cobertura</v>
          </cell>
          <cell r="V290" t="str">
            <v>Regras para acesso aos atendimentos</v>
          </cell>
          <cell r="W290" t="str">
            <v>Demora na Liberação de Benefício</v>
          </cell>
          <cell r="X290" t="str">
            <v>Individual</v>
          </cell>
          <cell r="Y290" t="str">
            <v>Assistencial</v>
          </cell>
          <cell r="Z290" t="str">
            <v>Fale Leve</v>
          </cell>
          <cell r="AA290" t="str">
            <v>Evitável</v>
          </cell>
        </row>
        <row r="291">
          <cell r="J291" t="str">
            <v>131.383.807-19</v>
          </cell>
          <cell r="K291">
            <v>33</v>
          </cell>
          <cell r="L291">
            <v>35</v>
          </cell>
          <cell r="M291" t="str">
            <v>Não Reincidente</v>
          </cell>
          <cell r="N291" t="str">
            <v xml:space="preserve">Não	</v>
          </cell>
          <cell r="O291" t="str">
            <v>Não</v>
          </cell>
          <cell r="P291" t="str">
            <v>Risco 1</v>
          </cell>
          <cell r="Q291" t="str">
            <v>Premium</v>
          </cell>
          <cell r="R291" t="str">
            <v>Advindos II</v>
          </cell>
          <cell r="S291" t="str">
            <v xml:space="preserve">Bradesco </v>
          </cell>
          <cell r="T291" t="str">
            <v>Rio de Janeiro</v>
          </cell>
          <cell r="U291" t="str">
            <v>Contratos e Regulamentos</v>
          </cell>
          <cell r="V291" t="str">
            <v>Suspensão e Rescisão Contratual</v>
          </cell>
          <cell r="W291" t="str">
            <v>Devolução de Mensalidade</v>
          </cell>
          <cell r="X291" t="str">
            <v>Individual</v>
          </cell>
          <cell r="Y291" t="str">
            <v>Não assistencial</v>
          </cell>
          <cell r="Z291" t="str">
            <v>Financeiro</v>
          </cell>
          <cell r="AA291" t="str">
            <v>Evitável</v>
          </cell>
        </row>
        <row r="292">
          <cell r="J292" t="str">
            <v>132.916.157-27</v>
          </cell>
          <cell r="K292">
            <v>34</v>
          </cell>
          <cell r="L292">
            <v>950</v>
          </cell>
          <cell r="M292" t="str">
            <v>Reincidente</v>
          </cell>
          <cell r="N292" t="str">
            <v xml:space="preserve">Não	</v>
          </cell>
          <cell r="O292" t="str">
            <v>Não</v>
          </cell>
          <cell r="P292" t="str">
            <v>Risco 3</v>
          </cell>
          <cell r="Q292" t="str">
            <v>Leve On</v>
          </cell>
          <cell r="R292" t="str">
            <v>Advindos II</v>
          </cell>
          <cell r="S292" t="str">
            <v>POP RIO</v>
          </cell>
          <cell r="T292" t="str">
            <v>Rio de Janeiro</v>
          </cell>
          <cell r="U292" t="str">
            <v>Cobertura</v>
          </cell>
          <cell r="V292" t="str">
            <v>Rol de procedimentos e cobertura contratual</v>
          </cell>
          <cell r="W292" t="str">
            <v>Demora na Liberação de Benefício</v>
          </cell>
          <cell r="X292" t="str">
            <v>Individual</v>
          </cell>
          <cell r="Y292" t="str">
            <v>Assistencial</v>
          </cell>
          <cell r="Z292" t="str">
            <v>Regulação</v>
          </cell>
          <cell r="AA292" t="str">
            <v>Inevitável</v>
          </cell>
        </row>
        <row r="293">
          <cell r="J293" t="str">
            <v>089.182.137-60</v>
          </cell>
          <cell r="K293">
            <v>79</v>
          </cell>
          <cell r="L293">
            <v>999</v>
          </cell>
          <cell r="M293" t="str">
            <v>Reincidente</v>
          </cell>
          <cell r="N293" t="str">
            <v xml:space="preserve">Não	</v>
          </cell>
          <cell r="O293" t="str">
            <v>Não</v>
          </cell>
          <cell r="P293" t="str">
            <v>Risco 3</v>
          </cell>
          <cell r="Q293" t="str">
            <v>Personal</v>
          </cell>
          <cell r="R293" t="str">
            <v>Advindos II</v>
          </cell>
          <cell r="S293" t="str">
            <v>Unimed leste fluminense</v>
          </cell>
          <cell r="T293" t="str">
            <v>São Gonçalo, Rio de Janeiro</v>
          </cell>
          <cell r="U293" t="str">
            <v>Cobertura</v>
          </cell>
          <cell r="V293" t="str">
            <v>Prazos Máximos para Atendimento</v>
          </cell>
          <cell r="W293" t="str">
            <v>Demora na Liberação de Benefício</v>
          </cell>
          <cell r="X293" t="str">
            <v>Individual</v>
          </cell>
          <cell r="Y293" t="str">
            <v>Assistencial</v>
          </cell>
          <cell r="Z293" t="str">
            <v>Nucleo de Cuidados</v>
          </cell>
        </row>
        <row r="294">
          <cell r="J294" t="str">
            <v>085.720.917-50</v>
          </cell>
          <cell r="K294">
            <v>43</v>
          </cell>
          <cell r="L294">
            <v>45469</v>
          </cell>
          <cell r="M294" t="str">
            <v>Não Reincidente</v>
          </cell>
          <cell r="N294" t="str">
            <v xml:space="preserve">Não	</v>
          </cell>
          <cell r="O294" t="str">
            <v>Não</v>
          </cell>
          <cell r="Q294" t="str">
            <v>Premium</v>
          </cell>
          <cell r="R294" t="str">
            <v>Novos associados</v>
          </cell>
          <cell r="T294" t="str">
            <v>Rio de Janeiro</v>
          </cell>
          <cell r="U294" t="str">
            <v>Contratos e Regulamentos</v>
          </cell>
          <cell r="V294" t="str">
            <v>Contratação/Adesão e Vigência Contratual</v>
          </cell>
          <cell r="W294" t="str">
            <v>Demora na Contratação AC</v>
          </cell>
          <cell r="X294" t="str">
            <v>Individual</v>
          </cell>
          <cell r="Y294" t="str">
            <v>Não assistencial</v>
          </cell>
          <cell r="Z294" t="str">
            <v>EMQ</v>
          </cell>
          <cell r="AA294" t="str">
            <v>Risco do Negócio</v>
          </cell>
        </row>
        <row r="295">
          <cell r="J295" t="str">
            <v>552.078.987-87</v>
          </cell>
          <cell r="K295">
            <v>65</v>
          </cell>
          <cell r="L295">
            <v>714</v>
          </cell>
          <cell r="M295" t="str">
            <v>Não Reincidente</v>
          </cell>
          <cell r="N295" t="str">
            <v xml:space="preserve">Não	</v>
          </cell>
          <cell r="O295" t="str">
            <v>Não</v>
          </cell>
          <cell r="P295" t="str">
            <v>Risco 2</v>
          </cell>
          <cell r="Q295" t="str">
            <v>Personal</v>
          </cell>
          <cell r="R295" t="str">
            <v>Advindos II</v>
          </cell>
          <cell r="S295" t="str">
            <v>Assim</v>
          </cell>
          <cell r="T295" t="str">
            <v>Rio de Janeiro</v>
          </cell>
          <cell r="U295" t="str">
            <v>Cobertura</v>
          </cell>
          <cell r="V295" t="str">
            <v>Prazos Máximos para Atendimento</v>
          </cell>
          <cell r="W295" t="str">
            <v>Demora na Liberação de Benefício</v>
          </cell>
          <cell r="X295" t="str">
            <v>Indiividual</v>
          </cell>
          <cell r="Y295" t="str">
            <v>Assistencial</v>
          </cell>
          <cell r="Z295" t="str">
            <v>Leve Clínica</v>
          </cell>
        </row>
        <row r="296">
          <cell r="J296" t="str">
            <v>226.094.727-14</v>
          </cell>
          <cell r="K296">
            <v>3</v>
          </cell>
          <cell r="L296">
            <v>580</v>
          </cell>
          <cell r="M296" t="str">
            <v>Não Reincidente</v>
          </cell>
          <cell r="N296" t="str">
            <v xml:space="preserve">Não	</v>
          </cell>
          <cell r="O296" t="str">
            <v>Não</v>
          </cell>
          <cell r="P296" t="str">
            <v>Risco 2</v>
          </cell>
          <cell r="Q296" t="str">
            <v>Personal</v>
          </cell>
          <cell r="R296" t="str">
            <v>Novos associados</v>
          </cell>
          <cell r="T296" t="str">
            <v>Rio de Janeiro</v>
          </cell>
          <cell r="U296" t="str">
            <v>Cobertura</v>
          </cell>
          <cell r="V296" t="str">
            <v>Rede de Atendimento (rede conveniada)</v>
          </cell>
          <cell r="W296" t="str">
            <v>Demora na Liberação de Benefício</v>
          </cell>
          <cell r="X296" t="str">
            <v>Individual</v>
          </cell>
          <cell r="Y296" t="str">
            <v>Assistencial</v>
          </cell>
          <cell r="Z296" t="str">
            <v>Gestão de Rede</v>
          </cell>
          <cell r="AA296" t="str">
            <v>Inevitável</v>
          </cell>
        </row>
        <row r="297">
          <cell r="J297" t="str">
            <v>108.786.327-94</v>
          </cell>
          <cell r="K297">
            <v>24</v>
          </cell>
          <cell r="M297" t="str">
            <v>Não Reincidente</v>
          </cell>
          <cell r="N297" t="str">
            <v xml:space="preserve">Não	</v>
          </cell>
          <cell r="O297" t="str">
            <v>Não</v>
          </cell>
          <cell r="Q297" t="str">
            <v>Premium</v>
          </cell>
          <cell r="S297" t="str">
            <v>Amil</v>
          </cell>
          <cell r="T297" t="str">
            <v>Rio de Janeiro</v>
          </cell>
          <cell r="U297" t="str">
            <v>Contratos e Regulamentos</v>
          </cell>
          <cell r="V297" t="str">
            <v>Portabilidade de carências</v>
          </cell>
          <cell r="W297" t="str">
            <v>Demora na Contratação AC</v>
          </cell>
          <cell r="X297" t="str">
            <v>Individual</v>
          </cell>
          <cell r="Y297" t="str">
            <v>Não assistencial</v>
          </cell>
          <cell r="Z297" t="str">
            <v>EMQ</v>
          </cell>
          <cell r="AA297" t="str">
            <v>Risco do Negócio</v>
          </cell>
        </row>
        <row r="298">
          <cell r="J298" t="str">
            <v>181.494.447-85</v>
          </cell>
          <cell r="K298">
            <v>24</v>
          </cell>
          <cell r="M298" t="str">
            <v>Não Reincidente</v>
          </cell>
          <cell r="N298" t="str">
            <v xml:space="preserve">Não	</v>
          </cell>
          <cell r="O298" t="str">
            <v>Não</v>
          </cell>
          <cell r="Q298" t="str">
            <v>Personal</v>
          </cell>
          <cell r="S298" t="str">
            <v>Notre dame</v>
          </cell>
          <cell r="T298" t="str">
            <v>Rio de Janeiro</v>
          </cell>
          <cell r="U298" t="str">
            <v>Contratos e Regulamentos</v>
          </cell>
          <cell r="V298" t="str">
            <v>Portabilidade de carências</v>
          </cell>
          <cell r="W298" t="str">
            <v>Portabilidade de carências</v>
          </cell>
          <cell r="X298" t="str">
            <v>Individual</v>
          </cell>
          <cell r="Y298" t="str">
            <v>Não assistencial</v>
          </cell>
          <cell r="Z298" t="str">
            <v xml:space="preserve">EMQ	</v>
          </cell>
          <cell r="AA298" t="str">
            <v>EVITÁVEL</v>
          </cell>
        </row>
        <row r="299">
          <cell r="J299" t="str">
            <v>135.585.497-08</v>
          </cell>
          <cell r="K299">
            <v>35</v>
          </cell>
          <cell r="M299" t="str">
            <v>Não Reincidente</v>
          </cell>
          <cell r="N299" t="str">
            <v xml:space="preserve">Não	</v>
          </cell>
          <cell r="O299" t="str">
            <v>Não</v>
          </cell>
          <cell r="Q299" t="str">
            <v>Personal</v>
          </cell>
          <cell r="S299" t="str">
            <v>Unimed</v>
          </cell>
          <cell r="T299" t="str">
            <v>Rio de Janeiro</v>
          </cell>
          <cell r="U299" t="str">
            <v>Contratos e Regulamentos</v>
          </cell>
          <cell r="V299" t="str">
            <v>Contratação/Adesão e Vigência Contratual</v>
          </cell>
          <cell r="W299" t="str">
            <v>Demora na Contratação AC</v>
          </cell>
          <cell r="X299" t="str">
            <v>Individual</v>
          </cell>
          <cell r="Y299" t="str">
            <v>Não assistencial</v>
          </cell>
          <cell r="Z299" t="str">
            <v>EMQ</v>
          </cell>
          <cell r="AA299" t="str">
            <v>Risco do Negócio</v>
          </cell>
        </row>
        <row r="300">
          <cell r="J300" t="str">
            <v>810.223.447-49</v>
          </cell>
          <cell r="K300">
            <v>59</v>
          </cell>
          <cell r="L300">
            <v>34</v>
          </cell>
          <cell r="M300" t="str">
            <v>Não Reincidente</v>
          </cell>
          <cell r="N300" t="str">
            <v xml:space="preserve">Não	</v>
          </cell>
          <cell r="O300" t="str">
            <v>Não</v>
          </cell>
          <cell r="P300" t="str">
            <v>Risco 1</v>
          </cell>
          <cell r="Q300" t="str">
            <v>Personal</v>
          </cell>
          <cell r="R300" t="str">
            <v>Advindos II</v>
          </cell>
          <cell r="S300" t="str">
            <v>Golden Cross</v>
          </cell>
          <cell r="T300" t="str">
            <v>São Gonçalo, Rio de Janeiro</v>
          </cell>
          <cell r="U300" t="str">
            <v>Cobertura</v>
          </cell>
          <cell r="V300" t="str">
            <v>Carência</v>
          </cell>
          <cell r="W300" t="str">
            <v>Portabilidade de carências</v>
          </cell>
          <cell r="X300" t="str">
            <v>Individual</v>
          </cell>
          <cell r="Y300" t="str">
            <v>Assistencial</v>
          </cell>
          <cell r="Z300" t="str">
            <v>Cadastro</v>
          </cell>
        </row>
        <row r="301">
          <cell r="J301" t="str">
            <v>011.586.327-38</v>
          </cell>
          <cell r="K301">
            <v>81</v>
          </cell>
          <cell r="L301">
            <v>45471</v>
          </cell>
          <cell r="M301" t="str">
            <v>Não Reincidente</v>
          </cell>
          <cell r="N301" t="str">
            <v xml:space="preserve">Não	</v>
          </cell>
          <cell r="O301" t="str">
            <v>Não</v>
          </cell>
          <cell r="Q301" t="str">
            <v>Personal</v>
          </cell>
          <cell r="S301" t="str">
            <v>Assim</v>
          </cell>
          <cell r="T301" t="str">
            <v>Rio de Janeiro</v>
          </cell>
          <cell r="U301" t="str">
            <v>Contratos e Regulamentos</v>
          </cell>
          <cell r="V301" t="str">
            <v>Contratação/Adesão e Vigência Contratual</v>
          </cell>
          <cell r="W301" t="str">
            <v>Demora na Liberação de Benefício</v>
          </cell>
          <cell r="X301" t="str">
            <v>Individual</v>
          </cell>
          <cell r="Y301" t="str">
            <v>Não assistencial</v>
          </cell>
          <cell r="Z301" t="str">
            <v>EMQ</v>
          </cell>
          <cell r="AA301" t="str">
            <v>Risco do Negócio</v>
          </cell>
        </row>
        <row r="302">
          <cell r="J302" t="str">
            <v>011.879.247-41</v>
          </cell>
          <cell r="K302">
            <v>53</v>
          </cell>
          <cell r="L302">
            <v>377</v>
          </cell>
          <cell r="M302" t="str">
            <v>Não Reincidente</v>
          </cell>
          <cell r="N302" t="str">
            <v xml:space="preserve">Não	</v>
          </cell>
          <cell r="O302" t="str">
            <v>Não</v>
          </cell>
          <cell r="P302" t="str">
            <v>Risco 2</v>
          </cell>
          <cell r="Q302" t="str">
            <v>Personal</v>
          </cell>
          <cell r="R302" t="str">
            <v>Novos Associados</v>
          </cell>
          <cell r="T302" t="str">
            <v>Rio de Janeiro</v>
          </cell>
          <cell r="U302" t="str">
            <v>Contratos e Regulamentos</v>
          </cell>
          <cell r="V302" t="str">
            <v>Itens obrigatórios e cláusulas contratuais</v>
          </cell>
          <cell r="W302" t="str">
            <v>Demora na Liberação de Benefício</v>
          </cell>
          <cell r="X302" t="str">
            <v>Individual</v>
          </cell>
          <cell r="Y302" t="str">
            <v>Assistencial</v>
          </cell>
          <cell r="Z302" t="str">
            <v>Contas médicas</v>
          </cell>
          <cell r="AA302" t="str">
            <v>Evitável</v>
          </cell>
        </row>
        <row r="303">
          <cell r="J303" t="str">
            <v>502.540.067-87</v>
          </cell>
          <cell r="K303">
            <v>66</v>
          </cell>
          <cell r="L303">
            <v>937</v>
          </cell>
          <cell r="M303" t="str">
            <v>Não Reincidente</v>
          </cell>
          <cell r="N303" t="str">
            <v xml:space="preserve">Não	</v>
          </cell>
          <cell r="O303" t="str">
            <v>Não</v>
          </cell>
          <cell r="P303" t="str">
            <v>Risco 3</v>
          </cell>
          <cell r="Q303" t="str">
            <v>Premium</v>
          </cell>
          <cell r="R303" t="str">
            <v>Novos Associados</v>
          </cell>
          <cell r="T303" t="str">
            <v>Niterói</v>
          </cell>
          <cell r="U303" t="str">
            <v>Cobertura</v>
          </cell>
          <cell r="V303" t="str">
            <v>Prazos Máximos para Atendimento</v>
          </cell>
          <cell r="W303" t="str">
            <v>Dificuldade no Agendamento</v>
          </cell>
          <cell r="X303" t="str">
            <v>Individual</v>
          </cell>
          <cell r="Y303" t="str">
            <v>Assistencial</v>
          </cell>
          <cell r="Z303" t="str">
            <v>Oncologia</v>
          </cell>
          <cell r="AA303" t="str">
            <v>Evitável</v>
          </cell>
        </row>
        <row r="304">
          <cell r="J304" t="str">
            <v>713.717.887-15</v>
          </cell>
          <cell r="K304">
            <v>75</v>
          </cell>
          <cell r="L304">
            <v>377</v>
          </cell>
          <cell r="M304" t="str">
            <v>Não Reincidente</v>
          </cell>
          <cell r="N304" t="str">
            <v xml:space="preserve">Não	</v>
          </cell>
          <cell r="O304" t="str">
            <v>Não</v>
          </cell>
          <cell r="P304" t="str">
            <v>Risco 3</v>
          </cell>
          <cell r="Q304" t="str">
            <v>Personal</v>
          </cell>
          <cell r="R304" t="str">
            <v>Novos Associados</v>
          </cell>
          <cell r="T304" t="str">
            <v>Rio de Janeiro</v>
          </cell>
          <cell r="U304" t="str">
            <v>Cobertura</v>
          </cell>
          <cell r="V304" t="str">
            <v>Rede de Atendimento (rede conveniada)</v>
          </cell>
          <cell r="W304" t="str">
            <v>Dificuldade no Agendamento</v>
          </cell>
          <cell r="X304" t="str">
            <v>Individual</v>
          </cell>
          <cell r="Y304" t="str">
            <v>Assistencial</v>
          </cell>
          <cell r="Z304" t="str">
            <v>Gestão de Rede</v>
          </cell>
        </row>
        <row r="305">
          <cell r="J305" t="str">
            <v>130.864.227-00</v>
          </cell>
          <cell r="K305">
            <v>30</v>
          </cell>
          <cell r="L305">
            <v>45475</v>
          </cell>
          <cell r="M305" t="str">
            <v>Não Reincidente</v>
          </cell>
          <cell r="N305" t="str">
            <v xml:space="preserve">Não	</v>
          </cell>
          <cell r="O305" t="str">
            <v>Não</v>
          </cell>
          <cell r="Q305" t="str">
            <v>Leve on</v>
          </cell>
          <cell r="R305" t="str">
            <v>Novos Associados</v>
          </cell>
          <cell r="T305" t="str">
            <v>Niterói</v>
          </cell>
          <cell r="U305" t="str">
            <v>Contratos e Regulamentos</v>
          </cell>
          <cell r="V305" t="str">
            <v>Contratação/Adesão e Vigência Contratual</v>
          </cell>
          <cell r="W305" t="str">
            <v>Demora na Liberação de Benefício</v>
          </cell>
          <cell r="X305" t="str">
            <v>Individual</v>
          </cell>
          <cell r="Y305" t="str">
            <v>Não assistencial</v>
          </cell>
          <cell r="Z305" t="str">
            <v>EMQ</v>
          </cell>
          <cell r="AA305" t="str">
            <v>Risco do Negócio</v>
          </cell>
        </row>
        <row r="306">
          <cell r="J306" t="str">
            <v>086.465.267-47</v>
          </cell>
          <cell r="K306">
            <v>45</v>
          </cell>
          <cell r="L306">
            <v>260</v>
          </cell>
          <cell r="M306" t="str">
            <v>Não Reincidente</v>
          </cell>
          <cell r="N306" t="str">
            <v xml:space="preserve">Não	</v>
          </cell>
          <cell r="O306" t="str">
            <v>Não</v>
          </cell>
          <cell r="P306" t="str">
            <v>Risco 3</v>
          </cell>
          <cell r="Q306" t="str">
            <v>Leve on</v>
          </cell>
          <cell r="R306" t="str">
            <v>Novos Associados</v>
          </cell>
          <cell r="T306" t="str">
            <v>Rio de Janeiro</v>
          </cell>
          <cell r="U306" t="str">
            <v>Cobertura</v>
          </cell>
          <cell r="V306" t="str">
            <v>Prazos Máximos para Atendimento</v>
          </cell>
          <cell r="W306" t="str">
            <v>Dificuldade no Agendamento</v>
          </cell>
          <cell r="X306" t="str">
            <v>Individual</v>
          </cell>
          <cell r="Y306" t="str">
            <v>Assistencial</v>
          </cell>
          <cell r="Z306" t="str">
            <v>Leve Clínica</v>
          </cell>
        </row>
        <row r="307">
          <cell r="J307" t="str">
            <v>678.442.867-68</v>
          </cell>
          <cell r="K307">
            <v>63</v>
          </cell>
          <cell r="L307">
            <v>45475</v>
          </cell>
          <cell r="M307" t="str">
            <v>Não Reincidente</v>
          </cell>
          <cell r="N307" t="str">
            <v xml:space="preserve">Não	</v>
          </cell>
          <cell r="O307" t="str">
            <v>Não</v>
          </cell>
          <cell r="Q307" t="str">
            <v>Personal</v>
          </cell>
          <cell r="R307" t="str">
            <v>Advindos III</v>
          </cell>
          <cell r="S307" t="str">
            <v>Assim</v>
          </cell>
          <cell r="T307" t="str">
            <v>São Gonçalo, Rio de Janeiro</v>
          </cell>
          <cell r="U307" t="str">
            <v>Contratos e Regulamentos</v>
          </cell>
          <cell r="V307" t="str">
            <v>Contratação/Adesão e Vigência Contratual</v>
          </cell>
          <cell r="W307" t="str">
            <v>Demora na Contratação AC</v>
          </cell>
          <cell r="X307" t="str">
            <v>Individual</v>
          </cell>
          <cell r="Y307" t="str">
            <v>Não assistencial</v>
          </cell>
          <cell r="Z307" t="str">
            <v>EMQ</v>
          </cell>
          <cell r="AA307" t="str">
            <v>Risco do Negócio</v>
          </cell>
        </row>
        <row r="308">
          <cell r="J308" t="str">
            <v>094.066.657-00</v>
          </cell>
          <cell r="K308">
            <v>42</v>
          </cell>
          <cell r="L308">
            <v>45475</v>
          </cell>
          <cell r="M308" t="str">
            <v>Não Reincidente</v>
          </cell>
          <cell r="N308" t="str">
            <v xml:space="preserve">Não	</v>
          </cell>
          <cell r="O308" t="str">
            <v>Não</v>
          </cell>
          <cell r="Q308" t="str">
            <v>Premium</v>
          </cell>
          <cell r="T308" t="str">
            <v>Rio de Janeiro</v>
          </cell>
          <cell r="U308" t="str">
            <v>Contratos e Regulamentos</v>
          </cell>
          <cell r="V308" t="str">
            <v>Contratação/Adesão e Vigência Contratual</v>
          </cell>
          <cell r="W308" t="str">
            <v>Demora na Contratação AC</v>
          </cell>
          <cell r="X308" t="str">
            <v>Individusl</v>
          </cell>
          <cell r="Y308" t="str">
            <v>Não assistencial</v>
          </cell>
          <cell r="Z308" t="str">
            <v>EMQ</v>
          </cell>
          <cell r="AA308" t="str">
            <v>Risco do Negócio</v>
          </cell>
        </row>
        <row r="309">
          <cell r="J309" t="str">
            <v>209.736.487-37</v>
          </cell>
          <cell r="K309">
            <v>5</v>
          </cell>
          <cell r="L309">
            <v>39</v>
          </cell>
          <cell r="M309" t="str">
            <v>Não Reincidente</v>
          </cell>
          <cell r="N309" t="str">
            <v xml:space="preserve">Não	</v>
          </cell>
          <cell r="O309" t="str">
            <v>Não</v>
          </cell>
          <cell r="P309" t="str">
            <v>Risco 2</v>
          </cell>
          <cell r="Q309" t="str">
            <v>Personal</v>
          </cell>
          <cell r="R309" t="str">
            <v>Novos Associados</v>
          </cell>
          <cell r="T309" t="str">
            <v>Rio de Janeiro</v>
          </cell>
          <cell r="U309" t="str">
            <v>Cobertura</v>
          </cell>
          <cell r="V309" t="str">
            <v>Carência</v>
          </cell>
          <cell r="W309" t="str">
            <v>Dificuldade no Agendamento</v>
          </cell>
          <cell r="X309" t="str">
            <v>Individual</v>
          </cell>
          <cell r="Y309" t="str">
            <v>Assistencial</v>
          </cell>
          <cell r="Z309" t="str">
            <v>Cadastro</v>
          </cell>
          <cell r="AA309" t="str">
            <v>Inevitável</v>
          </cell>
        </row>
        <row r="310">
          <cell r="J310" t="str">
            <v>108.786.327-94</v>
          </cell>
          <cell r="K310">
            <v>24</v>
          </cell>
          <cell r="L310">
            <v>69</v>
          </cell>
          <cell r="M310" t="str">
            <v>Reincidente</v>
          </cell>
          <cell r="N310" t="str">
            <v xml:space="preserve">Não	</v>
          </cell>
          <cell r="O310" t="str">
            <v>Não</v>
          </cell>
          <cell r="Q310" t="str">
            <v>Premium</v>
          </cell>
          <cell r="T310" t="str">
            <v>Rio de Janeiro</v>
          </cell>
          <cell r="U310" t="str">
            <v>Cobertura</v>
          </cell>
          <cell r="V310" t="str">
            <v>Regras para acesso aos atendimentos</v>
          </cell>
          <cell r="W310" t="str">
            <v>Demora na Contratação AC</v>
          </cell>
          <cell r="X310" t="str">
            <v>Individual</v>
          </cell>
          <cell r="Y310" t="str">
            <v>Não assistencial</v>
          </cell>
          <cell r="Z310" t="str">
            <v>EMQ</v>
          </cell>
          <cell r="AA310" t="str">
            <v>Risco do Negócio</v>
          </cell>
        </row>
        <row r="311">
          <cell r="J311" t="str">
            <v>156.773.777-32</v>
          </cell>
          <cell r="K311">
            <v>28</v>
          </cell>
          <cell r="L311">
            <v>8</v>
          </cell>
          <cell r="M311" t="str">
            <v>Não Reincidente</v>
          </cell>
          <cell r="N311" t="str">
            <v xml:space="preserve">Não	</v>
          </cell>
          <cell r="O311" t="str">
            <v>Não</v>
          </cell>
          <cell r="P311" t="str">
            <v>Risco 1</v>
          </cell>
          <cell r="Q311" t="str">
            <v>Personal</v>
          </cell>
          <cell r="R311" t="str">
            <v>Advindos II</v>
          </cell>
          <cell r="S311" t="str">
            <v xml:space="preserve">Bradesco </v>
          </cell>
          <cell r="T311" t="str">
            <v>São Gonçalo, Rio de Janeiro</v>
          </cell>
          <cell r="U311" t="str">
            <v>Cobertura</v>
          </cell>
          <cell r="V311" t="str">
            <v>Reembolso</v>
          </cell>
          <cell r="W311" t="str">
            <v>Demora na Liberação de Benefício</v>
          </cell>
          <cell r="X311" t="str">
            <v>Individual</v>
          </cell>
          <cell r="Y311" t="str">
            <v>Assistencial</v>
          </cell>
          <cell r="Z311" t="str">
            <v>Financeiro</v>
          </cell>
        </row>
        <row r="312">
          <cell r="J312" t="str">
            <v>164.689.227-55</v>
          </cell>
          <cell r="K312">
            <v>26</v>
          </cell>
          <cell r="L312">
            <v>47</v>
          </cell>
          <cell r="M312" t="str">
            <v>Não Reincidente</v>
          </cell>
          <cell r="N312" t="str">
            <v xml:space="preserve">Não	</v>
          </cell>
          <cell r="O312" t="str">
            <v>Não</v>
          </cell>
          <cell r="P312" t="str">
            <v>Risco 1</v>
          </cell>
          <cell r="Q312" t="str">
            <v>Personal</v>
          </cell>
          <cell r="R312" t="str">
            <v>Novos Associados</v>
          </cell>
          <cell r="T312" t="str">
            <v>Rio de Janeiro</v>
          </cell>
          <cell r="U312" t="str">
            <v>Contratos e Regulamentos</v>
          </cell>
          <cell r="V312" t="str">
            <v>Suspensão e Rescisão Contratual</v>
          </cell>
          <cell r="W312" t="str">
            <v>Rescisão contratual</v>
          </cell>
          <cell r="X312" t="str">
            <v>Individual</v>
          </cell>
          <cell r="Y312" t="str">
            <v>Não assistencial</v>
          </cell>
          <cell r="Z312" t="str">
            <v>Cadastro</v>
          </cell>
        </row>
        <row r="313">
          <cell r="J313" t="str">
            <v>859.660.617-34</v>
          </cell>
          <cell r="K313">
            <v>62</v>
          </cell>
          <cell r="L313">
            <v>45476</v>
          </cell>
          <cell r="M313" t="str">
            <v>Não Reincidente</v>
          </cell>
          <cell r="N313" t="str">
            <v xml:space="preserve">Não	</v>
          </cell>
          <cell r="O313" t="str">
            <v>Não</v>
          </cell>
          <cell r="Q313" t="str">
            <v>Personal</v>
          </cell>
          <cell r="R313" t="str">
            <v>Novos Associados</v>
          </cell>
          <cell r="T313" t="str">
            <v>Rio de Janeiro</v>
          </cell>
          <cell r="U313" t="str">
            <v>Contratos e Regulamentos</v>
          </cell>
          <cell r="V313" t="str">
            <v>Contratação/Adesão e Vigência Contratual</v>
          </cell>
          <cell r="W313" t="str">
            <v>Demora na Contratação AC</v>
          </cell>
          <cell r="X313" t="str">
            <v>Individual</v>
          </cell>
          <cell r="Y313" t="str">
            <v>Não assistencial</v>
          </cell>
          <cell r="Z313" t="str">
            <v>EMQ</v>
          </cell>
          <cell r="AA313" t="str">
            <v>Risco do Negócio</v>
          </cell>
        </row>
        <row r="314">
          <cell r="J314" t="str">
            <v>407.766.858-13</v>
          </cell>
          <cell r="K314">
            <v>29</v>
          </cell>
          <cell r="L314">
            <v>7</v>
          </cell>
          <cell r="M314" t="str">
            <v>Não Reincidente</v>
          </cell>
          <cell r="N314" t="str">
            <v xml:space="preserve">Não	</v>
          </cell>
          <cell r="O314" t="str">
            <v>Não</v>
          </cell>
          <cell r="P314" t="str">
            <v>Risco 1</v>
          </cell>
          <cell r="Q314" t="str">
            <v>Personal</v>
          </cell>
          <cell r="R314" t="str">
            <v>Advindos II</v>
          </cell>
          <cell r="S314" t="str">
            <v>Notre dame</v>
          </cell>
          <cell r="T314" t="str">
            <v>Niterói</v>
          </cell>
          <cell r="U314" t="str">
            <v>Mensalidades e reajustes</v>
          </cell>
          <cell r="V314" t="str">
            <v>Mensalidades e outras cobranças</v>
          </cell>
          <cell r="W314" t="str">
            <v>Devolução de Mensalidade</v>
          </cell>
          <cell r="X314" t="str">
            <v>Individual</v>
          </cell>
          <cell r="Y314" t="str">
            <v>Não assistencial</v>
          </cell>
          <cell r="Z314" t="str">
            <v>Cadastro</v>
          </cell>
        </row>
        <row r="315">
          <cell r="J315" t="str">
            <v>105.233.357 - 50</v>
          </cell>
          <cell r="K315">
            <v>59</v>
          </cell>
          <cell r="L315">
            <v>1046</v>
          </cell>
          <cell r="M315" t="str">
            <v>Reincidente</v>
          </cell>
          <cell r="N315" t="str">
            <v xml:space="preserve">Não	</v>
          </cell>
          <cell r="O315" t="str">
            <v>Não</v>
          </cell>
          <cell r="P315" t="str">
            <v>Risco 3</v>
          </cell>
          <cell r="Q315" t="str">
            <v>Personal</v>
          </cell>
          <cell r="R315" t="str">
            <v>Advindos I</v>
          </cell>
          <cell r="T315" t="str">
            <v>Campo Grande</v>
          </cell>
          <cell r="U315" t="str">
            <v>Cobertura</v>
          </cell>
          <cell r="V315" t="str">
            <v>Rol de procedimentos e cobertura contratual</v>
          </cell>
          <cell r="W315" t="str">
            <v>Dificuldade no Agendamento</v>
          </cell>
          <cell r="X315" t="str">
            <v>Empresarial</v>
          </cell>
          <cell r="Y315" t="str">
            <v>Assistencial</v>
          </cell>
          <cell r="Z315" t="str">
            <v>Leve Clínica</v>
          </cell>
          <cell r="AA315" t="str">
            <v>Evitável</v>
          </cell>
        </row>
        <row r="316">
          <cell r="J316" t="str">
            <v>105.233.357-50</v>
          </cell>
          <cell r="K316">
            <v>59</v>
          </cell>
          <cell r="L316">
            <v>1046</v>
          </cell>
          <cell r="M316" t="str">
            <v>Reincidente</v>
          </cell>
          <cell r="N316" t="str">
            <v xml:space="preserve">Não	</v>
          </cell>
          <cell r="O316" t="str">
            <v>Não</v>
          </cell>
          <cell r="P316" t="str">
            <v>Risco 3</v>
          </cell>
          <cell r="Q316" t="str">
            <v>Personal</v>
          </cell>
          <cell r="R316" t="str">
            <v>Advindos I</v>
          </cell>
          <cell r="T316" t="str">
            <v>Campo Grande</v>
          </cell>
          <cell r="U316" t="str">
            <v>Cobertura</v>
          </cell>
          <cell r="V316" t="str">
            <v>Rede de Atendimento (rede conveniada)</v>
          </cell>
          <cell r="W316" t="str">
            <v>Dificuldade no Agendamento</v>
          </cell>
          <cell r="X316" t="str">
            <v>Empresarial</v>
          </cell>
          <cell r="Y316" t="str">
            <v>Assistencial</v>
          </cell>
          <cell r="Z316" t="str">
            <v>Leve Clínica</v>
          </cell>
          <cell r="AA316" t="str">
            <v>Evitável</v>
          </cell>
        </row>
        <row r="317">
          <cell r="J317" t="str">
            <v>141.095.487-05</v>
          </cell>
          <cell r="K317">
            <v>31</v>
          </cell>
          <cell r="L317">
            <v>1046</v>
          </cell>
          <cell r="M317" t="str">
            <v>Ñão reincidente</v>
          </cell>
          <cell r="N317" t="str">
            <v xml:space="preserve">Não	</v>
          </cell>
          <cell r="O317" t="str">
            <v>Não</v>
          </cell>
          <cell r="P317" t="str">
            <v>Risco 3</v>
          </cell>
          <cell r="Q317" t="str">
            <v>Personal</v>
          </cell>
          <cell r="R317" t="str">
            <v>Advindos I</v>
          </cell>
          <cell r="T317" t="str">
            <v>Campo Grande</v>
          </cell>
          <cell r="U317" t="str">
            <v>Cobertura</v>
          </cell>
          <cell r="V317" t="str">
            <v>Rol de procedimentos e cobertura contratual</v>
          </cell>
          <cell r="W317" t="str">
            <v>Dificuldade no Agendamento</v>
          </cell>
          <cell r="X317" t="str">
            <v>Empresarial</v>
          </cell>
          <cell r="Y317" t="str">
            <v>Assistencial</v>
          </cell>
          <cell r="Z317" t="str">
            <v>Gestão de Rede</v>
          </cell>
          <cell r="AA317" t="str">
            <v>Inevitável</v>
          </cell>
        </row>
        <row r="318">
          <cell r="J318" t="str">
            <v>141.095.487-05</v>
          </cell>
          <cell r="K318">
            <v>31</v>
          </cell>
          <cell r="L318">
            <v>1046</v>
          </cell>
          <cell r="M318" t="str">
            <v>Não Reincidente</v>
          </cell>
          <cell r="N318" t="str">
            <v xml:space="preserve">Não	</v>
          </cell>
          <cell r="O318" t="str">
            <v>Não</v>
          </cell>
          <cell r="P318" t="str">
            <v>Risco 3</v>
          </cell>
          <cell r="Q318" t="str">
            <v>Personal</v>
          </cell>
          <cell r="R318" t="str">
            <v>Advindos II</v>
          </cell>
          <cell r="T318" t="str">
            <v>Campo Grande</v>
          </cell>
          <cell r="U318" t="str">
            <v>Cobertura</v>
          </cell>
          <cell r="V318" t="str">
            <v>Rol de procedimentos e cobertura contratual</v>
          </cell>
          <cell r="W318" t="str">
            <v>Dificuldade no Agendamento</v>
          </cell>
          <cell r="X318" t="str">
            <v>Empresarial</v>
          </cell>
          <cell r="Y318" t="str">
            <v>Assistencial</v>
          </cell>
          <cell r="Z318" t="str">
            <v>Gestão de Rede</v>
          </cell>
          <cell r="AA318" t="str">
            <v>Inevitável</v>
          </cell>
        </row>
        <row r="319">
          <cell r="J319" t="str">
            <v>492.866.867-20</v>
          </cell>
          <cell r="K319">
            <v>70</v>
          </cell>
          <cell r="L319">
            <v>364</v>
          </cell>
          <cell r="M319" t="str">
            <v>Não Reincidente</v>
          </cell>
          <cell r="N319" t="str">
            <v xml:space="preserve">Não	</v>
          </cell>
          <cell r="O319" t="str">
            <v>Não</v>
          </cell>
          <cell r="P319" t="str">
            <v>Risco 3</v>
          </cell>
          <cell r="Q319" t="str">
            <v>Personal</v>
          </cell>
          <cell r="R319" t="str">
            <v>Advindos II</v>
          </cell>
          <cell r="S319" t="str">
            <v>Assim</v>
          </cell>
          <cell r="T319" t="str">
            <v>Rio de Janeiro</v>
          </cell>
          <cell r="U319" t="str">
            <v>Cobertura</v>
          </cell>
          <cell r="V319" t="str">
            <v>Rede de Atendimento (rede conveniada)</v>
          </cell>
          <cell r="W319" t="str">
            <v>Dificuldade no Agendamento</v>
          </cell>
          <cell r="X319" t="str">
            <v>Individual</v>
          </cell>
          <cell r="Y319" t="str">
            <v>Assistencial</v>
          </cell>
          <cell r="Z319" t="str">
            <v>Gestão de Rede</v>
          </cell>
          <cell r="AA319" t="str">
            <v>Evitável</v>
          </cell>
        </row>
        <row r="320">
          <cell r="J320" t="str">
            <v>100.534.357-88</v>
          </cell>
          <cell r="K320">
            <v>66</v>
          </cell>
          <cell r="L320">
            <v>1047</v>
          </cell>
          <cell r="M320" t="str">
            <v>Não Reincidente</v>
          </cell>
          <cell r="N320" t="str">
            <v xml:space="preserve">Não	</v>
          </cell>
          <cell r="O320" t="str">
            <v>Não</v>
          </cell>
          <cell r="Q320" t="str">
            <v>Personal</v>
          </cell>
          <cell r="T320" t="str">
            <v>Rio de Janeiro</v>
          </cell>
          <cell r="U320" t="str">
            <v>Contratos e Regulamentos</v>
          </cell>
          <cell r="V320" t="str">
            <v>Contratação/Adesão e Vigência Contratual</v>
          </cell>
          <cell r="W320" t="str">
            <v>Demora na Contratação AC</v>
          </cell>
          <cell r="X320" t="str">
            <v>Individual</v>
          </cell>
          <cell r="Y320" t="str">
            <v>Assistencial</v>
          </cell>
          <cell r="Z320" t="str">
            <v>EMQ</v>
          </cell>
          <cell r="AA320" t="str">
            <v>Risco do Negócio</v>
          </cell>
        </row>
        <row r="321">
          <cell r="J321" t="str">
            <v>190.115.057-78</v>
          </cell>
          <cell r="K321">
            <v>9</v>
          </cell>
          <cell r="L321">
            <v>45477</v>
          </cell>
          <cell r="M321" t="str">
            <v>Não Reincidente</v>
          </cell>
          <cell r="N321" t="str">
            <v xml:space="preserve">Não	</v>
          </cell>
          <cell r="O321" t="str">
            <v>Não</v>
          </cell>
          <cell r="Q321" t="str">
            <v>Metropolitano</v>
          </cell>
          <cell r="T321" t="str">
            <v>Rio de Janeiro</v>
          </cell>
          <cell r="U321" t="str">
            <v>Contratos e Regulamentos</v>
          </cell>
          <cell r="V321" t="str">
            <v>Contratação/Adesão e Vigência Contratual</v>
          </cell>
          <cell r="W321" t="str">
            <v>Demora na Contratação AC</v>
          </cell>
          <cell r="X321" t="str">
            <v>Individual</v>
          </cell>
          <cell r="Y321" t="str">
            <v>Não assistencial</v>
          </cell>
          <cell r="Z321" t="str">
            <v>EMQ</v>
          </cell>
          <cell r="AA321" t="str">
            <v>Risco do Negócio</v>
          </cell>
        </row>
        <row r="322">
          <cell r="J322" t="str">
            <v>018.536.327-08</v>
          </cell>
          <cell r="K322">
            <v>74</v>
          </cell>
          <cell r="M322" t="str">
            <v>Não Reincidente</v>
          </cell>
          <cell r="N322" t="str">
            <v xml:space="preserve">Não	</v>
          </cell>
          <cell r="O322" t="str">
            <v>Não</v>
          </cell>
          <cell r="Q322" t="str">
            <v>Metropolitano</v>
          </cell>
          <cell r="T322" t="str">
            <v>São Gonçalo, Rio de Janeiro</v>
          </cell>
          <cell r="U322" t="str">
            <v>Contratos e Regulamentos</v>
          </cell>
          <cell r="V322" t="str">
            <v>Contratação/Adesão e Vigência Contratual</v>
          </cell>
          <cell r="W322" t="str">
            <v>Demora na Contratação AC</v>
          </cell>
          <cell r="X322" t="str">
            <v>Individual</v>
          </cell>
          <cell r="Y322" t="str">
            <v>Não assistencial</v>
          </cell>
          <cell r="Z322" t="str">
            <v>EMQ</v>
          </cell>
          <cell r="AA322" t="str">
            <v>Risco do Negócio</v>
          </cell>
        </row>
        <row r="323">
          <cell r="J323" t="str">
            <v>023.893.507=80</v>
          </cell>
          <cell r="K323">
            <v>60</v>
          </cell>
          <cell r="L323">
            <v>1048</v>
          </cell>
          <cell r="M323" t="str">
            <v>Reincidente</v>
          </cell>
          <cell r="N323" t="str">
            <v xml:space="preserve">Não	</v>
          </cell>
          <cell r="O323" t="str">
            <v>Não</v>
          </cell>
          <cell r="P323" t="str">
            <v>Risco 1</v>
          </cell>
          <cell r="Q323" t="str">
            <v>Leve On</v>
          </cell>
          <cell r="R323" t="str">
            <v>Adivindos II</v>
          </cell>
          <cell r="S323" t="str">
            <v xml:space="preserve">Bradesco </v>
          </cell>
          <cell r="T323" t="str">
            <v>Rio de Janeiro</v>
          </cell>
          <cell r="U323" t="str">
            <v>Cobertura</v>
          </cell>
          <cell r="V323" t="str">
            <v>Regras para acesso aos atendimentos</v>
          </cell>
          <cell r="W323" t="str">
            <v>Demora na Liberação de Benefício</v>
          </cell>
          <cell r="X323" t="str">
            <v>Individual</v>
          </cell>
          <cell r="Y323" t="str">
            <v>Assistencial</v>
          </cell>
          <cell r="Z323" t="str">
            <v>Fale Leve</v>
          </cell>
          <cell r="AA323" t="str">
            <v>Inevitável</v>
          </cell>
        </row>
        <row r="324">
          <cell r="J324" t="str">
            <v>491.257.967-04</v>
          </cell>
          <cell r="K324">
            <v>68</v>
          </cell>
          <cell r="L324">
            <v>1048</v>
          </cell>
          <cell r="M324" t="str">
            <v>Não Reincidente</v>
          </cell>
          <cell r="N324" t="str">
            <v xml:space="preserve">Não	</v>
          </cell>
          <cell r="O324" t="str">
            <v>Não</v>
          </cell>
          <cell r="P324" t="str">
            <v>Risco 3</v>
          </cell>
          <cell r="Q324" t="str">
            <v>Personal</v>
          </cell>
          <cell r="R324" t="str">
            <v>Novos Associados</v>
          </cell>
          <cell r="T324" t="str">
            <v>São Gonçalo, Rio de Janeiro</v>
          </cell>
          <cell r="U324" t="str">
            <v>Cobertura</v>
          </cell>
          <cell r="V324" t="str">
            <v>Rede de Atendimento (rede conveniada)</v>
          </cell>
          <cell r="W324" t="str">
            <v>Dificuldade no Agendamento</v>
          </cell>
          <cell r="X324" t="str">
            <v>Individual</v>
          </cell>
          <cell r="Y324" t="str">
            <v>Assistencial</v>
          </cell>
          <cell r="Z324" t="str">
            <v>Gestão de Rede</v>
          </cell>
          <cell r="AA324" t="str">
            <v>Evitável</v>
          </cell>
        </row>
        <row r="325">
          <cell r="J325" t="str">
            <v>667.625.617-71</v>
          </cell>
          <cell r="K325">
            <v>76</v>
          </cell>
          <cell r="L325">
            <v>45478</v>
          </cell>
          <cell r="M325" t="str">
            <v>Reincidente</v>
          </cell>
          <cell r="N325" t="str">
            <v xml:space="preserve">Não	</v>
          </cell>
          <cell r="O325" t="str">
            <v>Não</v>
          </cell>
          <cell r="P325" t="str">
            <v>Risco 3</v>
          </cell>
          <cell r="Q325" t="str">
            <v>Leve On</v>
          </cell>
          <cell r="R325" t="str">
            <v>Novos Associados</v>
          </cell>
          <cell r="T325" t="str">
            <v>Rio de Janeiro</v>
          </cell>
          <cell r="U325" t="str">
            <v>Cobertura</v>
          </cell>
          <cell r="V325" t="str">
            <v>Rede de Atendimento (rede conveniada)</v>
          </cell>
          <cell r="W325" t="str">
            <v>Demora na Liberação de Benefício</v>
          </cell>
          <cell r="X325" t="str">
            <v>Individual</v>
          </cell>
          <cell r="Y325" t="str">
            <v>Assistencial</v>
          </cell>
          <cell r="Z325" t="str">
            <v>Regulação</v>
          </cell>
          <cell r="AA325" t="str">
            <v>Evitável</v>
          </cell>
        </row>
        <row r="326">
          <cell r="J326" t="str">
            <v>182.689.187-05</v>
          </cell>
          <cell r="K326">
            <v>9</v>
          </cell>
          <cell r="L326">
            <v>45481</v>
          </cell>
          <cell r="M326" t="str">
            <v>Não Reincidente</v>
          </cell>
          <cell r="N326" t="str">
            <v xml:space="preserve">Não	</v>
          </cell>
          <cell r="O326" t="str">
            <v>Não</v>
          </cell>
          <cell r="P326" t="str">
            <v>Risco 1</v>
          </cell>
          <cell r="Q326" t="str">
            <v>Personal</v>
          </cell>
          <cell r="R326" t="str">
            <v>Novos Associados</v>
          </cell>
          <cell r="T326" t="str">
            <v>São Gonçalo, Rio de Janeiro</v>
          </cell>
          <cell r="U326" t="str">
            <v>Cobertura</v>
          </cell>
          <cell r="V326" t="str">
            <v>Regras para acesso aos atendimentos</v>
          </cell>
          <cell r="W326" t="str">
            <v>Dificuldade no Agendamento</v>
          </cell>
          <cell r="X326" t="str">
            <v>Individual</v>
          </cell>
          <cell r="Y326" t="str">
            <v>Assistencial</v>
          </cell>
          <cell r="Z326" t="str">
            <v>Ouvidoria</v>
          </cell>
          <cell r="AA326" t="str">
            <v>Evitável</v>
          </cell>
        </row>
        <row r="327">
          <cell r="J327" t="str">
            <v>682.930.627-20</v>
          </cell>
          <cell r="K327">
            <v>63</v>
          </cell>
          <cell r="L327">
            <v>45481</v>
          </cell>
          <cell r="M327" t="str">
            <v>Não Reincidente</v>
          </cell>
          <cell r="N327" t="str">
            <v xml:space="preserve">Não	</v>
          </cell>
          <cell r="O327" t="str">
            <v>Não</v>
          </cell>
          <cell r="P327" t="str">
            <v>Risco 3</v>
          </cell>
          <cell r="Q327" t="str">
            <v>Personal</v>
          </cell>
          <cell r="R327" t="str">
            <v>Advindos II</v>
          </cell>
          <cell r="S327" t="str">
            <v>Amil</v>
          </cell>
          <cell r="T327" t="str">
            <v>Mesquita, Rio de Janeiro</v>
          </cell>
          <cell r="U327" t="str">
            <v>Cobertura</v>
          </cell>
          <cell r="V327" t="str">
            <v>Prazos Máximos para Atendimento</v>
          </cell>
          <cell r="W327" t="str">
            <v>Dificuldade no Agendamento</v>
          </cell>
          <cell r="X327" t="str">
            <v>Empresarial</v>
          </cell>
          <cell r="Y327" t="str">
            <v>Assistencial</v>
          </cell>
          <cell r="Z327" t="str">
            <v>Nucleo de Cuidados</v>
          </cell>
          <cell r="AA327" t="str">
            <v>Inevitável</v>
          </cell>
        </row>
        <row r="328">
          <cell r="J328" t="str">
            <v>102.415.637-4</v>
          </cell>
          <cell r="K328">
            <v>41</v>
          </cell>
          <cell r="L328">
            <v>80</v>
          </cell>
          <cell r="M328" t="str">
            <v>Não Reincidente</v>
          </cell>
          <cell r="N328" t="str">
            <v xml:space="preserve">Não	</v>
          </cell>
          <cell r="O328" t="str">
            <v>Não</v>
          </cell>
          <cell r="P328" t="str">
            <v>Risco 3</v>
          </cell>
          <cell r="Q328" t="str">
            <v>Personal</v>
          </cell>
          <cell r="R328" t="str">
            <v>Novos Associados</v>
          </cell>
          <cell r="T328" t="str">
            <v>Rio de Janeiro</v>
          </cell>
          <cell r="U328" t="str">
            <v>Cobertura</v>
          </cell>
          <cell r="V328" t="str">
            <v>Carência</v>
          </cell>
          <cell r="W328" t="str">
            <v>Demora na Liberação de Benefício</v>
          </cell>
          <cell r="X328" t="str">
            <v>Individual</v>
          </cell>
          <cell r="Y328" t="str">
            <v>Assistencial</v>
          </cell>
          <cell r="Z328" t="str">
            <v>Regulação</v>
          </cell>
          <cell r="AA328" t="str">
            <v>Inevitável</v>
          </cell>
        </row>
        <row r="329">
          <cell r="J329" t="str">
            <v>706.468.487-04</v>
          </cell>
          <cell r="K329">
            <v>62</v>
          </cell>
          <cell r="L329">
            <v>1370</v>
          </cell>
          <cell r="M329" t="str">
            <v>Não Reincidente</v>
          </cell>
          <cell r="N329" t="str">
            <v xml:space="preserve">Não	</v>
          </cell>
          <cell r="O329" t="str">
            <v>Não</v>
          </cell>
          <cell r="P329" t="str">
            <v>Risco 3</v>
          </cell>
          <cell r="Q329" t="str">
            <v>Personal</v>
          </cell>
          <cell r="R329" t="str">
            <v>Novos Associados</v>
          </cell>
          <cell r="T329" t="str">
            <v>Rio de Janeiro</v>
          </cell>
          <cell r="U329" t="str">
            <v>Cobertura</v>
          </cell>
          <cell r="V329" t="str">
            <v>Regras para acesso aos atendimentos</v>
          </cell>
          <cell r="W329" t="str">
            <v>Dificuldade no Agendamento</v>
          </cell>
          <cell r="X329" t="str">
            <v>Individual</v>
          </cell>
          <cell r="Y329" t="str">
            <v>Assistencial</v>
          </cell>
          <cell r="Z329" t="str">
            <v>Gestão de Rede</v>
          </cell>
          <cell r="AA329" t="str">
            <v>Evitável</v>
          </cell>
        </row>
        <row r="330">
          <cell r="J330" t="str">
            <v>159.949.067-60</v>
          </cell>
          <cell r="K330">
            <v>28</v>
          </cell>
          <cell r="L330">
            <v>158</v>
          </cell>
          <cell r="M330" t="str">
            <v>Não Reincidente</v>
          </cell>
          <cell r="N330" t="str">
            <v xml:space="preserve">Não	</v>
          </cell>
          <cell r="O330" t="str">
            <v>Não</v>
          </cell>
          <cell r="P330" t="str">
            <v>Risco 3</v>
          </cell>
          <cell r="Q330" t="str">
            <v>Premium</v>
          </cell>
          <cell r="R330" t="str">
            <v>Advindos III</v>
          </cell>
          <cell r="T330" t="str">
            <v>Zona Norte I</v>
          </cell>
          <cell r="U330" t="str">
            <v>Cobertura</v>
          </cell>
          <cell r="V330" t="str">
            <v>Regras para acesso aos atendimentos</v>
          </cell>
          <cell r="W330" t="str">
            <v>Demora na Liberação de Benefício</v>
          </cell>
          <cell r="X330" t="str">
            <v>Individusl</v>
          </cell>
          <cell r="Y330" t="str">
            <v>Assistencial</v>
          </cell>
          <cell r="Z330" t="str">
            <v>Fale Leve</v>
          </cell>
          <cell r="AA330" t="str">
            <v>Evitável</v>
          </cell>
        </row>
        <row r="331">
          <cell r="J331" t="str">
            <v>038.051.957-70</v>
          </cell>
          <cell r="K331">
            <v>50</v>
          </cell>
          <cell r="L331">
            <v>80</v>
          </cell>
          <cell r="M331" t="str">
            <v>Não Reincidente</v>
          </cell>
          <cell r="N331" t="str">
            <v xml:space="preserve">Não	</v>
          </cell>
          <cell r="O331" t="str">
            <v>Não</v>
          </cell>
          <cell r="P331" t="str">
            <v>Risco 1</v>
          </cell>
          <cell r="Q331" t="str">
            <v>Personal</v>
          </cell>
          <cell r="R331" t="str">
            <v>Advindos II</v>
          </cell>
          <cell r="S331" t="str">
            <v>Assim</v>
          </cell>
          <cell r="T331" t="str">
            <v>Zona Norte II</v>
          </cell>
          <cell r="U331" t="str">
            <v>Cobertura</v>
          </cell>
          <cell r="V331" t="str">
            <v>Prazos Máximos para Atendimento</v>
          </cell>
          <cell r="W331" t="str">
            <v>Dificuldade no Agendamento</v>
          </cell>
          <cell r="X331" t="str">
            <v>Empresarial</v>
          </cell>
          <cell r="Y331" t="str">
            <v>Assistencial</v>
          </cell>
          <cell r="Z331" t="str">
            <v>Leve Clínica</v>
          </cell>
          <cell r="AA331" t="str">
            <v>Evitável</v>
          </cell>
        </row>
        <row r="332">
          <cell r="J332" t="str">
            <v>413.045.277-00</v>
          </cell>
          <cell r="K332">
            <v>73</v>
          </cell>
          <cell r="L332">
            <v>45482</v>
          </cell>
          <cell r="M332" t="str">
            <v>Não Reincidente</v>
          </cell>
          <cell r="N332" t="str">
            <v xml:space="preserve">Não	</v>
          </cell>
          <cell r="O332" t="str">
            <v>Não</v>
          </cell>
          <cell r="Q332" t="str">
            <v>Personal</v>
          </cell>
          <cell r="U332" t="str">
            <v>Contratos e Regulamentos</v>
          </cell>
          <cell r="V332" t="str">
            <v>Contratação/Adesão e Vigência Contratual</v>
          </cell>
          <cell r="W332" t="str">
            <v>Demora na Contratação AC</v>
          </cell>
          <cell r="X332" t="str">
            <v>Individual</v>
          </cell>
          <cell r="Y332" t="str">
            <v>Não assistencial</v>
          </cell>
          <cell r="Z332" t="str">
            <v xml:space="preserve">EMQ	</v>
          </cell>
          <cell r="AA332" t="str">
            <v>Risco do Negócio</v>
          </cell>
        </row>
        <row r="333">
          <cell r="J333" t="str">
            <v>056.920.997-80</v>
          </cell>
          <cell r="K333">
            <v>83</v>
          </cell>
          <cell r="L333">
            <v>45482</v>
          </cell>
          <cell r="M333" t="str">
            <v>Não Reincidente</v>
          </cell>
          <cell r="N333" t="str">
            <v xml:space="preserve">Não	</v>
          </cell>
          <cell r="O333" t="str">
            <v>Não</v>
          </cell>
          <cell r="Q333" t="str">
            <v>Personaç</v>
          </cell>
          <cell r="U333" t="str">
            <v>Contratos e Regulamentos</v>
          </cell>
          <cell r="V333" t="str">
            <v>Contratação/Adesão e Vigência Contratual</v>
          </cell>
          <cell r="W333" t="str">
            <v>Demora na Contratação AC</v>
          </cell>
          <cell r="X333" t="str">
            <v>Individual</v>
          </cell>
          <cell r="Y333" t="str">
            <v>Não assistencial</v>
          </cell>
          <cell r="Z333" t="str">
            <v xml:space="preserve">EMQ	</v>
          </cell>
          <cell r="AA333" t="str">
            <v>Risco do Negócio</v>
          </cell>
        </row>
        <row r="334">
          <cell r="J334" t="str">
            <v>133.636.657-50</v>
          </cell>
          <cell r="K334">
            <v>37</v>
          </cell>
          <cell r="L334">
            <v>141</v>
          </cell>
          <cell r="M334" t="str">
            <v>Reincidente</v>
          </cell>
          <cell r="N334" t="str">
            <v xml:space="preserve">Não	</v>
          </cell>
          <cell r="O334" t="str">
            <v>Não</v>
          </cell>
          <cell r="P334" t="str">
            <v>Risco 3</v>
          </cell>
          <cell r="Q334" t="str">
            <v>Personal</v>
          </cell>
          <cell r="R334" t="str">
            <v>Advindos III</v>
          </cell>
          <cell r="S334" t="str">
            <v>Golden Cross</v>
          </cell>
          <cell r="T334" t="str">
            <v>Zona Oeste II</v>
          </cell>
          <cell r="U334" t="str">
            <v>Cobertura</v>
          </cell>
          <cell r="V334" t="str">
            <v>Rede de Atendimento (rede conveniada)</v>
          </cell>
          <cell r="W334" t="str">
            <v>Demora na Liberação de Benefício</v>
          </cell>
          <cell r="X334" t="str">
            <v>Empresarial</v>
          </cell>
          <cell r="Y334" t="str">
            <v>Assistencial</v>
          </cell>
          <cell r="Z334" t="str">
            <v>Leve clínica</v>
          </cell>
          <cell r="AA334" t="str">
            <v>Evitável</v>
          </cell>
        </row>
        <row r="335">
          <cell r="J335" t="str">
            <v>013.860.457-64</v>
          </cell>
          <cell r="K335">
            <v>54</v>
          </cell>
          <cell r="L335">
            <v>45483</v>
          </cell>
          <cell r="M335" t="str">
            <v>Não Reincidente</v>
          </cell>
          <cell r="N335" t="str">
            <v xml:space="preserve">Não	</v>
          </cell>
          <cell r="O335" t="str">
            <v>Não</v>
          </cell>
          <cell r="Q335" t="str">
            <v>Personal</v>
          </cell>
          <cell r="R335" t="str">
            <v>Advindos III</v>
          </cell>
          <cell r="S335" t="str">
            <v>Unimed  Rio</v>
          </cell>
          <cell r="U335" t="str">
            <v>Contratos e Regulamentos</v>
          </cell>
          <cell r="V335" t="str">
            <v>Contratação/Adesão e Vigência Contratual</v>
          </cell>
          <cell r="W335" t="str">
            <v>Demora na Contratação AC</v>
          </cell>
          <cell r="X335" t="str">
            <v>Individual</v>
          </cell>
          <cell r="Y335" t="str">
            <v>Não assistencial</v>
          </cell>
          <cell r="Z335" t="str">
            <v xml:space="preserve">EMQ	</v>
          </cell>
          <cell r="AA335" t="str">
            <v>Risco do Negócio</v>
          </cell>
        </row>
        <row r="336">
          <cell r="J336" t="str">
            <v>047.563.587-64</v>
          </cell>
          <cell r="K336">
            <v>48</v>
          </cell>
          <cell r="L336">
            <v>247</v>
          </cell>
          <cell r="M336" t="str">
            <v>Não Reincidente</v>
          </cell>
          <cell r="N336" t="str">
            <v xml:space="preserve">Não	</v>
          </cell>
          <cell r="O336" t="str">
            <v>Não</v>
          </cell>
          <cell r="P336" t="str">
            <v>Risco 2</v>
          </cell>
          <cell r="Q336" t="str">
            <v>Personal</v>
          </cell>
          <cell r="R336" t="str">
            <v>Advindos I</v>
          </cell>
          <cell r="S336" t="str">
            <v>SULAMERICA</v>
          </cell>
          <cell r="T336" t="str">
            <v>ZONA OESTE I</v>
          </cell>
          <cell r="U336" t="str">
            <v>Cobertura</v>
          </cell>
          <cell r="V336" t="str">
            <v>Regras para acesso aos atendimentos</v>
          </cell>
          <cell r="W336" t="str">
            <v>Demora na Liberação de Benefício</v>
          </cell>
          <cell r="X336" t="str">
            <v>Individual</v>
          </cell>
          <cell r="Y336" t="str">
            <v>Assistencial</v>
          </cell>
          <cell r="Z336" t="str">
            <v>Gestão de Rede</v>
          </cell>
          <cell r="AA336" t="str">
            <v>Evitável</v>
          </cell>
        </row>
        <row r="337">
          <cell r="J337" t="str">
            <v>594.400.317-00</v>
          </cell>
          <cell r="K337">
            <v>67</v>
          </cell>
          <cell r="L337">
            <v>155</v>
          </cell>
          <cell r="M337" t="str">
            <v>Não Reincidente</v>
          </cell>
          <cell r="N337" t="str">
            <v xml:space="preserve">Não	</v>
          </cell>
          <cell r="O337" t="str">
            <v>Não</v>
          </cell>
          <cell r="P337" t="str">
            <v>Risco 2</v>
          </cell>
          <cell r="Q337" t="str">
            <v>Premium</v>
          </cell>
          <cell r="R337" t="str">
            <v>Advindos III</v>
          </cell>
          <cell r="S337" t="str">
            <v>Medsernior</v>
          </cell>
          <cell r="T337" t="str">
            <v>ZONA SUL</v>
          </cell>
          <cell r="U337" t="str">
            <v>Cobertura</v>
          </cell>
          <cell r="V337" t="str">
            <v>Regras para acesso aos atendimentos</v>
          </cell>
          <cell r="W337" t="str">
            <v>Demora na Liberação de Benefício</v>
          </cell>
          <cell r="X337" t="str">
            <v>Individual</v>
          </cell>
          <cell r="Y337" t="str">
            <v>Assistencial</v>
          </cell>
          <cell r="Z337" t="str">
            <v>Regulação</v>
          </cell>
          <cell r="AA337" t="str">
            <v>Evitável</v>
          </cell>
        </row>
        <row r="338">
          <cell r="J338" t="str">
            <v>059.486.517-46</v>
          </cell>
          <cell r="K338">
            <v>39</v>
          </cell>
          <cell r="L338">
            <v>45483</v>
          </cell>
          <cell r="M338" t="str">
            <v>Não Reincidente</v>
          </cell>
          <cell r="N338" t="str">
            <v xml:space="preserve">Não	</v>
          </cell>
          <cell r="O338" t="str">
            <v xml:space="preserve">Não	</v>
          </cell>
          <cell r="Q338" t="str">
            <v>Personal</v>
          </cell>
          <cell r="U338" t="str">
            <v>Contratos e Regulamentos</v>
          </cell>
          <cell r="V338" t="str">
            <v>Contratação/Adesão e Vigência Contratual</v>
          </cell>
          <cell r="W338" t="str">
            <v>Demora na Contratação AC</v>
          </cell>
          <cell r="X338" t="str">
            <v>Individual</v>
          </cell>
          <cell r="Y338" t="str">
            <v>Não assistencial</v>
          </cell>
          <cell r="Z338" t="str">
            <v xml:space="preserve">EMQ	</v>
          </cell>
          <cell r="AA338" t="str">
            <v>Risco do Negócio</v>
          </cell>
        </row>
        <row r="339">
          <cell r="J339" t="str">
            <v>211.427.797-69</v>
          </cell>
          <cell r="K339">
            <v>9</v>
          </cell>
          <cell r="L339">
            <v>177</v>
          </cell>
          <cell r="M339" t="str">
            <v>Não Reincidente</v>
          </cell>
          <cell r="N339" t="str">
            <v xml:space="preserve">Não	</v>
          </cell>
          <cell r="O339" t="str">
            <v xml:space="preserve">Não	</v>
          </cell>
          <cell r="P339" t="str">
            <v>Risco 1</v>
          </cell>
          <cell r="Q339" t="str">
            <v>Personal</v>
          </cell>
          <cell r="R339" t="str">
            <v>Advindos II</v>
          </cell>
          <cell r="S339" t="str">
            <v>Golden Cross</v>
          </cell>
          <cell r="T339" t="str">
            <v>ZONA OESTE I</v>
          </cell>
          <cell r="U339" t="str">
            <v>Cobertura</v>
          </cell>
          <cell r="V339" t="str">
            <v>Reembolso</v>
          </cell>
          <cell r="W339" t="str">
            <v>Demora na Liberação de Benefício</v>
          </cell>
          <cell r="X339" t="str">
            <v>Empresarial</v>
          </cell>
          <cell r="Y339" t="str">
            <v>Assistencial</v>
          </cell>
          <cell r="Z339" t="str">
            <v>Produção médica</v>
          </cell>
          <cell r="AA339" t="str">
            <v>Evitável</v>
          </cell>
        </row>
        <row r="340">
          <cell r="J340" t="str">
            <v>148.363.377-20</v>
          </cell>
          <cell r="K340">
            <v>28</v>
          </cell>
          <cell r="L340">
            <v>16</v>
          </cell>
          <cell r="M340" t="str">
            <v>Reincidente</v>
          </cell>
          <cell r="N340" t="str">
            <v>Não</v>
          </cell>
          <cell r="O340" t="str">
            <v>Não</v>
          </cell>
          <cell r="P340" t="str">
            <v>Risco 3</v>
          </cell>
          <cell r="Q340" t="str">
            <v>Personal</v>
          </cell>
          <cell r="R340" t="str">
            <v>Novos Associados</v>
          </cell>
          <cell r="T340" t="str">
            <v>Zona Oeste II</v>
          </cell>
          <cell r="U340" t="str">
            <v>Cobertura</v>
          </cell>
          <cell r="V340" t="str">
            <v>Prazos Máximos para Atendimento</v>
          </cell>
          <cell r="W340" t="str">
            <v>Dificuldade no Agendamento</v>
          </cell>
          <cell r="X340" t="str">
            <v>Empresarial</v>
          </cell>
          <cell r="Y340" t="str">
            <v>Assistencial</v>
          </cell>
          <cell r="Z340" t="str">
            <v>Leve Clínica</v>
          </cell>
          <cell r="AA340" t="str">
            <v>Inevitável</v>
          </cell>
        </row>
        <row r="341">
          <cell r="J341" t="str">
            <v>176.446.317-04</v>
          </cell>
          <cell r="K341">
            <v>77</v>
          </cell>
          <cell r="L341">
            <v>926</v>
          </cell>
          <cell r="M341" t="str">
            <v>Não Reincidente</v>
          </cell>
          <cell r="N341" t="str">
            <v xml:space="preserve">Não	</v>
          </cell>
          <cell r="O341" t="str">
            <v xml:space="preserve">Não	</v>
          </cell>
          <cell r="P341" t="str">
            <v>Risco 3</v>
          </cell>
          <cell r="Q341" t="str">
            <v>Personal</v>
          </cell>
          <cell r="R341" t="str">
            <v>Novos Associados</v>
          </cell>
          <cell r="T341" t="str">
            <v>Duque de Caxias</v>
          </cell>
          <cell r="U341" t="str">
            <v>Cobertura</v>
          </cell>
          <cell r="V341" t="str">
            <v>Prazos Máximos para Atendimento</v>
          </cell>
          <cell r="W341" t="str">
            <v>Dificuldade no Agendamento</v>
          </cell>
          <cell r="X341" t="str">
            <v>Individual</v>
          </cell>
          <cell r="Y341" t="str">
            <v>Assistencial</v>
          </cell>
          <cell r="Z341" t="str">
            <v>Leve Clínica</v>
          </cell>
          <cell r="AA341" t="str">
            <v>Evitável</v>
          </cell>
        </row>
        <row r="342">
          <cell r="J342" t="str">
            <v>077.828.187-61</v>
          </cell>
          <cell r="K342">
            <v>46</v>
          </cell>
          <cell r="L342">
            <v>157</v>
          </cell>
          <cell r="M342" t="str">
            <v>Não Reincidente</v>
          </cell>
          <cell r="N342" t="str">
            <v xml:space="preserve">Não	</v>
          </cell>
          <cell r="O342" t="str">
            <v xml:space="preserve">Não	</v>
          </cell>
          <cell r="P342" t="str">
            <v>Risco 1</v>
          </cell>
          <cell r="Q342" t="str">
            <v>Personal</v>
          </cell>
          <cell r="R342" t="str">
            <v>Advindoa II</v>
          </cell>
          <cell r="S342" t="str">
            <v>SULAMERICA</v>
          </cell>
          <cell r="T342" t="str">
            <v>Zona Oeste I</v>
          </cell>
          <cell r="U342" t="str">
            <v>Cobertura</v>
          </cell>
          <cell r="V342" t="str">
            <v>Reembolso</v>
          </cell>
          <cell r="W342" t="str">
            <v>Demora na Liberação de Benefício</v>
          </cell>
          <cell r="X342" t="str">
            <v>Empresarial</v>
          </cell>
          <cell r="Y342" t="str">
            <v>Assistencial</v>
          </cell>
          <cell r="Z342" t="str">
            <v>Fale Leve</v>
          </cell>
          <cell r="AA342" t="str">
            <v>Evitável</v>
          </cell>
        </row>
        <row r="343">
          <cell r="J343" t="str">
            <v>077.828.187-61</v>
          </cell>
          <cell r="K343">
            <v>46</v>
          </cell>
          <cell r="L343">
            <v>157</v>
          </cell>
          <cell r="M343" t="str">
            <v>Não Reincidente</v>
          </cell>
          <cell r="N343" t="str">
            <v xml:space="preserve">Não	</v>
          </cell>
          <cell r="O343" t="str">
            <v xml:space="preserve">Não	</v>
          </cell>
          <cell r="P343" t="str">
            <v>Risco 1</v>
          </cell>
          <cell r="Q343" t="str">
            <v>Personal</v>
          </cell>
          <cell r="R343" t="str">
            <v>Advindos II</v>
          </cell>
          <cell r="S343" t="str">
            <v>SULAMERICA</v>
          </cell>
          <cell r="T343" t="str">
            <v>Zona Oeste I</v>
          </cell>
          <cell r="U343" t="str">
            <v>Cobertura</v>
          </cell>
          <cell r="V343" t="str">
            <v>Prazos Máximos para Atendimento</v>
          </cell>
          <cell r="W343" t="str">
            <v>Dificuldade no Agendamento</v>
          </cell>
          <cell r="X343" t="str">
            <v>Empresarial</v>
          </cell>
          <cell r="Y343" t="str">
            <v>Assistencial</v>
          </cell>
          <cell r="Z343" t="str">
            <v>Gestão de Rede</v>
          </cell>
          <cell r="AA343" t="str">
            <v>Evitável</v>
          </cell>
        </row>
        <row r="344">
          <cell r="J344" t="str">
            <v>905.314.697-00</v>
          </cell>
          <cell r="K344">
            <v>55</v>
          </cell>
          <cell r="L344">
            <v>788</v>
          </cell>
          <cell r="M344" t="str">
            <v>Não Reincidente</v>
          </cell>
          <cell r="N344" t="str">
            <v xml:space="preserve">Não	</v>
          </cell>
          <cell r="O344" t="str">
            <v xml:space="preserve">Não	</v>
          </cell>
          <cell r="P344" t="str">
            <v>Risco 3</v>
          </cell>
          <cell r="Q344" t="str">
            <v>leve on</v>
          </cell>
          <cell r="R344" t="str">
            <v>Advindos II</v>
          </cell>
          <cell r="S344" t="str">
            <v>AMIL</v>
          </cell>
          <cell r="T344" t="str">
            <v>Zona Norte II</v>
          </cell>
          <cell r="U344" t="str">
            <v>Cobertura</v>
          </cell>
          <cell r="V344" t="str">
            <v>Prazos Máximos para Atendimento</v>
          </cell>
          <cell r="W344" t="str">
            <v>Dificuldade no Agendamento</v>
          </cell>
          <cell r="X344" t="str">
            <v>Empresarial</v>
          </cell>
          <cell r="Y344" t="str">
            <v>Assistencial</v>
          </cell>
          <cell r="Z344" t="str">
            <v>Regulação</v>
          </cell>
          <cell r="AA344" t="str">
            <v>Evitável</v>
          </cell>
        </row>
        <row r="345">
          <cell r="J345" t="str">
            <v>133.113.977-54</v>
          </cell>
          <cell r="K345">
            <v>34</v>
          </cell>
          <cell r="L345">
            <v>45484</v>
          </cell>
          <cell r="M345" t="str">
            <v>Não Reincidente</v>
          </cell>
          <cell r="N345" t="str">
            <v xml:space="preserve">Não	</v>
          </cell>
          <cell r="O345" t="str">
            <v xml:space="preserve">Não	</v>
          </cell>
          <cell r="Q345" t="str">
            <v>Premium</v>
          </cell>
          <cell r="T345" t="str">
            <v>Rio de Janeiro</v>
          </cell>
          <cell r="U345" t="str">
            <v>Contratos e Regulamentos</v>
          </cell>
          <cell r="V345" t="str">
            <v>Contratação/Adesão e Vigência Contratual</v>
          </cell>
          <cell r="W345" t="str">
            <v>Demora na Contratação AC</v>
          </cell>
          <cell r="X345" t="str">
            <v>Individual</v>
          </cell>
          <cell r="Y345" t="str">
            <v>Não assistencial</v>
          </cell>
          <cell r="Z345" t="str">
            <v xml:space="preserve">EMQ	</v>
          </cell>
          <cell r="AA345" t="str">
            <v>Risco do Negócio</v>
          </cell>
        </row>
        <row r="346">
          <cell r="J346" t="str">
            <v>534.362.457-04</v>
          </cell>
          <cell r="K346">
            <v>67</v>
          </cell>
          <cell r="L346">
            <v>45485</v>
          </cell>
          <cell r="M346" t="str">
            <v>Não Reincidente</v>
          </cell>
          <cell r="N346" t="str">
            <v xml:space="preserve">Não	</v>
          </cell>
          <cell r="O346" t="str">
            <v xml:space="preserve">Não	</v>
          </cell>
          <cell r="Q346" t="str">
            <v>Premium</v>
          </cell>
          <cell r="U346" t="str">
            <v>Contratos e Regulamentos</v>
          </cell>
          <cell r="V346" t="str">
            <v>Contratação/Adesão e Vigência Contratual</v>
          </cell>
          <cell r="W346" t="str">
            <v>Demora na Contratação AC</v>
          </cell>
          <cell r="X346" t="str">
            <v>Empresarial</v>
          </cell>
          <cell r="Y346" t="str">
            <v>Não assistencial</v>
          </cell>
          <cell r="Z346" t="str">
            <v xml:space="preserve">EMQ	</v>
          </cell>
          <cell r="AA346" t="str">
            <v>Risco do Negócio</v>
          </cell>
        </row>
        <row r="347">
          <cell r="J347" t="str">
            <v>916.551.457-20</v>
          </cell>
          <cell r="K347">
            <v>59</v>
          </cell>
          <cell r="L347">
            <v>765</v>
          </cell>
          <cell r="M347" t="str">
            <v>Não Reincidente</v>
          </cell>
          <cell r="N347" t="str">
            <v xml:space="preserve">Não	</v>
          </cell>
          <cell r="O347" t="str">
            <v xml:space="preserve">Não	</v>
          </cell>
          <cell r="P347" t="str">
            <v>Risco 1</v>
          </cell>
          <cell r="Q347" t="str">
            <v>Personal</v>
          </cell>
          <cell r="R347" t="str">
            <v>Advindos II</v>
          </cell>
          <cell r="S347" t="str">
            <v>Amil</v>
          </cell>
          <cell r="T347" t="str">
            <v>São Gonçalo, Rio de Janeiro</v>
          </cell>
          <cell r="U347" t="str">
            <v>Cobertura</v>
          </cell>
          <cell r="V347" t="str">
            <v>Regras para acesso aos atendimentos</v>
          </cell>
          <cell r="W347" t="str">
            <v>Demora na liberação de Benefício</v>
          </cell>
          <cell r="X347" t="str">
            <v>Individual</v>
          </cell>
          <cell r="Y347" t="str">
            <v>Assistencial</v>
          </cell>
          <cell r="Z347" t="str">
            <v>Regulação</v>
          </cell>
          <cell r="AA347" t="str">
            <v>Evitável</v>
          </cell>
        </row>
        <row r="348">
          <cell r="J348" t="str">
            <v>494.375.697-20</v>
          </cell>
          <cell r="K348">
            <v>67</v>
          </cell>
          <cell r="L348">
            <v>45485</v>
          </cell>
          <cell r="M348" t="str">
            <v>Não Reincidente</v>
          </cell>
          <cell r="N348" t="str">
            <v xml:space="preserve">Não	</v>
          </cell>
          <cell r="O348" t="str">
            <v xml:space="preserve">Não	</v>
          </cell>
          <cell r="Q348" t="str">
            <v>Personal</v>
          </cell>
          <cell r="U348" t="str">
            <v>Contratos e Regulamentos</v>
          </cell>
          <cell r="V348" t="str">
            <v>Contratação/Adesão e Vigência Contratual</v>
          </cell>
          <cell r="W348" t="str">
            <v>Demora na Contratação AC</v>
          </cell>
          <cell r="X348" t="str">
            <v>Individual</v>
          </cell>
          <cell r="Y348" t="str">
            <v>Não assistencial</v>
          </cell>
          <cell r="Z348" t="str">
            <v xml:space="preserve">EMQ	</v>
          </cell>
          <cell r="AA348" t="str">
            <v>Risco do Negócio</v>
          </cell>
        </row>
        <row r="349">
          <cell r="J349" t="str">
            <v>715.314.247-91</v>
          </cell>
          <cell r="K349">
            <v>72</v>
          </cell>
          <cell r="L349">
            <v>38</v>
          </cell>
          <cell r="M349" t="str">
            <v>Não Reincidente</v>
          </cell>
          <cell r="N349" t="str">
            <v xml:space="preserve">Não	</v>
          </cell>
          <cell r="O349" t="str">
            <v xml:space="preserve">Não	</v>
          </cell>
          <cell r="P349" t="str">
            <v>Risco 1</v>
          </cell>
          <cell r="Q349" t="str">
            <v>Premium</v>
          </cell>
          <cell r="R349" t="str">
            <v>Novos Associados</v>
          </cell>
          <cell r="T349" t="str">
            <v>São João de Meriti</v>
          </cell>
          <cell r="U349" t="str">
            <v>Contratos e Regulamentos</v>
          </cell>
          <cell r="V349" t="str">
            <v>Documentos/informações</v>
          </cell>
          <cell r="W349" t="str">
            <v>Demora na Liberação de Benefício</v>
          </cell>
          <cell r="X349" t="str">
            <v>Individual</v>
          </cell>
          <cell r="Y349" t="str">
            <v>Não assistencial</v>
          </cell>
          <cell r="Z349" t="str">
            <v>Cadastro</v>
          </cell>
          <cell r="AA349" t="str">
            <v>Inevitável</v>
          </cell>
        </row>
        <row r="350">
          <cell r="J350" t="str">
            <v>112.507.527-95</v>
          </cell>
          <cell r="K350">
            <v>27</v>
          </cell>
          <cell r="M350" t="str">
            <v>Não Reincidente</v>
          </cell>
          <cell r="N350" t="str">
            <v xml:space="preserve">Não	</v>
          </cell>
          <cell r="O350" t="str">
            <v xml:space="preserve">Não	</v>
          </cell>
          <cell r="P350" t="str">
            <v>Risco 1</v>
          </cell>
          <cell r="Q350" t="str">
            <v>Leve on</v>
          </cell>
          <cell r="R350" t="str">
            <v>Novos associados</v>
          </cell>
          <cell r="S350" t="str">
            <v>Amil</v>
          </cell>
          <cell r="T350" t="str">
            <v>Zona Norte II</v>
          </cell>
          <cell r="U350" t="str">
            <v>Contratos e Regulamentos</v>
          </cell>
          <cell r="V350" t="str">
            <v>Portabilidade de carências</v>
          </cell>
          <cell r="W350" t="str">
            <v>Demora na Liberação de Benefício</v>
          </cell>
          <cell r="X350" t="str">
            <v>Individual</v>
          </cell>
          <cell r="Y350" t="str">
            <v>Não assistencial</v>
          </cell>
          <cell r="Z350" t="str">
            <v>Cadastro</v>
          </cell>
          <cell r="AA350" t="str">
            <v>Evitável</v>
          </cell>
        </row>
        <row r="351">
          <cell r="J351" t="str">
            <v>977.099.137-68</v>
          </cell>
          <cell r="K351">
            <v>68</v>
          </cell>
          <cell r="L351">
            <v>1252</v>
          </cell>
          <cell r="M351" t="str">
            <v>Reincidente</v>
          </cell>
          <cell r="N351" t="str">
            <v xml:space="preserve">Não	</v>
          </cell>
          <cell r="O351" t="str">
            <v>Não</v>
          </cell>
          <cell r="P351" t="str">
            <v>Risco 2</v>
          </cell>
          <cell r="Q351" t="str">
            <v>Personal</v>
          </cell>
          <cell r="R351" t="str">
            <v>Advindos I</v>
          </cell>
          <cell r="S351" t="str">
            <v>SAMOC</v>
          </cell>
          <cell r="T351" t="str">
            <v>São Gonçalo</v>
          </cell>
          <cell r="U351" t="str">
            <v>Cobertura</v>
          </cell>
          <cell r="V351" t="str">
            <v>Reembolso</v>
          </cell>
          <cell r="W351" t="str">
            <v>Demora na Liberação de Benefício</v>
          </cell>
          <cell r="X351" t="str">
            <v>Individual</v>
          </cell>
          <cell r="Y351" t="str">
            <v>Assistencial</v>
          </cell>
          <cell r="Z351" t="str">
            <v>Fale Leve</v>
          </cell>
          <cell r="AA351" t="str">
            <v>Evitável</v>
          </cell>
        </row>
        <row r="352">
          <cell r="J352" t="str">
            <v>177.434.847-00</v>
          </cell>
          <cell r="K352">
            <v>25</v>
          </cell>
          <cell r="L352">
            <v>45488</v>
          </cell>
          <cell r="M352" t="str">
            <v>Não Reincidente</v>
          </cell>
          <cell r="N352" t="str">
            <v xml:space="preserve">Não	</v>
          </cell>
          <cell r="O352" t="str">
            <v xml:space="preserve">Não	</v>
          </cell>
          <cell r="Q352" t="str">
            <v>Personal</v>
          </cell>
          <cell r="R352" t="str">
            <v>Novos Associados</v>
          </cell>
          <cell r="U352" t="str">
            <v>Contratos e Regulamentos</v>
          </cell>
          <cell r="V352" t="str">
            <v>Contratação/Adesão e Vigência Contratual</v>
          </cell>
          <cell r="W352" t="str">
            <v>Demora na Contratação AC</v>
          </cell>
          <cell r="X352" t="str">
            <v>Individual</v>
          </cell>
          <cell r="Y352" t="str">
            <v>Não assistencial</v>
          </cell>
          <cell r="Z352" t="str">
            <v xml:space="preserve">EMQ	</v>
          </cell>
          <cell r="AA352" t="str">
            <v>Risco do Negócio</v>
          </cell>
        </row>
        <row r="353">
          <cell r="J353" t="str">
            <v>025.428.277-61</v>
          </cell>
          <cell r="L353">
            <v>705</v>
          </cell>
          <cell r="M353" t="str">
            <v>Não Reincidente</v>
          </cell>
          <cell r="N353" t="str">
            <v xml:space="preserve">Não	</v>
          </cell>
          <cell r="O353" t="str">
            <v xml:space="preserve">Não	</v>
          </cell>
          <cell r="P353" t="str">
            <v>Risco 1</v>
          </cell>
          <cell r="Q353" t="str">
            <v>Leve On</v>
          </cell>
          <cell r="R353" t="str">
            <v>Novos Associados</v>
          </cell>
          <cell r="T353" t="str">
            <v>Duque de Caxias</v>
          </cell>
          <cell r="U353" t="str">
            <v>Cobertura</v>
          </cell>
          <cell r="V353" t="str">
            <v>Reembolso</v>
          </cell>
          <cell r="W353" t="str">
            <v>Demora na Liberação de Benefício</v>
          </cell>
          <cell r="X353" t="str">
            <v>Individual</v>
          </cell>
          <cell r="Y353" t="str">
            <v>Assistencial</v>
          </cell>
          <cell r="Z353" t="str">
            <v>Fale Leve</v>
          </cell>
          <cell r="AA353" t="str">
            <v>Evitável</v>
          </cell>
        </row>
        <row r="354">
          <cell r="J354" t="str">
            <v>919.058.857-68</v>
          </cell>
          <cell r="K354">
            <v>58</v>
          </cell>
          <cell r="L354">
            <v>1131</v>
          </cell>
          <cell r="M354" t="str">
            <v>Não Reincidente</v>
          </cell>
          <cell r="N354" t="str">
            <v xml:space="preserve">Não	</v>
          </cell>
          <cell r="O354" t="str">
            <v xml:space="preserve">Não	</v>
          </cell>
          <cell r="P354" t="str">
            <v>Risco 3</v>
          </cell>
          <cell r="Q354" t="str">
            <v>Personal</v>
          </cell>
          <cell r="R354" t="str">
            <v>Advindos I</v>
          </cell>
          <cell r="S354" t="str">
            <v>Assim</v>
          </cell>
          <cell r="T354" t="str">
            <v>São Gonçalo</v>
          </cell>
          <cell r="U354" t="str">
            <v>Mensalidades e reajustes</v>
          </cell>
          <cell r="V354" t="str">
            <v>Mensalidades e outras cobranças</v>
          </cell>
          <cell r="W354" t="str">
            <v>Devolução de mensalidade</v>
          </cell>
          <cell r="X354" t="str">
            <v>Individual</v>
          </cell>
          <cell r="Y354" t="str">
            <v>Não assistencial</v>
          </cell>
          <cell r="Z354" t="str">
            <v>Financeiro</v>
          </cell>
          <cell r="AA354" t="str">
            <v>Evitável</v>
          </cell>
        </row>
        <row r="355">
          <cell r="J355" t="str">
            <v>634.439.027-15</v>
          </cell>
          <cell r="K355">
            <v>92</v>
          </cell>
          <cell r="L355">
            <v>1006</v>
          </cell>
          <cell r="M355" t="str">
            <v>Não Reincidente</v>
          </cell>
          <cell r="N355" t="str">
            <v>Não</v>
          </cell>
          <cell r="O355" t="str">
            <v xml:space="preserve">Não	</v>
          </cell>
          <cell r="P355" t="str">
            <v>Risco 3</v>
          </cell>
          <cell r="Q355" t="str">
            <v>premium</v>
          </cell>
          <cell r="R355" t="str">
            <v>Advindos II</v>
          </cell>
          <cell r="S355" t="str">
            <v>memorial</v>
          </cell>
          <cell r="T355" t="str">
            <v>ZONA OESTE I</v>
          </cell>
          <cell r="U355" t="str">
            <v>mensalidades e reajustes</v>
          </cell>
          <cell r="V355" t="str">
            <v>Mensalidades e outras cobranças</v>
          </cell>
          <cell r="W355" t="str">
            <v>Devolução de mensalidade</v>
          </cell>
          <cell r="X355" t="str">
            <v>Individual</v>
          </cell>
          <cell r="Y355" t="str">
            <v>Não assistencial</v>
          </cell>
          <cell r="Z355" t="str">
            <v>Financeiro</v>
          </cell>
          <cell r="AA355" t="str">
            <v>Evitável</v>
          </cell>
        </row>
        <row r="356">
          <cell r="J356" t="str">
            <v>152.248.277-60</v>
          </cell>
          <cell r="K356">
            <v>22</v>
          </cell>
          <cell r="L356">
            <v>45489</v>
          </cell>
          <cell r="M356" t="str">
            <v>Não Reincidente</v>
          </cell>
          <cell r="N356" t="str">
            <v>Não</v>
          </cell>
          <cell r="O356" t="str">
            <v>Não</v>
          </cell>
          <cell r="Q356" t="str">
            <v>Personal</v>
          </cell>
          <cell r="R356" t="str">
            <v>Advindos III</v>
          </cell>
          <cell r="S356" t="str">
            <v>AMIL</v>
          </cell>
          <cell r="U356" t="str">
            <v>Contratos e Regulamentos</v>
          </cell>
          <cell r="V356" t="str">
            <v>Contratação/Adesão e Vigência Contratual</v>
          </cell>
          <cell r="W356" t="str">
            <v>Demora na Contratação AC</v>
          </cell>
          <cell r="X356" t="str">
            <v>Individual</v>
          </cell>
          <cell r="Y356" t="str">
            <v>Não assistencial</v>
          </cell>
          <cell r="Z356" t="str">
            <v xml:space="preserve">EMQ	</v>
          </cell>
          <cell r="AA356" t="str">
            <v>Risco do Negócio</v>
          </cell>
        </row>
        <row r="357">
          <cell r="J357" t="str">
            <v>036.866.277-28</v>
          </cell>
          <cell r="K357">
            <v>73</v>
          </cell>
          <cell r="L357">
            <v>364</v>
          </cell>
          <cell r="M357" t="str">
            <v>Não Reincidente</v>
          </cell>
          <cell r="N357" t="str">
            <v>Não</v>
          </cell>
          <cell r="O357" t="str">
            <v>Não</v>
          </cell>
          <cell r="P357" t="str">
            <v>Risco 2</v>
          </cell>
          <cell r="Q357" t="str">
            <v>Personal</v>
          </cell>
          <cell r="R357" t="str">
            <v>Advindos II</v>
          </cell>
          <cell r="S357" t="str">
            <v>Assim</v>
          </cell>
          <cell r="T357" t="str">
            <v>São Gonçalo, Rio de Janeiro</v>
          </cell>
          <cell r="U357" t="str">
            <v>Cobertura</v>
          </cell>
          <cell r="V357" t="str">
            <v>Reembolso</v>
          </cell>
          <cell r="W357" t="str">
            <v>Demora na Liberação de Benefício</v>
          </cell>
          <cell r="X357" t="str">
            <v>Individual</v>
          </cell>
          <cell r="Y357" t="str">
            <v>Assistencial</v>
          </cell>
          <cell r="Z357" t="str">
            <v>Fale Leve</v>
          </cell>
          <cell r="AA357" t="str">
            <v>Evitável</v>
          </cell>
        </row>
        <row r="358">
          <cell r="L358">
            <v>0</v>
          </cell>
          <cell r="Z358" t="str">
            <v/>
          </cell>
        </row>
        <row r="359">
          <cell r="L359">
            <v>0</v>
          </cell>
          <cell r="Z359" t="str">
            <v/>
          </cell>
        </row>
        <row r="360">
          <cell r="L360">
            <v>0</v>
          </cell>
          <cell r="Z360" t="str">
            <v/>
          </cell>
        </row>
        <row r="361">
          <cell r="L361">
            <v>0</v>
          </cell>
          <cell r="Z361" t="str">
            <v/>
          </cell>
        </row>
        <row r="362">
          <cell r="L362">
            <v>0</v>
          </cell>
          <cell r="Z362" t="str">
            <v/>
          </cell>
        </row>
        <row r="363">
          <cell r="Z363" t="str">
            <v/>
          </cell>
        </row>
        <row r="364">
          <cell r="L364">
            <v>0</v>
          </cell>
          <cell r="Z364" t="str">
            <v/>
          </cell>
        </row>
        <row r="365">
          <cell r="K365" t="str">
            <v>59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NTONIA PINTO QUITETE GOMES"/>
      <sheetName val="ELIANE DA CRUZ ROLAO"/>
      <sheetName val="MARIA LUISA ALVES SALERNO"/>
      <sheetName val="VANESSA XAVIER DE ALMEIDA"/>
      <sheetName val="Temas (Qualidade)"/>
      <sheetName val="MARINEZ JACINTO BASTOS"/>
      <sheetName val="BRUNO DRUMOND"/>
      <sheetName val="ADRIANA RAMOS"/>
      <sheetName val="ANNA CAROLINA SCHER CARVALHO"/>
      <sheetName val="MATHEUS MISSAO DA SILVA"/>
      <sheetName val="ANDREA LEITAO MOREIRA"/>
      <sheetName val="MIRIAN BARBOSA DE ALMEIDA"/>
      <sheetName val="NIPs"/>
      <sheetName val="NATHALIA RIZZER SILVA CAMPOS"/>
      <sheetName val="LORRANY CRISTINE PORTO DA SILVA"/>
      <sheetName val="CINTIA VENTURA DO NASCIMENTO"/>
      <sheetName val="ANA MARIA DOS SANTOS"/>
      <sheetName val="ANDRESA DE JESUS BERNARDINO PER"/>
      <sheetName val="THAMIRIS CHALHOUB ARAUJO"/>
      <sheetName val="ISIS FRAGASSI LAGO"/>
      <sheetName val="BRUNO HENRIQUE DE OLIVEIRA DOMI"/>
      <sheetName val="ANA CAROLINA BRAGA DE AZEVEDO M"/>
      <sheetName val="CATIA LACERDA PENETRA"/>
      <sheetName val="ANGELA NASCIMENTO DA PAIXÃO1"/>
      <sheetName val="ROSIMERE DO CARMO CARVALHO PESS"/>
      <sheetName val="JOSE MARCIO PINTO"/>
      <sheetName val="CARLOS ALBERTO BERNARDA FIGUEIR"/>
      <sheetName val="NEIDE VIERA DA SILVA"/>
      <sheetName val="TATIANA PINHEIRO"/>
      <sheetName val="NATHALIA FALCAO  BANDEIRA"/>
      <sheetName val="ELIZABETH CORREA MEZINES"/>
      <sheetName val="JULIA MONTEIRO MOTA"/>
      <sheetName val="JOAO GERALDO TEIXEIRA RECHICHO"/>
      <sheetName val="ANGELA SENRA DE OLIVEIRA RETOND"/>
      <sheetName val="ANGELA SENRA"/>
      <sheetName val="ZULMIRA VICTORINO PINHEIRO"/>
      <sheetName val="HEITOR RAFAEL SODRE GOMES"/>
      <sheetName val="LUZIA BORGES DA ROCHA"/>
      <sheetName val="FERNANDO DIEGO MIGUEL"/>
      <sheetName val="DEREK CUERCI CALDAS"/>
      <sheetName val="ALICE MARIA  DE ARAUJO COUTINHO"/>
      <sheetName val="DIEGO DOS SANTOS MATOS"/>
      <sheetName val="Indicadores Gerais"/>
      <sheetName val="PAULA RIBEIRO LIMA 2"/>
      <sheetName val="LORENA KEYLA ALMEIDA DA COSTA"/>
      <sheetName val="LETICIA HELENA CASTRO DOS PASSO"/>
      <sheetName val="VALENTINA DE MEIRELES BATISTA"/>
      <sheetName val="WALESKA GLEYCIANE DE CASTRO SIL"/>
      <sheetName val="INGRID WENDY SANGI DA SILVA"/>
      <sheetName val="ANNA CLARA FERREIRA DA SILVA ME"/>
      <sheetName val="VANDA SILVA GOMES"/>
      <sheetName val="VICTOR MANUEL MARTINS VILAR"/>
      <sheetName val="SULEIDE VIEIRA DA SILVA"/>
      <sheetName val="MARIA DA PENHA PEDRO"/>
      <sheetName val="CONSUELO SOTO CABRAL"/>
      <sheetName val="GABRIEL ASSIS DE CASTRO"/>
      <sheetName val="MANOEL DA SILVA BARBOZA"/>
      <sheetName val="JOEL MADEIRA NUNES"/>
      <sheetName val="LUIZ CARLOS NEPOMUCENO LEITE"/>
      <sheetName val="VANESSA VILHENA DE CARVALHO"/>
      <sheetName val="ROSANA CARROZZINI MACEDO"/>
      <sheetName val="SUELEIDE VIEIRA DA SILVA"/>
      <sheetName val="NINO SERGIO TAVARES"/>
      <sheetName val="RUBENS REMIGIO DE ARAUJO"/>
      <sheetName val="FRANCISCO ALEXANDRE SANTOS MESQ"/>
      <sheetName val="LORENZO NASCIMENTO RIBEIRO"/>
      <sheetName val="ROSANA DA SILVA VARGAS"/>
      <sheetName val="MIGUEL AGUIAR AMBROSIO GONCALVE"/>
      <sheetName val="EUNICE GONCALVES DA SILVA"/>
      <sheetName val="SONIA MARIA INACIO DE OLIVEIRA"/>
      <sheetName val="CLAUDIA DOS SANTOS"/>
      <sheetName val="LUCIANA LIMA MACHADO"/>
      <sheetName val="JANAINA DOS SANTOS DE SOUZA LIM"/>
      <sheetName val="HEELYKA VITAL SILVA"/>
      <sheetName val="MARIA ALICE DE AZEVEDO PENNA"/>
      <sheetName val="WILMA LUCIA CABRAL DA SILVA"/>
      <sheetName val="ELISANGELA DA CRUZ FREITAS OLI"/>
      <sheetName val="ANA CAROLINA SILVA DE MELLO"/>
      <sheetName val="MARCELO MOTTA DE SOUZA"/>
      <sheetName val="MARIANA PEREIRA MARROCOS"/>
      <sheetName val="ELOA DE SOUZA E SILVA RAMOS"/>
      <sheetName val="MARIA DE LOURDES CAMPOS RITO"/>
      <sheetName val="MARIA DA PENHA PEDRO2"/>
      <sheetName val="ANILSON FRANCISCO MAHMUD"/>
      <sheetName val="MARIA DAS GRACAS FRANCELINO JAL"/>
      <sheetName val="SUELEIDE VIEIRA DA SILVA3"/>
      <sheetName val="ALMERINDA MARIA DA CONCEICAO"/>
      <sheetName val="DHAYAN LUIZ SANTOS MAURAT"/>
      <sheetName val="NAIR MACHADO BARBOSA"/>
      <sheetName val="MOEMA PERUZZI"/>
      <sheetName val="JANILSON PESSOA CABRAL"/>
      <sheetName val="RONALDO TAVARES"/>
      <sheetName val="HELOISA DOS SANTOS TEIXEIRA"/>
      <sheetName val="GLAUCE MOURA TENORIO"/>
      <sheetName val="ANDRE LUIS REIS"/>
      <sheetName val="FERNANDA LEBEIS PIRES TORRES"/>
      <sheetName val="PAULO SERGIO PAIVA DA SILVA"/>
      <sheetName val="MARCIA GERMANO GOMES CARDOSO"/>
      <sheetName val="ERNANNE ROCHA DA SILVA"/>
      <sheetName val="JOSIANE DA SILVA MARTINS DOS SA"/>
      <sheetName val="ISMAEL RODRIGUES DOS SANTOS"/>
      <sheetName val="ROSELENE LOPES DA SILVA"/>
      <sheetName val="MARIA PEREIRA DE ARAUJO"/>
      <sheetName val="EVANY WUENSCH"/>
      <sheetName val="MYLENNA BRAGA CASANOVA ALMEIDA"/>
      <sheetName val="GUILHERME ALVES NOGUEIRA"/>
      <sheetName val="CASSIA MATEUS DA SILVA"/>
      <sheetName val="ANNA CAROLINA BARRETO MARTINS 2"/>
      <sheetName val="PAULO LAURENTINO FREIRE"/>
      <sheetName val="RITA ALENCAR CARVANA DE HOLLAND"/>
      <sheetName val="ROMULO DIAS SANTANA"/>
      <sheetName val="ROGERIO DIAS PINTO NETO"/>
      <sheetName val="JOELMA DOS SANTOS SALGADO"/>
      <sheetName val="CATIA SIMOES DIAS"/>
      <sheetName val="JENNIFER CHRISTINY DA COSTA MAR"/>
      <sheetName val="RENATO DE ARRUDA FERRAZ"/>
      <sheetName val="SEBASTIANA DE FATIMA BENTO"/>
      <sheetName val="ANA PAULA MACENA DA SILVA ROCHA"/>
      <sheetName val="RAVI PESTANA DUARTE BARBOSA"/>
      <sheetName val="MATHEUS CRUZ MENEZES"/>
      <sheetName val="ANDRE LUIZ DE ARAUJO ESCH"/>
      <sheetName val="MARIANA VITORIA DE OLIVEIRA LEA"/>
      <sheetName val="JULIA MORENO GALVAO SCHER"/>
      <sheetName val="ANNA CAROLINA BARRETO MARTINS"/>
      <sheetName val="DARLENE DA CONCEICAO MONTEIRO"/>
      <sheetName val="ANA LUCIA SILVEIRA RAYOL"/>
      <sheetName val="DAVIDSON DE FIGUEIREDO DANTAS"/>
      <sheetName val="CRISTINA MORAES MALAQUIAS"/>
      <sheetName val="MARCELO SIMAS CASOTTI"/>
      <sheetName val="KELY DA SILVA DE PAULA"/>
      <sheetName val="GILSON MESQUITA DE CARVALHO"/>
      <sheetName val="VIDETIS MACHADO DE CARVALHO"/>
      <sheetName val="ANETE LUZIA MOURAO BITTENCOURT"/>
      <sheetName val="BRUNO DA SILVA RODRIGUES"/>
      <sheetName val="VICENTE ALMEIDA CESARIO"/>
      <sheetName val="FRANCISCO GABRIEL PINTO GUEDES"/>
      <sheetName val="AMANDA MAGNAGO NOGUEIRA"/>
      <sheetName val="ELIANA DA COSTA FREIRE"/>
      <sheetName val="RAVI LOPES BARBOSA"/>
      <sheetName val="GAYA DE OLIVEIRA BARBOSA"/>
      <sheetName val="ERNANNE ROCHA DA SILV"/>
      <sheetName val="Planilha2"/>
      <sheetName val="MARIA APARECIDA SAMPAIO LEMGRUB"/>
      <sheetName val="TATIANA SILVA DE SOUZA"/>
      <sheetName val="ALINE DA COSTA PEREIRA"/>
      <sheetName val="ANGELICA RODRIGUES DOS SANTOS"/>
      <sheetName val="LUCIA HELENA DE CASTILHO"/>
      <sheetName val="PAULA RIBEIRO LIMA"/>
      <sheetName val="TATIANA PINHEIRO DA SILVA"/>
      <sheetName val="JACQUELINE QUIARES DA SILVA"/>
      <sheetName val="OTTO TAVARES TORRES BARRETO"/>
      <sheetName val="ELZA DE SOUZA CLEMENTE"/>
      <sheetName val="ANGELA MARIA MIGLIORINI BURATO"/>
      <sheetName val="FERNANDO JOSE CRUZ DE PINHO"/>
      <sheetName val="LAELSON BATISTA DA SILVA"/>
      <sheetName val="LAELSON BATISTA DA SILVA(2)"/>
      <sheetName val="ISABELLA DA SILVA REZENDE"/>
      <sheetName val="LUZIENE APARECIDA DE OLIVEIRA"/>
      <sheetName val="CONSUELO SOTO CABRAL(2)"/>
      <sheetName val="CONSUELO SOTO CABRAL(3)"/>
      <sheetName val="ELOISA ELENA FERREIRA"/>
      <sheetName val="JULIA MARIA BALTAR TEIXEIRA"/>
      <sheetName val="LEIDIMAR NUNES GOMES"/>
      <sheetName val="HELENA VIANA DE SOUZA"/>
      <sheetName val="CARMEM LUCIA SANGI DA SILVA"/>
      <sheetName val="IRAMAR DE MIRANDA FREITAS"/>
      <sheetName val="ANGELICA RODRIGUES DOS SANTOS 2"/>
      <sheetName val="THIAGO CUNHA DE OLIVEIRA"/>
      <sheetName val="CELSO DO NASCIMENTO AZEVEDO"/>
      <sheetName val="CRISTIANE MARTINS CAMARA"/>
      <sheetName val="FATIMA VELOSO PLATNER CEZARIO"/>
      <sheetName val="ANA MARIA DE MELLO NASSER LIMA"/>
      <sheetName val="JUAREZ DA SILVA REZENDE"/>
      <sheetName val="FATIMA LUZIA BOTELHO LUDOLF"/>
      <sheetName val="ELAINE TAVARES BARCELLOS DE PAU"/>
      <sheetName val="RODRIGO ALBUQUERQUE DA SILVA"/>
      <sheetName val="ELOISA ELENA FERREIRA2"/>
      <sheetName val="VALERIA ROSA RODRIGUES DA SILVA"/>
      <sheetName val="JOYCE NERES DA SILVA SANTIAGO"/>
      <sheetName val="HENRIQUE RODRIGUES DE LIMA CARV"/>
      <sheetName val="ROSENITA FERREIRA DA SILVA "/>
      <sheetName val="LUANA JANEIRO SILVA"/>
      <sheetName val="BEATRIZ DIAS JANEIRO PAURA"/>
      <sheetName val="ALOISIO PEREIRA NUNES"/>
      <sheetName val="VANDA CABRAL SOARES"/>
      <sheetName val="GIANFRANCO NAPOLETANO FILHO"/>
      <sheetName val="FREDERICO RODRIGUES FRAGOSO"/>
      <sheetName val="KATIA SILVA ARAUJO GARONA"/>
      <sheetName val="RAVI SILVA DE SOUZA"/>
      <sheetName val="MARCIA CRISTIANE PORTELA DA SIL"/>
      <sheetName val="RENATA TORRES DE CARVALHO FERNA"/>
      <sheetName val="IRANI PEREIRA DOS SANTOS"/>
      <sheetName val="DAVI LUCCA LIMA CARDOSO DE OLIV"/>
      <sheetName val="MARCIA FERREIRA DA SILVA"/>
      <sheetName val="GUSTTAVO RIBEIRO BARRETO DE ASS"/>
      <sheetName val="PRISCILA LUCIA DA SILVA GONCALV"/>
      <sheetName val="VANDA LEITE FEITAL"/>
      <sheetName val="ANTONIO CARLOS NUNES BARROS"/>
      <sheetName val="JOZELEA DE ALVES"/>
      <sheetName val="RUAN CARLOS PEREIRA DA CONCEICA"/>
      <sheetName val="RUAN CARLOS PEREIRA"/>
      <sheetName val="ISABELLY VITORIA ALVES NEPOMUCE"/>
      <sheetName val="NILZA REIS DE OLIVEIRA"/>
      <sheetName val="MARIA LUIZA ALVARENGA DOS SANTO"/>
      <sheetName val="LUIZA RODRIGUES GONCALVES AVELI"/>
      <sheetName val="LIVIA OLIVEIRA DIOGO"/>
      <sheetName val="LISANDRA CARLOS DE SOUZA"/>
      <sheetName val="SANDRA MARIA DE ALMEIDA AZEVEDO"/>
      <sheetName val="LILIA SANTOS MENDES"/>
      <sheetName val="ROSENITA FERREIRA"/>
      <sheetName val="MARIA ANGELICA LEAL PINTO DE SO"/>
      <sheetName val="GISELLE BRASIL LUZ DA ROSA"/>
      <sheetName val="MARCOS ANDRE DE SOUZA RIBEIRO"/>
      <sheetName val="THAIS ALCANTARA POSSIDENTE"/>
      <sheetName val="CAMILA NASCIMENTO GONCALVES"/>
      <sheetName val="FERNANDO DIEGO MIGUEL DA SILVA"/>
      <sheetName val="VALENTINA TOSTES RODRIGUES"/>
      <sheetName val="BERTHA REGINA DA SILVA RODRIGUE"/>
      <sheetName val="FRANCISCO FONTENELE CHAVES"/>
      <sheetName val="LINDO MARCO DA SILVA COSTA"/>
      <sheetName val="MICHELE CUSTODIO MANSKE"/>
      <sheetName val="MARIANA SODRE GOMES"/>
      <sheetName val="FABIOLA DUARTE MACHADO"/>
      <sheetName val="TEREZINHA DE SOUSA GARCIA"/>
      <sheetName val="MARIA APARECIDA SAMPAIO"/>
      <sheetName val="BARBARA CHRISTINA PEREIRA DA SI"/>
      <sheetName val="FATIMA LIMA DE SOUZA AZEVEDO"/>
      <sheetName val="FRANCISCO EMIDIO DE FARIAS"/>
      <sheetName val="ANGELA NASCIMENTO DA PAIXÃO"/>
      <sheetName val="ENILSON DA CONCEICAO"/>
      <sheetName val="Marcia Cristiane Portela "/>
      <sheetName val="JANDIRA SILVA"/>
      <sheetName val="Arthur Chelles Rabello"/>
      <sheetName val="ELVIRA MARTINS DA COSTA CARNEIR"/>
      <sheetName val="JORGE SANTANA PEREIRA"/>
      <sheetName val="LIA GOMES SIQUEIRA"/>
      <sheetName val="RINA JOSSELEN CABRAL PELIZZON"/>
      <sheetName val="ALINE VARGEM DE ARAUJO"/>
      <sheetName val="SEBASTIANA DE FATIMA BENTO2"/>
      <sheetName val="MARIA ANGELICA FREITAS GUERRA1"/>
      <sheetName val="MARIA ANGELICA FREITAS GUERRA2"/>
      <sheetName val="DALVA MARIA DE ALMEIDA RIBEIRO"/>
      <sheetName val="PEDRO ROBERTO DA SILVA NETO"/>
      <sheetName val="JOSE TAVARES MOREIRA"/>
      <sheetName val="SABRINA ALVES THOME"/>
      <sheetName val="ISABEL CRISTINA GOMES DE LIMA"/>
      <sheetName val="LEDY DE CASTRO"/>
      <sheetName val="SUZANA ALVARENGA DE FARIA"/>
      <sheetName val="LUANA LOBO DE BARROS"/>
      <sheetName val="FRANCISCA DAS CHAGAS FARIAS"/>
      <sheetName val="BEATRIZ COSTA FERREIRA DE ANDRA"/>
      <sheetName val="MARCUS VINICIUS BALDINI"/>
      <sheetName val="JOFRE LUIS DE ALCANTARA NASCIME"/>
      <sheetName val="ILKA TORRES ERTHAL"/>
      <sheetName val="GRAZIELLE ROSARIA RIBEIRO NUNES"/>
      <sheetName val="CATIA REGINA CARVALHO DOS SANTO"/>
      <sheetName val="MARA VALQUIRIA BARCELLOS DE ARA"/>
      <sheetName val="BEATRIZ COSTA FERREIRA DE ANDR"/>
      <sheetName val="JANILSON PESSOA CABRAL1"/>
      <sheetName val="Andrea Almeida de Carvalho"/>
      <sheetName val="JANAINA SOUSA ALMEIDA"/>
      <sheetName val="KATIA MARIA GOMES DA SILVA"/>
      <sheetName val="ELOAH RODRIGUES FEITOSA"/>
      <sheetName val="VALENTINA ALVES"/>
      <sheetName val="ADRIANA DE CARVALHO PEREIRA"/>
      <sheetName val="HEITOR SOUZA VERNIN"/>
      <sheetName val="CARLOS ALBERTO DOMINGUES MARQUE"/>
      <sheetName val="NICHOLAS TAVARES VIANA"/>
      <sheetName val="NEIDE VIEIRA DA SILVA"/>
      <sheetName val="PAMELLA TOZATO DA SILVA"/>
      <sheetName val="FRANCISCO EMIDIO"/>
      <sheetName val="NEUZA BARBOZA DE OLIVEIRA"/>
      <sheetName val="ROSEMERE DE FARIAS TORRES MACHA"/>
      <sheetName val="ENEDINA DA SILVA MACHADO"/>
      <sheetName val="INGRID DOS SANTOS"/>
      <sheetName val="CAIO VALIM DE LIMA"/>
      <sheetName val="ANTUZA MARIA DE CARVALHO NETA"/>
      <sheetName val="ANTUZA MARIA DE CARVALHO"/>
      <sheetName val="ANTUZA MARIA"/>
      <sheetName val="DAYANE TEIXEIRA DANTAS"/>
      <sheetName val="ANNA CAROLINA BARRETO MARTINS D"/>
      <sheetName val="NAZARE MARIA CONCEICAO DAS DORE"/>
      <sheetName val="RENATA FERNANDES DOMENECH"/>
      <sheetName val="WALTER MANGANELLO"/>
      <sheetName val="MANUELA XIMENES"/>
      <sheetName val="LAIS CARDOZO SOARES"/>
      <sheetName val="CAMILA ESTEFANY MARCELINO COELH"/>
      <sheetName val="ANNA CAROLINA DE ALMEIDA OLIVEI"/>
      <sheetName val="IDALINA DA SILVA DUQUE ESTRADA "/>
      <sheetName val="IVONETE SIQUEIRA DE ANDRADE"/>
      <sheetName val="JARDEL RODRIGUES"/>
      <sheetName val="JOSE CARLOS DOS SANTOS"/>
      <sheetName val="JANETE MONTESINOS VIANNA"/>
      <sheetName val="PEDRO CEZAR RIBEIRO VIEIRA"/>
      <sheetName val="LILIAN PINTO MEDEIROS"/>
      <sheetName val="CARLOS AUGUSTO ALVES DOS SANTOS"/>
      <sheetName val="ODILEA MENDES BRETAS"/>
      <sheetName val="THEO CASTRO GOMES"/>
      <sheetName val="BRENDO DA SILVA BRAGA"/>
      <sheetName val="LUISA DE ANDRADE FONSECA"/>
      <sheetName val="Márcia Ferreira Da Silva"/>
      <sheetName val="MARCIA FERREIRA"/>
      <sheetName val="LUIZ OTAVIO DA SILVA JUSTILINO"/>
      <sheetName val="MARIA LUZIA MARTINS COSTA"/>
      <sheetName val="LUIZ OTAVIO DA SILVA"/>
      <sheetName val="LAIS CARDOZO"/>
      <sheetName val="KAYLLANE VICTORYA FERREIRA DA S"/>
      <sheetName val="IMPERATRIZ FERREIRA DE ALBUQUER"/>
      <sheetName val="ANGELICA MIGLIORINI BURATO"/>
      <sheetName val="CILNEA MARTINS DA SILVA"/>
      <sheetName val="SAMI RODRIGUES GAMA"/>
      <sheetName val="JOAO VICTOR DANTAS DE JESUS"/>
      <sheetName val="RICARDO BOANERGES SIQUEIRA JUNI"/>
      <sheetName val="LEONARDO REI RODRIGUES NOLASCO"/>
      <sheetName val="GABRIELA HAUSER GONZALES"/>
      <sheetName val="RENATO ARNAUS KALINKA"/>
      <sheetName val="JUSSARA SOUZA COSTA"/>
      <sheetName val="LETICIA NEVES REIS"/>
      <sheetName val="CRISTIANE MARTINS"/>
      <sheetName val="SHEILA PUENTE MUNIZ"/>
      <sheetName val="SHEILA FEDDERSEN"/>
      <sheetName val="MARIA DE FATIMA OLIVEIRA DOS SA"/>
      <sheetName val="DIOGO RODRIGUES DOS SANTOS"/>
      <sheetName val="ERNNANE ROCHA DA SILVA"/>
      <sheetName val="GUSTAVO QUEIROZ CIRIACO"/>
      <sheetName val="JOAO NOGUEIRA DOS SANTOS"/>
      <sheetName val="ALEXANDRE SILVA MONSORES PEREIR"/>
      <sheetName val="ALEXANDRE SILVA MONSORES"/>
      <sheetName val="ANDREA MONTEIRO LACERDA DA SILV"/>
      <sheetName val="HANNA BAPTISTA VALENTE"/>
      <sheetName val=" CARLOS ROBERTO JOIA"/>
      <sheetName val="MANOEL FERNANDO VIEIRA"/>
      <sheetName val="ROSANGELA GIRON MATURANA"/>
      <sheetName val="MARIA ESTHER DA ROCHA LIMA"/>
      <sheetName val="CATHARINE OLIVA MOLINARO"/>
      <sheetName val="CARLOS ALBERTO BERNARDA"/>
      <sheetName val="CLAUDIA REGINA DA SILVA"/>
      <sheetName val="MARCO ANTONIO BARBOSA"/>
      <sheetName val="DARCILAINE GOMES TENORIO"/>
      <sheetName val="RUTH DA COSTA RACCA"/>
      <sheetName val="CARLOS ROBERTO JOIA HOZUMI"/>
      <sheetName val="CRISSIANE BASTOS MARINS"/>
      <sheetName val="LUCAS DA COSTA DE HOLANDA MARTI"/>
      <sheetName val="MARIA HELENA DA SILVA"/>
      <sheetName val="ANDRISIA LETICIA PANDINI SIQUEI"/>
      <sheetName val="DAVI DE OLIVEIRA SOUZA"/>
      <sheetName val="LEONARDO MIGUEL ANTONIO"/>
      <sheetName val="MÁRCIA SILVA"/>
      <sheetName val="DAGMAR XAVIER"/>
      <sheetName val="OZIRIS FERNANDES DE OLIVEIRA"/>
      <sheetName val="LETICIA TEIXEIRA MIGUEZ DE OLIV"/>
      <sheetName val="RENATA FERNANDES"/>
      <sheetName val="ARIANE DA SILVA FERREIRA BRASIL"/>
      <sheetName val="Marcia Cristiane Portela da Si"/>
      <sheetName val="LUCAS BRANDAO DA SILVA"/>
      <sheetName val="VERA LUCIA STELLET AGUIRRE"/>
      <sheetName val="PEDRO HENRIQUE RODRIGUES GUIMAR"/>
      <sheetName val="MATHEUS PIRES MELLO DOS SANTOS"/>
      <sheetName val="RYAN OLIVEIRA DE LIMA"/>
      <sheetName val="PABLO NUNES DURVAL"/>
      <sheetName val="ANNELISE NOE MARTINHO"/>
      <sheetName val="ERICO DOS SANTOS HOMEM"/>
      <sheetName val="GIOVANNA FELIZ NOLASCO TINTEL"/>
      <sheetName val="LUCAS RAVI BORGES DA COSTA"/>
      <sheetName val="ANTONIO INACIO DE BARROS"/>
      <sheetName val="AMARO FERREIRA DA SILVA"/>
      <sheetName val="LAIS GOMES BANDEIRA RODRIGUES"/>
      <sheetName val="ISA PEREIRA DE OLIVEIRA"/>
      <sheetName val="BEATRIZ DOS SANTOS GOMES"/>
      <sheetName val="MARIA ESTHER DA ROCHA"/>
      <sheetName val="JORGE CARLOS BAPTISTA SERRANO"/>
      <sheetName val="JAQUELINE MELLO SAMPAIO"/>
      <sheetName val="ALINE ALVES PORTILHO"/>
      <sheetName val="ARTUR MENDONCA GOMES"/>
      <sheetName val="LEDA RIBEIRO SADA"/>
      <sheetName val="BIANCA DOS SANTOS SILVA"/>
      <sheetName val="ANGELA MARIA MIGLIORINI BURAT"/>
      <sheetName val="AYLLA SOPHIA DE OLIVEIRA ESTREL"/>
      <sheetName val="Camila Nascimento Gonçalves"/>
      <sheetName val="MARIA DE LOURDES BARBOSA"/>
      <sheetName val="LAURA DE ALMEIDA AGUIAR"/>
      <sheetName val="ELAINE FERREIRA DA SILVA"/>
      <sheetName val="IDA SALOMAO EIRAS"/>
      <sheetName val="EDMEA RODRIGUES MACHADO"/>
      <sheetName val="ERNANNE ROCHA DA SILVA2"/>
      <sheetName val="LUISA DE ANDRADE FONSECA PEREIR"/>
      <sheetName val="MARIA RODRIGUES DIAS"/>
      <sheetName val="MARIA RODRIGUES DIAS2"/>
      <sheetName val="VINICIUS GOUVEIA VALDUGA"/>
      <sheetName val="LARISSA MAYA DE OLIVEIRA MARTIN"/>
      <sheetName val="LAURO PAES COELHO NETO"/>
      <sheetName val="IVANIR DOS SANTOS OLIVEIRA"/>
      <sheetName val="MIGUEL DE ANDRADE CAETANO CRUZ "/>
      <sheetName val="MARIA CRISTINA DUARTE BRANDAO"/>
      <sheetName val="GUILHERME KERN DE ALMEIDA"/>
      <sheetName val="DAVINA RODRIGUES DOS SANTOS"/>
      <sheetName val="LAURA DE ALMEIDA AGUIAR XAVIER"/>
      <sheetName val="FATIMA DE JESUS RODRIGUES"/>
      <sheetName val="CLARA APARECIDA TORQUILHO RODRI"/>
      <sheetName val="HEELYKA VITAL SILVA2"/>
      <sheetName val="JANE NATIVIDADE BAÊTA"/>
      <sheetName val="ISABELLE ORLANDO GALANTE"/>
      <sheetName val="ANA CAROLINA BRAGA DE AZEVEDO2"/>
      <sheetName val="ERICO DSOS SANTOS HOMEM2"/>
      <sheetName val="ANA PAULA DOS SANTOS LIMA"/>
      <sheetName val="JURACI DE BARROS SILVA"/>
      <sheetName val="ADAUTO DE OLIVEIRA BARROS NETO"/>
      <sheetName val="ADAUTO DE OLIVEIRA BARROS NETO2"/>
      <sheetName val="JOZILEA DE AVILA"/>
      <sheetName val="ANA MARIA CARNEVALE"/>
      <sheetName val="MARLENE MAGALHAES COSCARELLI"/>
      <sheetName val="PABLO NUNES DURVAL2"/>
      <sheetName val="MARIA DA LUZ FELICIANO MOREIRA"/>
      <sheetName val="ELZY LAMOGLIA BRAGA"/>
      <sheetName val="ROBERTA CRISTINA COSTA DA SILVA"/>
      <sheetName val="KATIA RODRIGUES ANTUNES"/>
      <sheetName val="CARLOS MAGNO VERLIM FUNDAO"/>
      <sheetName val="UCIA HELENA DE SOUSA QUINTINO"/>
      <sheetName val="BEATRIZ BITTENCOURT SILVA"/>
      <sheetName val="DANIEL MIGUEL DO IMPERIO"/>
      <sheetName val="CLARA APARECIDA TORQUILHO RODR2"/>
      <sheetName val="PRISCILA DA SILVA"/>
      <sheetName val="DANIELLE DA SILVA BRITO"/>
      <sheetName val="ELIZABETH OLIVEIRA DE SOUZA"/>
      <sheetName val="CAMILA APARECIDA COSTA DA SILVA"/>
      <sheetName val="MANUELA XIMENES2"/>
      <sheetName val="LUCIENE DOS SANTOS GOMES TORQUI"/>
      <sheetName val="HELOISA MAURAT MENDONCA"/>
      <sheetName val="ALCINA THEREZINHA PESSOA BARROS"/>
      <sheetName val="MONICA VENTURA MEDEIROS"/>
      <sheetName val="PEDRO RASBAS DA SILVA GAITO HUS"/>
      <sheetName val="VICTOR SOUZA SANTOS"/>
      <sheetName val="DAVI DE ARAUJO CORREIA MESQUITA"/>
      <sheetName val="SAMIRA ASSEDE OLIVEIRA"/>
      <sheetName val="NAZARE MARIA"/>
      <sheetName val="GUTIERRY SILVA DOS SANTOS"/>
      <sheetName val="Angela Maria Bottino"/>
      <sheetName val="MARCIA GALVAO DA VEIGA"/>
      <sheetName val="LICIO GUILHERME LOPES DE OLIVEI"/>
      <sheetName val="LUCIANO AUGUSTO LOPES FERREIRA"/>
      <sheetName val="MARIA DE LOURDES VIEIRA SANTOS"/>
      <sheetName val="ULYSSES MARTINS CASSIMIRA"/>
      <sheetName val="MIGUEL DE ANDRADE CAETANO CRU2"/>
      <sheetName val="ELIZIA BARCELOS VENANCIO"/>
      <sheetName val="ELIZABETH SIQUEIRA VIANNA MEDEI"/>
      <sheetName val="LUIZ CARLOS PEREIRA DE CAMPOS"/>
      <sheetName val="ROBERTO EUGENIO CATTA PRETA"/>
      <sheetName val="MARIA DA LUZ FELICIANO MOREIRA2"/>
      <sheetName val="ERNANNE ROCHA DA SILVA3"/>
      <sheetName val="FERNANDO PEIXOTO HAIKAL"/>
      <sheetName val="LUCAS SANTOS LOPES"/>
      <sheetName val="GABRYEL DA CUNHA"/>
      <sheetName val="FABIO DA FONSECA MAGALHAES"/>
      <sheetName val="MARIA DA LUZ FELICIANO MOREIRA3"/>
      <sheetName val="VERA LUCIA FARIA DE SOUZA"/>
      <sheetName val="REJANE GOMES TEIXEIRA"/>
      <sheetName val="MARIA DAS GRACAS MOURA SINOPOLI"/>
      <sheetName val="MARLENE DA SILVA LIMA PEREIRA"/>
      <sheetName val="Anderson Fernandes Grola"/>
      <sheetName val="MIRIAM GUSMAO DA SILVA"/>
      <sheetName val="JULYANA ALEXANDRA SOUSA DA SILV"/>
      <sheetName val="RAFAEL GOMES SURGEK"/>
      <sheetName val="SEILLY MAFRA BENIGNO SANTOS"/>
      <sheetName val="MOZARINA MARTINS BARROS"/>
      <sheetName val="FRANCIELI FELICIANA DE ARAUJO C"/>
      <sheetName val="MIGUEL RIBEIRO CRUZ"/>
      <sheetName val="PRISCILA DA CONCEICAO MACHADO"/>
      <sheetName val="DANIEL HERNANDES SOARES DE ARAU"/>
      <sheetName val="ANNA CAROLINA BARRETO MARTINS 3"/>
      <sheetName val="KATIA DA CUNHA MARINHO"/>
      <sheetName val="ANDRE LUIZ BARROS GOMES"/>
      <sheetName val="KATIA NOBREGA DA SILVA"/>
      <sheetName val="FABIOLA DUARTE MACHADO DOS SANT"/>
      <sheetName val="ANDRE LUIS CHAVES RENNO"/>
      <sheetName val="Ana Carla Lima Castilho"/>
      <sheetName val="LIZ MULLER COSTA"/>
      <sheetName val="VILMARA TINOCO DE MESQUITA"/>
      <sheetName val="JOSE WILLIAM AZEVEDO DE FREITAS"/>
      <sheetName val="THEREZA MARIA FERNANDES LOPES"/>
      <sheetName val="VIVIANE BRAGA DE FIGUEIREDO VER"/>
      <sheetName val="RAPHAEL RIBEIRO DE SOUSA DA SIL"/>
      <sheetName val="GUSTAVO EDUARDO HUMPHREYS"/>
      <sheetName val="ROBERTO CARLOS CEARENSE PIMENTE"/>
      <sheetName val="ANNELISE NOE MARTINHO2"/>
      <sheetName val="ANA PAULA DE SOUZA DO VAL"/>
      <sheetName val="LOURDES MARIA TAVARES BALTHAZAR"/>
      <sheetName val="ELENICE MINIGUELO MORENO MENA"/>
      <sheetName val="FERNANDO JOSE FROES CRUZ DE OLI"/>
      <sheetName val="ENZO HENRIKE ROSA CARDOSO"/>
      <sheetName val="GABRIEL DE ARAUJO VILARINHO SAN"/>
      <sheetName val="MURILO DETROIT ROSA DURAND"/>
      <sheetName val="MARCELE DE JESUS MENEZES"/>
      <sheetName val="JULYANA ALEXANDRA SOUSA DA SIL2"/>
      <sheetName val="ISLAINE DA COSTA FERREIRA"/>
      <sheetName val="RONALDO KRAUSS LAS CASAS FERNAN"/>
      <sheetName val="LUCIANA CHALHOUB CAMPOS"/>
      <sheetName val="ROSANE MORAES DE OLIVEIRA"/>
      <sheetName val="IVANY ANTONIO DOS SANTOS"/>
      <sheetName val="FRANCILANE DE PAULA SILVESTRE S"/>
      <sheetName val="YUBIRAJARA CORREA"/>
      <sheetName val="CARLOS ADRIANO DA SILVA SANTOS"/>
      <sheetName val="LUIS ROBERTO DO ROSARIO BRITO"/>
      <sheetName val="NORMA VENEZA GONCALVES"/>
      <sheetName val="KARINY DA SILVA RIBEIRO"/>
      <sheetName val="LUMA COELHO ROCHA"/>
      <sheetName val="JORGE JOSE DE FREITAS"/>
      <sheetName val="PEDRO LUCAS RIBEIRO MONIS"/>
      <sheetName val="AMERICO DAVID AURELIO"/>
      <sheetName val="VALDIR BASTOS MAGALHAES"/>
      <sheetName val="ANA LUCIA PINHEIRO"/>
      <sheetName val="MARILTON FERREIRA DUQUE ESTRADA"/>
      <sheetName val="ANDRE LUIZ RODRIGUES SAMPAIO"/>
      <sheetName val="PAULO HENRIQUE MONJARDIN DA R. "/>
      <sheetName val="PAULO MOTTA MAIA DE OLIVEIRA VA"/>
      <sheetName val="ROSE MARY DE ASSUMPCAO LINHARES"/>
      <sheetName val="AMANDA BAPTISTA DOS SANTOS"/>
      <sheetName val="FERNANDO PEIXOTO"/>
      <sheetName val="PAMELLA TOZATO"/>
      <sheetName val="ANTONIO VITURINO"/>
      <sheetName val="CLAUDIA CRISTINA GAMA"/>
      <sheetName val="SILVIA GRILO RAMOS"/>
      <sheetName val="VALERIA CRISTINA TEIXEIRA MARQU"/>
      <sheetName val="CARLOS ALBERTO DO CARMO"/>
      <sheetName val="ANDRESSA MOURA DA COSTA"/>
      <sheetName val="JOSE LUIZ STUDART DE ALBUQUERQU"/>
      <sheetName val="ISLAINE DA COSTA FERREIRA2"/>
      <sheetName val="PATRICIA SOUZA DE LIMA"/>
      <sheetName val="TALYSON COSTA DE LIMA"/>
      <sheetName val="ELMA DE OLIVEIRA VASCONCELOS"/>
      <sheetName val="MARIA LIA DA SILVA CARDOSO"/>
      <sheetName val="SAULO ANDRE PEREIRA"/>
      <sheetName val="FREDERICO PONTES KAPPAUN"/>
      <sheetName val="NILCA CABRAL ANDRADE"/>
      <sheetName val="STELLA GERVIS VIDAL"/>
      <sheetName val="JAQUELINE MONTEIRO TINOCO CARDO"/>
      <sheetName val="Elaine Christina de Arruda"/>
      <sheetName val="LUIZ HENRIQUE DE OLIVEIRA SILVA"/>
      <sheetName val="LUD HENRIQUE COMBAT DA SILVA"/>
      <sheetName val="YOLANDA MACHADO DE ALMEIDA"/>
      <sheetName val="MARIA NUNES SERAFIM"/>
      <sheetName val="ADAUTO DE CASTRO OLIVEIRA"/>
      <sheetName val="MONICA MORALES NESSIMIAN"/>
      <sheetName val="MARA REGINA CALIXTO"/>
      <sheetName val="MARIA HELENA MACHADO GOMES"/>
      <sheetName val="MARIA FRANCESCA DELL ARMI"/>
      <sheetName val="ZENI FREITAS PINTO"/>
      <sheetName val="JANETE MONTESINOS VIANNA1"/>
      <sheetName val="RENATA FERNANDES DOMENECH1"/>
      <sheetName val="RENAN DA SILVA FERREIRA JUNIOR"/>
      <sheetName val="MIGUEL DE ANDRADE CAETANO CRU3"/>
      <sheetName val="DINALVA MARIA FARIA GONCALVES"/>
      <sheetName val="ALINNE CRISTINA DOS SANTOS ALEG"/>
      <sheetName val="ALINNE CRISTINA DOS SANTOS ALE1"/>
      <sheetName val="DEJANIRA DE SOUZA SANTOS"/>
      <sheetName val="PERPEDIGNA FRANCISCA DOS SANTOS"/>
      <sheetName val="GIUSA MARIA AMORIM STEVENS"/>
      <sheetName val="ROBERTO CARLOS CEARENSE"/>
      <sheetName val="ELENICE CESAR DA SILVA"/>
      <sheetName val="SANDOR ÁTILA NEMES"/>
      <sheetName val="JUSSARA OLIVEIRA DA SILVA"/>
      <sheetName val="ANNA CAROLINA BARRETO"/>
      <sheetName val="VICTOR SOUZA"/>
      <sheetName val="NICOLAS MAGALHAES BAPTISTA"/>
      <sheetName val="JONAS DE MELO ZACHIS"/>
      <sheetName val="ANA PAULA CUNHA DE ANDRADE"/>
      <sheetName val="FERNANDA MONTEIRO MARINHO"/>
      <sheetName val="RENATA SOUSA DA SILVA"/>
      <sheetName val="THIAGO RIBEIRO ACACIO"/>
      <sheetName val="SANDRA REGINA DURVAL PEREIRA"/>
      <sheetName val="MIRIA PESSANHA"/>
      <sheetName val="ANGELA NASCIMENTO"/>
      <sheetName val="LIVIA REGINA FERREIRA"/>
      <sheetName val="MURILO DE MORAES"/>
      <sheetName val="PALMYRA SOARES CORREIA"/>
      <sheetName val="PRISCILADASILVA"/>
      <sheetName val="CLAUDIA FERREIRA DE CARVALHO"/>
      <sheetName val="MARIA INEZ DE FARIAS FERREIRA"/>
      <sheetName val="KELLY CRISTINA DA SILVA LIMA"/>
      <sheetName val="MARIA ANGELICA PEREIRA DA SILVA"/>
      <sheetName val="MARIA IZABEL FERREIRA RAMALHO"/>
      <sheetName val="ROGERIO DIAS PINTO"/>
      <sheetName val="TATIANA LINS DE BARROS"/>
      <sheetName val="ROSILAINE GERMANO DE LEMOS"/>
      <sheetName val="CAROLINA ROCHA BAPTISTA"/>
      <sheetName val="ROSANA CRISTINA PINHEIRO"/>
      <sheetName val="ROSANA CRISTINA PINHEIRO1"/>
      <sheetName val="LINDALVA DE OLIVEIRA"/>
      <sheetName val="LUIZ CARLOS DA ROCHA VASCONCELO"/>
      <sheetName val="LYGIA NINHAUS DE FREITAS"/>
      <sheetName val="SILVIO FELISMINO CALDEIRA"/>
      <sheetName val="LUCIANA DA SILVA BEZERRA CERVIN"/>
      <sheetName val="ANGELICA CRISTINA SILVEIRA DE S"/>
      <sheetName val="ANGELICA CRISTINA SILVEIRA"/>
      <sheetName val="MIRELA DANTAS"/>
      <sheetName val="DANIELLE DINUNCI DE SA COSTA"/>
      <sheetName val="LUCIANO DESCHAMPS"/>
      <sheetName val="ROBSON FRANKLIN DE SOUZA"/>
      <sheetName val="NILMA DE ANDRADE KLEN"/>
      <sheetName val="REBECA MONTEIRO NERES BONDIN"/>
      <sheetName val="JULIANA DA SILVA"/>
      <sheetName val="PRISCILLA TEIXEIRA"/>
      <sheetName val="LORENNA VITORIA "/>
      <sheetName val="NATHALIA PENEDO"/>
      <sheetName val="LILIAM DEISE PEREIRA"/>
      <sheetName val="ANGELA DE OLIVEIRA"/>
      <sheetName val="LILIAN SANTOS"/>
      <sheetName val="MARIA PEDROSA"/>
      <sheetName val="RONALDO DE SOUZA"/>
      <sheetName val="KATYA REGINA"/>
      <sheetName val="PAULO MARCELO"/>
      <sheetName val="JOAO PEDRO SOARES LOPEZ"/>
      <sheetName val="OTON LUIZ"/>
      <sheetName val="SANDRA MARIA CAMPAGNAC"/>
      <sheetName val="GERCINA PASSOS"/>
      <sheetName val="LUIZ ROBERTO"/>
      <sheetName val="MARA REGINA"/>
      <sheetName val="LILIAN MACHADO"/>
      <sheetName val="REGINA PEREIRA DE BARROS"/>
      <sheetName val="TANIA MARIA"/>
      <sheetName val="EDSON SEBASTIAO"/>
      <sheetName val="ANA LAURA"/>
      <sheetName val="MARIA DO CARMO"/>
      <sheetName val="GETULIO HERMES"/>
      <sheetName val="BRUNA RAMOA MENDONCA"/>
      <sheetName val="THEO REZENDE"/>
      <sheetName val="SANDRA REGINA"/>
      <sheetName val="LORENZO SEQUEIRA"/>
      <sheetName val="ALINE VARGEM"/>
      <sheetName val="THIAGO DE SOUSA"/>
      <sheetName val="VITORIA RIBEIRO"/>
      <sheetName val="KEITH LENA"/>
      <sheetName val="JUCELIA FERNANDES"/>
      <sheetName val="THAIS BALTAZAR BOEZIO"/>
      <sheetName val="ELOA DE ANDRADE"/>
      <sheetName val="TAIARA CERQUEIRA"/>
      <sheetName val="CAIO HENRIQUE MACHADO DOS ANJOS"/>
      <sheetName val="ARTHUR BERNARDO SOUZA"/>
      <sheetName val="ARTHUR DE CARVALHO"/>
      <sheetName val="MARIA FERREIRA DA COSTA ALVES"/>
      <sheetName val="KAIQUE CAMPOS"/>
      <sheetName val="TARINNE"/>
      <sheetName val="CRISTIANE SILVEIRA TORRES"/>
      <sheetName val="MARILZA"/>
      <sheetName val="FERNANDA RIBEIRO"/>
      <sheetName val="EUNICE DOS SANTOS YARZON"/>
      <sheetName val="ROSA MARIA"/>
      <sheetName val="ANTONIO INACIO"/>
      <sheetName val="LEILA DA SILVA"/>
      <sheetName val="GEORGETE"/>
      <sheetName val="DANIEL COSMO"/>
      <sheetName val="MARIA PEDROSA DE MOURA"/>
      <sheetName val="SUELI NOGUEIRA"/>
      <sheetName val="ISLAINE"/>
      <sheetName val="ISLAINE11"/>
      <sheetName val="ALEDIO RODRIGUES"/>
      <sheetName val="HUGO PEREIRA"/>
      <sheetName val="ZAINE BARBOSA"/>
      <sheetName val="EDSON DOS SANTOS"/>
      <sheetName val="KELLY CRISTINA"/>
      <sheetName val="MARIA DE FATIMA PARANHOS"/>
      <sheetName val="MIRANDOLINA DE OLIVEIRA"/>
      <sheetName val="Thayane Braga Sales"/>
      <sheetName val="ANA MARIA DE MELLO"/>
      <sheetName val="ANA BEATRIZ FISCHMAN"/>
      <sheetName val="VALENTIN PEREIRA"/>
      <sheetName val="MARIO SERGIO PEREIRA"/>
      <sheetName val="ROBERTO OCHSENDORF"/>
      <sheetName val="GILCELANE CONCEICAO"/>
      <sheetName val="Valentin Mendes"/>
      <sheetName val="MARIO SERGIO"/>
      <sheetName val="ROBERTO DA SILVA"/>
      <sheetName val="GILCELANE"/>
      <sheetName val="SOLANGE BARBOSA"/>
      <sheetName val="SOLANGE BARBOSA DE PAULA"/>
      <sheetName val="ROSE LUCIA"/>
      <sheetName val="DANIELA AMADOR"/>
      <sheetName val="PAULO MIRANDA DAS NEVES"/>
      <sheetName val="THEREZINHA BARROS"/>
      <sheetName val="SEILLY MAFRA"/>
      <sheetName val="JORGINA DA CUNHA PIMENTA"/>
      <sheetName val="Planilha1"/>
      <sheetName val="GABRIEL DA SILVA MACIEL"/>
      <sheetName val="JONATAS TORRES ALVES"/>
      <sheetName val="LUCAS RODRIGUES SORRENTINO"/>
      <sheetName val="ANA CAROLINA COSTA KULNIG"/>
      <sheetName val="JORGE JOSE ASSIS DA SILVA"/>
      <sheetName val="ANGELA MARIA MIGLIORINI"/>
      <sheetName val="LUCIANELORETO"/>
      <sheetName val="ERLON ALEMANGES COSTA"/>
      <sheetName val="JOAO VITOR RODRIGUES"/>
      <sheetName val="VICTOR JORGE LIMA"/>
      <sheetName val="ANDERSON TOSTES"/>
      <sheetName val="TERESA CRISTINA"/>
      <sheetName val="VERA LUCIA"/>
      <sheetName val="AMANDA EMANUELY"/>
      <sheetName val="FLAVIA MARTORELLI"/>
      <sheetName val="LUCIANA FIGUEIREDO"/>
      <sheetName val="CLARA APARECIDA"/>
      <sheetName val="ANGELICA CONCEICAO"/>
      <sheetName val="HUGO FILHO"/>
      <sheetName val="DIEGO OLIMPIO"/>
      <sheetName val="MARCUS CARDOSO MALTA"/>
      <sheetName val="GIOVANNI LARANJO"/>
      <sheetName val="PABLO NUNES DURVALL"/>
      <sheetName val="PHILIPE CHAVES DONATO"/>
      <sheetName val="ISAQUE RODRIGUES DA SILVA"/>
      <sheetName val="PEDRO AUGUSTO GUIMARAES DUARTE "/>
      <sheetName val="MIGUEL DE ANDRADE"/>
      <sheetName val="ONILA DE OLIVEIRA"/>
      <sheetName val="PRISCILA RITA NORONHA RAMOS"/>
      <sheetName val="DIVA MARIA GARCIA"/>
      <sheetName val="NATAN SILVA"/>
      <sheetName val="AMERICA CHAGAS PEIXOTO"/>
      <sheetName val="ALINE ALVES PORTILHOO"/>
      <sheetName val="ESTER ALVES DE ALMEIDA VIANA"/>
      <sheetName val="SIDNEI DE PAULA VELOSO"/>
      <sheetName val="CLAUDIA LOPES"/>
      <sheetName val="DENISE BORGES"/>
      <sheetName val="FABIANA SILVEIRA DA MATA SILVA"/>
      <sheetName val="YOLANDA MACHADO"/>
      <sheetName val="JESSICA PEREZ GARCIA"/>
      <sheetName val="IDALINA DA SILVA"/>
      <sheetName val="PAULO SERGIO"/>
      <sheetName val="ROSALIA JOSEFA"/>
      <sheetName val="RENATO EDUARDO"/>
      <sheetName val="LEANDRO DA SILVA"/>
      <sheetName val="JANE SILVA GUIMARAES"/>
      <sheetName val="THAYSSA DA SILVA"/>
      <sheetName val="LAURA CUNHA"/>
      <sheetName val="AGATHA CRISTINA"/>
      <sheetName val="VILMA MOTTA"/>
      <sheetName val="PEDRO MACIEL"/>
      <sheetName val="MADSON CARVALHO"/>
      <sheetName val="MAURICIO DA COSTA"/>
      <sheetName val="SIDNEI DE PAULA"/>
      <sheetName val="JHULYE DOS SANTOS"/>
      <sheetName val="WELSON KEB KAB"/>
      <sheetName val="ELMO ANTONIO"/>
      <sheetName val="ASAFE KALLEB"/>
      <sheetName val="JIN LINGYUN"/>
      <sheetName val="ALDICEA ALVES"/>
      <sheetName val="WILLIAM LILIANE"/>
      <sheetName val="ISABELA OLIVEIRA"/>
      <sheetName val="ISABELLA DE ALMEIDA"/>
      <sheetName val="ROSELAINE CARVALHO"/>
      <sheetName val="CARLOS ALBERTO CANDIDO"/>
      <sheetName val="LUCIANA ALVES"/>
      <sheetName val="ERICA DA SILVA"/>
      <sheetName val="FATIMA NAZARETH"/>
      <sheetName val="EMMANUEL ASSIS"/>
      <sheetName val="PAINEL de NIPs 2024"/>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Set>
  </externalBook>
</externalLink>
</file>

<file path=xl/persons/person.xml><?xml version="1.0" encoding="utf-8"?>
<personList xmlns="http://schemas.microsoft.com/office/spreadsheetml/2018/threadedcomments" xmlns:x="http://schemas.openxmlformats.org/spreadsheetml/2006/main">
  <person displayName="Ramon Roque Santos de Oliveira" id="{4ABCA92A-F013-455C-A5D4-B1088B7B3752}" userId="S::ramon.oliveira@levesaude.com.br::464551a6-caa2-4994-8d9b-4b1dc1fef158"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phaella.rodrigues" refreshedDate="45597.741280902781" createdVersion="8" refreshedVersion="8" minRefreshableVersion="3" recordCount="478" xr:uid="{8B4191D5-B3F0-4A40-B524-A0CEF895B0EE}">
  <cacheSource type="worksheet">
    <worksheetSource ref="A1:AP1048576" sheet="NIPs"/>
  </cacheSource>
  <cacheFields count="45">
    <cacheField name="Data da solicitação" numFmtId="0">
      <sharedItems containsDate="1" containsBlank="1" containsMixedTypes="1" minDate="2021-10-05T00:00:00" maxDate="2024-10-25T00:00:00"/>
    </cacheField>
    <cacheField name="Data Da NIP" numFmtId="0">
      <sharedItems containsNonDate="0" containsDate="1" containsString="0" containsBlank="1" minDate="2024-05-02T00:00:00" maxDate="2024-10-31T00:00:00" count="138">
        <d v="2024-05-02T00:00:00"/>
        <d v="2024-05-03T00:00:00"/>
        <d v="2024-05-06T00:00:00"/>
        <d v="2024-05-07T00:00:00"/>
        <d v="2024-05-08T00:00:00"/>
        <d v="2024-05-09T00:00:00"/>
        <d v="2024-05-10T00:00:00"/>
        <d v="2024-05-13T00:00:00"/>
        <d v="2024-05-14T00:00:00"/>
        <d v="2024-05-15T00:00:00"/>
        <d v="2024-05-16T00:00:00"/>
        <d v="2024-05-17T00:00:00"/>
        <d v="2024-05-18T00:00:00"/>
        <d v="2024-05-20T00:00:00"/>
        <d v="2024-05-21T00:00:00"/>
        <d v="2024-05-22T00:00:00"/>
        <d v="2024-05-23T00:00:00"/>
        <d v="2024-05-24T00:00:00"/>
        <d v="2024-05-26T00:00:00"/>
        <d v="2024-05-27T00:00:00"/>
        <d v="2024-05-28T00:00:00"/>
        <d v="2024-05-29T00:00:00"/>
        <d v="2024-05-30T00:00:00"/>
        <d v="2024-05-31T00:00:00"/>
        <d v="2024-06-01T00:00:00"/>
        <d v="2024-06-03T00:00:00"/>
        <d v="2024-06-04T00:00:00"/>
        <d v="2024-06-05T00:00:00"/>
        <d v="2024-06-07T00:00:00"/>
        <d v="2024-06-10T00:00:00"/>
        <d v="2024-06-11T00:00:00"/>
        <d v="2024-06-12T00:00:00"/>
        <d v="2024-06-13T00:00:00"/>
        <d v="2024-06-14T00:00:00"/>
        <d v="2024-06-15T00:00:00"/>
        <d v="2024-06-17T00:00:00"/>
        <d v="2024-06-18T00:00:00"/>
        <d v="2024-06-19T00:00:00"/>
        <d v="2024-06-20T00:00:00"/>
        <d v="2024-06-21T00:00:00"/>
        <d v="2024-06-24T00:00:00"/>
        <d v="2024-06-25T00:00:00"/>
        <d v="2024-06-26T00:00:00"/>
        <d v="2024-06-27T00:00:00"/>
        <d v="2024-06-28T00:00:00"/>
        <d v="2024-07-01T00:00:00"/>
        <d v="2024-07-02T00:00:00"/>
        <d v="2024-07-03T00:00:00"/>
        <d v="2024-07-04T00:00:00"/>
        <d v="2024-07-05T00:00:00"/>
        <d v="2024-07-07T00:00:00"/>
        <d v="2024-07-08T00:00:00"/>
        <d v="2024-07-09T00:00:00"/>
        <d v="2024-07-10T00:00:00"/>
        <d v="2024-07-11T00:00:00"/>
        <d v="2024-07-12T00:00:00"/>
        <d v="2024-07-15T00:00:00"/>
        <d v="2024-07-16T00:00:00"/>
        <d v="2024-07-17T00:00:00"/>
        <d v="2024-07-18T00:00:00"/>
        <d v="2024-07-19T00:00:00"/>
        <d v="2024-07-22T00:00:00"/>
        <d v="2024-07-23T00:00:00"/>
        <d v="2024-07-24T00:00:00"/>
        <d v="2024-07-25T00:00:00"/>
        <d v="2024-07-26T00:00:00"/>
        <d v="2024-07-29T00:00:00"/>
        <d v="2024-07-30T00:00:00"/>
        <d v="2024-07-31T00:00:00"/>
        <d v="2024-08-01T00:00:00"/>
        <d v="2024-08-02T00:00:00"/>
        <d v="2024-08-03T00:00:00"/>
        <d v="2024-08-05T00:00:00"/>
        <d v="2024-08-06T00:00:00"/>
        <d v="2024-08-07T00:00:00"/>
        <d v="2024-08-08T00:00:00"/>
        <d v="2024-08-09T00:00:00"/>
        <d v="2024-08-12T00:00:00"/>
        <d v="2024-08-13T00:00:00"/>
        <d v="2024-08-14T00:00:00"/>
        <d v="2024-08-15T00:00:00"/>
        <d v="2024-08-16T00:00:00"/>
        <d v="2024-08-19T00:00:00"/>
        <d v="2024-08-20T00:00:00"/>
        <d v="2024-08-21T00:00:00"/>
        <d v="2024-08-22T00:00:00"/>
        <d v="2024-08-23T00:00:00"/>
        <d v="2024-08-26T00:00:00"/>
        <d v="2024-08-27T00:00:00"/>
        <d v="2024-08-28T00:00:00"/>
        <d v="2024-08-29T00:00:00"/>
        <d v="2024-08-30T00:00:00"/>
        <d v="2024-09-02T00:00:00"/>
        <d v="2024-09-03T00:00:00"/>
        <d v="2024-09-04T00:00:00"/>
        <d v="2024-09-05T00:00:00"/>
        <d v="2024-09-06T00:00:00"/>
        <d v="2024-09-07T00:00:00"/>
        <d v="2024-09-09T00:00:00"/>
        <d v="2024-09-10T00:00:00"/>
        <d v="2024-09-11T00:00:00"/>
        <d v="2024-09-12T00:00:00"/>
        <d v="2024-09-13T00:00:00"/>
        <d v="2024-09-16T00:00:00"/>
        <d v="2024-09-17T00:00:00"/>
        <d v="2024-09-18T00:00:00"/>
        <d v="2024-09-19T00:00:00"/>
        <d v="2024-09-20T00:00:00"/>
        <d v="2024-09-23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4T00:00:00"/>
        <d v="2024-10-15T00:00:00"/>
        <d v="2024-10-16T00:00:00"/>
        <d v="2024-10-17T00:00:00"/>
        <d v="2024-10-18T00:00:00"/>
        <d v="2024-10-21T00:00:00"/>
        <d v="2024-10-22T00:00:00"/>
        <d v="2024-10-23T00:00:00"/>
        <d v="2024-10-24T00:00:00"/>
        <d v="2024-10-25T00:00:00"/>
        <d v="2024-10-28T00:00:00"/>
        <d v="2024-10-29T00:00:00"/>
        <d v="2024-10-30T00:00:00"/>
        <m/>
      </sharedItems>
      <fieldGroup par="44"/>
    </cacheField>
    <cacheField name="Dias de espera" numFmtId="0">
      <sharedItems containsBlank="1" containsMixedTypes="1" containsNumber="1" containsInteger="1" minValue="0" maxValue="45595"/>
    </cacheField>
    <cacheField name="Qnt de Contatos" numFmtId="0">
      <sharedItems containsBlank="1" containsMixedTypes="1" containsNumber="1" containsInteger="1" minValue="0" maxValue="30"/>
    </cacheField>
    <cacheField name="Demanda" numFmtId="0">
      <sharedItems containsBlank="1" containsMixedTypes="1" containsNumber="1" containsInteger="1" minValue="12834531" maxValue="13166914"/>
    </cacheField>
    <cacheField name="Concessionária" numFmtId="0">
      <sharedItems containsBlank="1"/>
    </cacheField>
    <cacheField name="Corretor" numFmtId="0">
      <sharedItems containsBlank="1"/>
    </cacheField>
    <cacheField name="Beneficiário" numFmtId="0">
      <sharedItems containsBlank="1"/>
    </cacheField>
    <cacheField name="CPF" numFmtId="0">
      <sharedItems containsBlank="1"/>
    </cacheField>
    <cacheField name="Idade" numFmtId="0">
      <sharedItems containsString="0" containsBlank="1" containsNumber="1" containsInteger="1" minValue="0" maxValue="98"/>
    </cacheField>
    <cacheField name="Nip Anterior" numFmtId="0">
      <sharedItems containsBlank="1"/>
    </cacheField>
    <cacheField name="Plano" numFmtId="0">
      <sharedItems containsBlank="1"/>
    </cacheField>
    <cacheField name="TUP" numFmtId="0">
      <sharedItems containsBlank="1"/>
    </cacheField>
    <cacheField name="Região de residência " numFmtId="0">
      <sharedItems containsBlank="1" count="27">
        <s v="ZONA OESTE I"/>
        <s v="ZONA OESTE II"/>
        <s v="Nova Iguaçu"/>
        <s v="Duque de Caxias"/>
        <s v="São Gonçalo"/>
        <s v="São João de Meriti"/>
        <s v="ZONA NORTE I"/>
        <s v="ZONA NORTE II"/>
        <s v="NITEROI"/>
        <s v="Centro/ Zona Sul"/>
        <s v="ZONA NORTE III"/>
        <s v="NOVA IGUACU"/>
        <s v="SAO GONCALO"/>
        <s v="-"/>
        <s v="Zona Oeste I "/>
        <s v="FORA DAS REGIOES COMERCIALIZADAS"/>
        <s v="BELFORD ROXO"/>
        <s v="Petrópolis"/>
        <s v="Niterói"/>
        <s v="CENTRO/ZONA SUL"/>
        <s v="Zona Sul "/>
        <s v="Zona Sul"/>
        <s v="Maricá"/>
        <s v="Nilópolis"/>
        <m/>
        <s v="Mesquita"/>
        <s v="Nova Friburgo"/>
      </sharedItems>
    </cacheField>
    <cacheField name="Tema" numFmtId="0">
      <sharedItems containsBlank="1"/>
    </cacheField>
    <cacheField name="Subtema" numFmtId="0">
      <sharedItems containsBlank="1"/>
    </cacheField>
    <cacheField name="Assunto" numFmtId="0">
      <sharedItems containsBlank="1"/>
    </cacheField>
    <cacheField name="Causa Raíz" numFmtId="0">
      <sharedItems containsBlank="1" containsMixedTypes="1" containsNumber="1" containsInteger="1" minValue="0" maxValue="0" count="39">
        <s v="Erros de atendimento (Fale Leve, prestador e etc)"/>
        <s v="Demora para autorização (exames, consultas, cirurgias e internação)"/>
        <s v="Cliente Alto Custo"/>
        <s v="Falta de prestador na região"/>
        <s v="Reajuste"/>
        <s v="Aviso prévio"/>
        <s v="Dificuldade de agendamento"/>
        <s v="Demora para atendimento (Leve clínica, pestador, transferência)"/>
        <s v="Negativa  (Atendimento; Transferência)"/>
        <s v="Carência"/>
        <s v="Procedimento fora Rol"/>
        <s v="Descredenciamento"/>
        <s v="Cancelamento de consulta"/>
        <s v="Conduta Médica"/>
        <s v="Discordância de prazos"/>
        <s v="Cobrança pós cancelamento"/>
        <s v="Erro Sistêmico"/>
        <s v="Prestador sem agenda"/>
        <s v="Problemas com boleto"/>
        <s v="OPME"/>
        <s v="Portabilidade de operadora"/>
        <s v="Home Care"/>
        <s v="Reembolso"/>
        <s v="Problemas com a comercialização"/>
        <s v="Consulta telemedicina"/>
        <s v="Reativação de plano "/>
        <s v="Demora para visita de especialista durante internação "/>
        <s v="Cancelamento do plano"/>
        <s v="Intercorrências durante internação"/>
        <s v="Envio do resultado de exame"/>
        <s v="Dificuldade de contato (Leve Saúde; Prestador)"/>
        <s v="Alteração cadastral"/>
        <s v="Entrevista Médica Qualificada"/>
        <s v="Gatekeeper Leve On"/>
        <s v="Contrato PJ (Negativa de contratação; Recisão de contrato)"/>
        <s v="Revalidação de autorização"/>
        <s v="Erro no cadastro de prestador"/>
        <n v="0"/>
        <m/>
      </sharedItems>
    </cacheField>
    <cacheField name="Especialidade" numFmtId="0">
      <sharedItems containsBlank="1" count="101">
        <s v="Cirurgião Geral"/>
        <m/>
        <s v="Cirurgião Ortopedista"/>
        <s v="Ortopedia"/>
        <s v="AMEP"/>
        <s v="Cirurgião Ginecologista"/>
        <s v="Neuropediatria"/>
        <s v="Terapia infantil"/>
        <s v="Noripurum"/>
        <s v="Pediatria"/>
        <s v="RPG"/>
        <s v="Oncologia"/>
        <s v="Psicologia"/>
        <s v="Cirurgião Vascular"/>
        <s v="Viscocuplementação"/>
        <s v="Cirurgião oftalmologista"/>
        <s v="Cirurgião de Cabeça e pescoço"/>
        <s v="Mamotomia"/>
        <s v="Biópsia"/>
        <s v="Cirurgião Torácico"/>
        <s v="Ultrassonografia de pescoço"/>
        <s v="Cardiologia"/>
        <s v="Pronto atendimento pediátrico"/>
        <s v="Reumatologia pediátrica"/>
        <s v="Histeroscopia com bióspsia"/>
        <s v="Us das mamas"/>
        <s v="Ecodopplercardiograma com Strain"/>
        <s v="Exame oftalmológico"/>
        <s v="Cirurgião Otorrinolaringologista"/>
        <s v="USG transvaginal obstétrica"/>
        <s v="Exame laboratorial - Protombina"/>
        <s v="Fisioterapia"/>
        <s v="Ultrassonografia obstétrica"/>
        <s v="Exame laboratorial - Teste de Covid"/>
        <s v="Cirurgião Bariátrico"/>
        <s v="Ginecologia"/>
        <s v="Nutrólogo"/>
        <s v="Psiquiatria"/>
        <s v="Emergência ortopédica pediátrica"/>
        <s v="Ressonância magnética do Joelho"/>
        <s v="Ultrassonografia transvaginal "/>
        <s v="Exame pentacam"/>
        <s v="Fonoaudiologia"/>
        <s v="Tratamento quimioterápico oftalmológico "/>
        <s v="Fonoaudiologia Pediátrica"/>
        <s v="Urologia"/>
        <s v="Alergologista e Imunologia "/>
        <s v="Nefrologia"/>
        <s v="Emergência "/>
        <s v="Urologia "/>
        <s v="Rm de Coluna"/>
        <s v="Pet Scan "/>
        <s v="Neurocirurgião"/>
        <s v="Exames laboratoriais"/>
        <s v="Pediatria "/>
        <s v="Capilaroscopia Periungueal"/>
        <s v="Fonoaudiologia "/>
        <s v="Ecocardiograma "/>
        <s v="Endócrinologista"/>
        <s v="Ortopedia Cirúrgica - Quadril"/>
        <s v="Cirurgia ortognática"/>
        <s v="Teste de contato"/>
        <s v="Atendimento APH"/>
        <s v="Avaliação neuropsicológica"/>
        <s v="Angiotomografia"/>
        <s v="RM de Crânio 3 teslas"/>
        <s v="Neurologista"/>
        <s v="Dermatologista"/>
        <s v="Ortopedia Cirúrgica - Cotovelo"/>
        <s v="Mamotomia por US"/>
        <s v="Oftalmologia"/>
        <s v="Preventivo"/>
        <s v="Cirurgião Plástico"/>
        <s v="Neurocirurgia"/>
        <s v="Urologista pediátrico"/>
        <s v="Emergência Obstétrica"/>
        <s v="USG de tireóide com doppler"/>
        <s v="Urodinâmica"/>
        <s v="Cirurgia de coluna "/>
        <s v="Emergêmcia"/>
        <s v="Eye Center"/>
        <s v="Endoscopia"/>
        <s v="Densitometria Óssea"/>
        <s v="TC de abdomen total"/>
        <s v="Exame de preventivo"/>
        <s v="RM de Crânio"/>
        <s v="Ortopedista"/>
        <s v="Cirurgia Vascular"/>
        <s v="Cirurgia Plástica"/>
        <s v="RM de articulação"/>
        <s v="Terapia em cabine"/>
        <s v="Mastologista"/>
        <s v="Cirurgia da mão"/>
        <s v="Enfermeira obstétrica"/>
        <s v="RM de Pelve"/>
        <s v="Ortóptica"/>
        <s v="Medica de família"/>
        <s v="Angiologista"/>
        <s v="Videolaringoscopia"/>
        <s v="Otorrinolaringologista"/>
        <s v="Gastroenterologista"/>
      </sharedItems>
    </cacheField>
    <cacheField name="Especialidade 2 " numFmtId="0">
      <sharedItems containsBlank="1"/>
    </cacheField>
    <cacheField name="Modalidade" numFmtId="0">
      <sharedItems containsBlank="1"/>
    </cacheField>
    <cacheField name="Natureza" numFmtId="0">
      <sharedItems containsBlank="1"/>
    </cacheField>
    <cacheField name="Área Ofensora" numFmtId="0">
      <sharedItems containsBlank="1"/>
    </cacheField>
    <cacheField name="Área ofensora 2" numFmtId="0">
      <sharedItems containsBlank="1"/>
    </cacheField>
    <cacheField name="Risco / Erro / Sem Erro" numFmtId="0">
      <sharedItems containsBlank="1"/>
    </cacheField>
    <cacheField name="Classificação Jurídico" numFmtId="0">
      <sharedItems containsBlank="1" containsMixedTypes="1" containsNumber="1" containsInteger="1" minValue="0" maxValue="0"/>
    </cacheField>
    <cacheField name="Descrição da reclamação " numFmtId="0">
      <sharedItems containsBlank="1" longText="1"/>
    </cacheField>
    <cacheField name="Considerações Causa Raiz" numFmtId="0">
      <sharedItems containsBlank="1" longText="1"/>
    </cacheField>
    <cacheField name="Teve protocolo de ameaça?" numFmtId="0">
      <sharedItems containsBlank="1"/>
    </cacheField>
    <cacheField name="Passou pelo time de ameaças?" numFmtId="0">
      <sharedItems containsBlank="1"/>
    </cacheField>
    <cacheField name="Erro Operacional " numFmtId="0">
      <sharedItems containsBlank="1"/>
    </cacheField>
    <cacheField name="Jornada Mapeada?" numFmtId="0">
      <sharedItems containsBlank="1"/>
    </cacheField>
    <cacheField name="Passou pelo Fale Leve?" numFmtId="0">
      <sharedItems containsBlank="1"/>
    </cacheField>
    <cacheField name="Passou pela Ouvidoria?" numFmtId="0">
      <sharedItems containsBlank="1"/>
    </cacheField>
    <cacheField name="Registrado no Miro?" numFmtId="0">
      <sharedItems containsBlank="1"/>
    </cacheField>
    <cacheField name="Plano de ação ?" numFmtId="0">
      <sharedItems containsBlank="1"/>
    </cacheField>
    <cacheField name="Teve envio do caso para outra área?" numFmtId="0">
      <sharedItems containsBlank="1"/>
    </cacheField>
    <cacheField name="Teve desvio no salesforce?" numFmtId="0">
      <sharedItems containsBlank="1"/>
    </cacheField>
    <cacheField name="Erro Fale Leve" numFmtId="0">
      <sharedItems containsBlank="1"/>
    </cacheField>
    <cacheField name="Passou por algum canal especial?" numFmtId="0">
      <sharedItems containsBlank="1"/>
    </cacheField>
    <cacheField name="Semana" numFmtId="0">
      <sharedItems containsString="0" containsBlank="1" containsNumber="1" containsInteger="1" minValue="1" maxValue="5" count="6">
        <n v="1"/>
        <n v="2"/>
        <n v="3"/>
        <n v="4"/>
        <n v="5"/>
        <m/>
      </sharedItems>
    </cacheField>
    <cacheField name="Dia útil?" numFmtId="0">
      <sharedItems containsBlank="1"/>
    </cacheField>
    <cacheField name="Acumulado dia útil" numFmtId="0">
      <sharedItems containsString="0" containsBlank="1" containsNumber="1" containsInteger="1" minValue="-2" maxValue="22" count="26">
        <n v="1"/>
        <n v="2"/>
        <n v="3"/>
        <n v="4"/>
        <n v="5"/>
        <n v="6"/>
        <n v="7"/>
        <n v="8"/>
        <n v="9"/>
        <n v="10"/>
        <n v="11"/>
        <n v="12"/>
        <n v="13"/>
        <n v="14"/>
        <n v="15"/>
        <n v="16"/>
        <n v="17"/>
        <n v="18"/>
        <n v="19"/>
        <n v="20"/>
        <n v="21"/>
        <n v="22"/>
        <n v="-1"/>
        <n v="0"/>
        <n v="-2"/>
        <m/>
      </sharedItems>
    </cacheField>
    <cacheField name="Dias (Data Da NIP)" numFmtId="0" databaseField="0">
      <fieldGroup base="1">
        <rangePr groupBy="days" startDate="2024-05-02T00:00:00" endDate="2024-10-31T00:00:00"/>
        <groupItems count="368">
          <s v="&lt;02/05/2024"/>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v"/>
          <s v="02/fev"/>
          <s v="03/fev"/>
          <s v="04/fev"/>
          <s v="05/fev"/>
          <s v="06/fev"/>
          <s v="07/fev"/>
          <s v="08/fev"/>
          <s v="09/fev"/>
          <s v="10/fev"/>
          <s v="11/fev"/>
          <s v="12/fev"/>
          <s v="13/fev"/>
          <s v="14/fev"/>
          <s v="15/fev"/>
          <s v="16/fev"/>
          <s v="17/fev"/>
          <s v="18/fev"/>
          <s v="19/fev"/>
          <s v="20/fev"/>
          <s v="21/fev"/>
          <s v="22/fev"/>
          <s v="23/fev"/>
          <s v="24/fev"/>
          <s v="25/fev"/>
          <s v="26/fev"/>
          <s v="27/fev"/>
          <s v="28/fev"/>
          <s v="29/fev"/>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br"/>
          <s v="02/abr"/>
          <s v="03/abr"/>
          <s v="04/abr"/>
          <s v="05/abr"/>
          <s v="06/abr"/>
          <s v="07/abr"/>
          <s v="08/abr"/>
          <s v="09/abr"/>
          <s v="10/abr"/>
          <s v="11/abr"/>
          <s v="12/abr"/>
          <s v="13/abr"/>
          <s v="14/abr"/>
          <s v="15/abr"/>
          <s v="16/abr"/>
          <s v="17/abr"/>
          <s v="18/abr"/>
          <s v="19/abr"/>
          <s v="20/abr"/>
          <s v="21/abr"/>
          <s v="22/abr"/>
          <s v="23/abr"/>
          <s v="24/abr"/>
          <s v="25/abr"/>
          <s v="26/abr"/>
          <s v="27/abr"/>
          <s v="28/abr"/>
          <s v="29/abr"/>
          <s v="30/abr"/>
          <s v="01/mai"/>
          <s v="02/mai"/>
          <s v="03/mai"/>
          <s v="04/mai"/>
          <s v="05/mai"/>
          <s v="06/mai"/>
          <s v="07/mai"/>
          <s v="08/mai"/>
          <s v="09/mai"/>
          <s v="10/mai"/>
          <s v="11/mai"/>
          <s v="12/mai"/>
          <s v="13/mai"/>
          <s v="14/mai"/>
          <s v="15/mai"/>
          <s v="16/mai"/>
          <s v="17/mai"/>
          <s v="18/mai"/>
          <s v="19/mai"/>
          <s v="20/mai"/>
          <s v="21/mai"/>
          <s v="22/mai"/>
          <s v="23/mai"/>
          <s v="24/mai"/>
          <s v="25/mai"/>
          <s v="26/mai"/>
          <s v="27/mai"/>
          <s v="28/mai"/>
          <s v="29/mai"/>
          <s v="30/mai"/>
          <s v="31/mai"/>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go"/>
          <s v="02/ago"/>
          <s v="03/ago"/>
          <s v="04/ago"/>
          <s v="05/ago"/>
          <s v="06/ago"/>
          <s v="07/ago"/>
          <s v="08/ago"/>
          <s v="09/ago"/>
          <s v="10/ago"/>
          <s v="11/ago"/>
          <s v="12/ago"/>
          <s v="13/ago"/>
          <s v="14/ago"/>
          <s v="15/ago"/>
          <s v="16/ago"/>
          <s v="17/ago"/>
          <s v="18/ago"/>
          <s v="19/ago"/>
          <s v="20/ago"/>
          <s v="21/ago"/>
          <s v="22/ago"/>
          <s v="23/ago"/>
          <s v="24/ago"/>
          <s v="25/ago"/>
          <s v="26/ago"/>
          <s v="27/ago"/>
          <s v="28/ago"/>
          <s v="29/ago"/>
          <s v="30/ago"/>
          <s v="31/ago"/>
          <s v="01/set"/>
          <s v="02/set"/>
          <s v="03/set"/>
          <s v="04/set"/>
          <s v="05/set"/>
          <s v="06/set"/>
          <s v="07/set"/>
          <s v="08/set"/>
          <s v="09/set"/>
          <s v="10/set"/>
          <s v="11/set"/>
          <s v="12/set"/>
          <s v="13/set"/>
          <s v="14/set"/>
          <s v="15/set"/>
          <s v="16/set"/>
          <s v="17/set"/>
          <s v="18/set"/>
          <s v="19/set"/>
          <s v="20/set"/>
          <s v="21/set"/>
          <s v="22/set"/>
          <s v="23/set"/>
          <s v="24/set"/>
          <s v="25/set"/>
          <s v="26/set"/>
          <s v="27/set"/>
          <s v="28/set"/>
          <s v="29/set"/>
          <s v="30/set"/>
          <s v="01/out"/>
          <s v="02/out"/>
          <s v="03/out"/>
          <s v="04/out"/>
          <s v="05/out"/>
          <s v="06/out"/>
          <s v="07/out"/>
          <s v="08/out"/>
          <s v="09/out"/>
          <s v="10/out"/>
          <s v="11/out"/>
          <s v="12/out"/>
          <s v="13/out"/>
          <s v="14/out"/>
          <s v="15/out"/>
          <s v="16/out"/>
          <s v="17/out"/>
          <s v="18/out"/>
          <s v="19/out"/>
          <s v="20/out"/>
          <s v="21/out"/>
          <s v="22/out"/>
          <s v="23/out"/>
          <s v="24/out"/>
          <s v="25/out"/>
          <s v="26/out"/>
          <s v="27/out"/>
          <s v="28/out"/>
          <s v="29/out"/>
          <s v="30/out"/>
          <s v="31/out"/>
          <s v="01/nov"/>
          <s v="02/nov"/>
          <s v="03/nov"/>
          <s v="04/nov"/>
          <s v="05/nov"/>
          <s v="06/nov"/>
          <s v="07/nov"/>
          <s v="08/nov"/>
          <s v="09/nov"/>
          <s v="10/nov"/>
          <s v="11/nov"/>
          <s v="12/nov"/>
          <s v="13/nov"/>
          <s v="14/nov"/>
          <s v="15/nov"/>
          <s v="16/nov"/>
          <s v="17/nov"/>
          <s v="18/nov"/>
          <s v="19/nov"/>
          <s v="20/nov"/>
          <s v="21/nov"/>
          <s v="22/nov"/>
          <s v="23/nov"/>
          <s v="24/nov"/>
          <s v="25/nov"/>
          <s v="26/nov"/>
          <s v="27/nov"/>
          <s v="28/nov"/>
          <s v="29/nov"/>
          <s v="30/nov"/>
          <s v="01/dez"/>
          <s v="02/dez"/>
          <s v="03/dez"/>
          <s v="04/dez"/>
          <s v="05/dez"/>
          <s v="06/dez"/>
          <s v="07/dez"/>
          <s v="08/dez"/>
          <s v="09/dez"/>
          <s v="10/dez"/>
          <s v="11/dez"/>
          <s v="12/dez"/>
          <s v="13/dez"/>
          <s v="14/dez"/>
          <s v="15/dez"/>
          <s v="16/dez"/>
          <s v="17/dez"/>
          <s v="18/dez"/>
          <s v="19/dez"/>
          <s v="20/dez"/>
          <s v="21/dez"/>
          <s v="22/dez"/>
          <s v="23/dez"/>
          <s v="24/dez"/>
          <s v="25/dez"/>
          <s v="26/dez"/>
          <s v="27/dez"/>
          <s v="28/dez"/>
          <s v="29/dez"/>
          <s v="30/dez"/>
          <s v="31/dez"/>
          <s v="&gt;31/10/2024"/>
        </groupItems>
      </fieldGroup>
    </cacheField>
    <cacheField name="Meses (Data Da NIP)" numFmtId="0" databaseField="0">
      <fieldGroup base="1">
        <rangePr groupBy="months" startDate="2024-05-02T00:00:00" endDate="2024-10-31T00:00:00"/>
        <groupItems count="14">
          <s v="&lt;02/05/2024"/>
          <s v="jan"/>
          <s v="fev"/>
          <s v="mar"/>
          <s v="abr"/>
          <s v="mai"/>
          <s v="jun"/>
          <s v="jul"/>
          <s v="ago"/>
          <s v="set"/>
          <s v="out"/>
          <s v="nov"/>
          <s v="dez"/>
          <s v="&gt;31/10/2024"/>
        </groupItems>
      </fieldGroup>
    </cacheField>
  </cacheFields>
  <extLst>
    <ext xmlns:x14="http://schemas.microsoft.com/office/spreadsheetml/2009/9/main" uri="{725AE2AE-9491-48be-B2B4-4EB974FC3084}">
      <x14:pivotCacheDefinition pivotCacheId="58517670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ura.franca" refreshedDate="45629.394863078705" createdVersion="8" refreshedVersion="8" minRefreshableVersion="3" recordCount="265" xr:uid="{357AED7C-17C4-4D56-85F2-12AB7DF68EE5}">
  <cacheSource type="worksheet">
    <worksheetSource ref="A2:AO267" sheet="NIPs - Teste novo modelo"/>
  </cacheSource>
  <cacheFields count="41">
    <cacheField name="Data da NIP" numFmtId="14">
      <sharedItems containsSemiMixedTypes="0" containsNonDate="0" containsDate="1" containsString="0" minDate="2024-09-02T00:00:00" maxDate="2024-12-01T00:00:00" count="70">
        <d v="2024-09-02T00:00:00"/>
        <d v="2024-09-03T00:00:00"/>
        <d v="2024-09-04T00:00:00"/>
        <d v="2024-09-05T00:00:00"/>
        <d v="2024-09-06T00:00:00"/>
        <d v="2024-09-07T00:00:00"/>
        <d v="2024-09-09T00:00:00"/>
        <d v="2024-09-10T00:00:00"/>
        <d v="2024-09-11T00:00:00"/>
        <d v="2024-09-12T00:00:00"/>
        <d v="2024-09-13T00:00:00"/>
        <d v="2024-09-16T00:00:00"/>
        <d v="2024-09-17T00:00:00"/>
        <d v="2024-09-18T00:00:00"/>
        <d v="2024-09-19T00:00:00"/>
        <d v="2024-09-20T00:00:00"/>
        <d v="2024-09-23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4T00:00:00"/>
        <d v="2024-10-15T00:00:00"/>
        <d v="2024-10-16T00:00:00"/>
        <d v="2024-10-17T00:00:00"/>
        <d v="2024-10-18T00:00:00"/>
        <d v="2024-10-21T00:00:00"/>
        <d v="2024-10-22T00:00:00"/>
        <d v="2024-10-23T00:00:00"/>
        <d v="2024-10-24T00:00:00"/>
        <d v="2024-10-25T00:00:00"/>
        <d v="2024-10-28T00:00:00"/>
        <d v="2024-10-29T00:00:00"/>
        <d v="2024-10-30T00:00:00"/>
        <d v="2024-10-31T00:00:00"/>
        <d v="2024-11-01T00:00:00"/>
        <d v="2024-11-04T00:00:00"/>
        <d v="2024-11-05T00:00:00"/>
        <d v="2024-11-06T00:00:00"/>
        <d v="2024-11-07T00:00:00"/>
        <d v="2024-11-08T00:00:00"/>
        <d v="2024-11-09T00:00:00"/>
        <d v="2024-11-11T00:00:00"/>
        <d v="2024-11-12T00:00:00"/>
        <d v="2024-11-13T00:00:00"/>
        <d v="2024-11-14T00:00:00"/>
        <d v="2024-11-15T00:00:00"/>
        <d v="2024-11-17T00:00:00"/>
        <d v="2024-11-18T00:00:00"/>
        <d v="2024-11-19T00:00:00"/>
        <d v="2024-11-21T00:00:00"/>
        <d v="2024-11-22T00:00:00"/>
        <d v="2024-11-24T00:00:00"/>
        <d v="2024-11-25T00:00:00"/>
        <d v="2024-11-26T00:00:00"/>
        <d v="2024-11-27T00:00:00"/>
        <d v="2024-11-28T00:00:00"/>
        <d v="2024-11-29T00:00:00"/>
        <d v="2024-11-30T00:00:00"/>
      </sharedItems>
    </cacheField>
    <cacheField name="Demanda" numFmtId="0">
      <sharedItems containsSemiMixedTypes="0" containsString="0" containsNumber="1" containsInteger="1" minValue="13058051" maxValue="13219651"/>
    </cacheField>
    <cacheField name="Tema" numFmtId="0">
      <sharedItems/>
    </cacheField>
    <cacheField name="Assunto" numFmtId="0">
      <sharedItems/>
    </cacheField>
    <cacheField name="Beneficiário" numFmtId="0">
      <sharedItems/>
    </cacheField>
    <cacheField name="Código Beneficiário" numFmtId="0">
      <sharedItems containsBlank="1"/>
    </cacheField>
    <cacheField name="Idade" numFmtId="0">
      <sharedItems containsBlank="1" containsMixedTypes="1" containsNumber="1" containsInteger="1" minValue="0" maxValue="98"/>
    </cacheField>
    <cacheField name="Plano" numFmtId="0">
      <sharedItems containsBlank="1"/>
    </cacheField>
    <cacheField name="TUP" numFmtId="0">
      <sharedItems containsBlank="1"/>
    </cacheField>
    <cacheField name="Região de residência " numFmtId="0">
      <sharedItems containsBlank="1"/>
    </cacheField>
    <cacheField name="Modalidade" numFmtId="0">
      <sharedItems containsBlank="1"/>
    </cacheField>
    <cacheField name="Descrição da reclamação " numFmtId="0">
      <sharedItems longText="1"/>
    </cacheField>
    <cacheField name="Data do início do contato" numFmtId="14">
      <sharedItems containsNonDate="0" containsDate="1" containsMixedTypes="1" minDate="2024-05-14T00:00:00" maxDate="2024-11-30T00:00:00"/>
    </cacheField>
    <cacheField name="Nip Anterior" numFmtId="0">
      <sharedItems/>
    </cacheField>
    <cacheField name="Qtd. de contatos prévios" numFmtId="0">
      <sharedItems containsBlank="1" containsMixedTypes="1" containsNumber="1" containsInteger="1" minValue="0" maxValue="22"/>
    </cacheField>
    <cacheField name="Dias de espera" numFmtId="0">
      <sharedItems containsMixedTypes="1" containsNumber="1" containsInteger="1" minValue="0" maxValue="127"/>
    </cacheField>
    <cacheField name="Teve protocolo de ameaça?" numFmtId="0">
      <sharedItems/>
    </cacheField>
    <cacheField name="Passou pelo time de ameaças?" numFmtId="0">
      <sharedItems/>
    </cacheField>
    <cacheField name="Passou pelo Fale Leve?" numFmtId="0">
      <sharedItems/>
    </cacheField>
    <cacheField name="Passou pela Ouvidoria?" numFmtId="0">
      <sharedItems/>
    </cacheField>
    <cacheField name="Passou por algum canal especial?" numFmtId="0">
      <sharedItems/>
    </cacheField>
    <cacheField name="Qtd. Canais" numFmtId="0">
      <sharedItems containsSemiMixedTypes="0" containsString="0" containsNumber="1" containsInteger="1" minValue="0" maxValue="4"/>
    </cacheField>
    <cacheField name="Causa Raíz" numFmtId="0">
      <sharedItems/>
    </cacheField>
    <cacheField name="Especialidade" numFmtId="0">
      <sharedItems containsBlank="1"/>
    </cacheField>
    <cacheField name="Área Ofensora" numFmtId="0">
      <sharedItems count="20">
        <s v="Cadastro"/>
        <s v="Leve Clínica"/>
        <s v="Gestão de Rede"/>
        <s v="Fale Leve"/>
        <s v="Regulação - Eletiva"/>
        <s v="EMQ"/>
        <s v="Financeiro"/>
        <s v="Núcleo de cuidados integrados"/>
        <s v="Produção médica"/>
        <s v="Comercial"/>
        <s v="Regulação - GPI"/>
        <s v="Jurídico"/>
        <s v="Regulação - OPME"/>
        <s v="Dental"/>
        <s v="Cobrança"/>
        <s v="Venda Interna"/>
        <s v="TI"/>
        <s v="Oncologia"/>
        <s v="Retenção"/>
        <s v="-"/>
      </sharedItems>
    </cacheField>
    <cacheField name="Área ofensora 2" numFmtId="0">
      <sharedItems containsBlank="1"/>
    </cacheField>
    <cacheField name="Risco / Erro / Sem Erro" numFmtId="0">
      <sharedItems count="3">
        <s v="Inevitável"/>
        <s v="Evitável"/>
        <s v="Risco do Negócio"/>
      </sharedItems>
    </cacheField>
    <cacheField name="Teve Envio para outra área?" numFmtId="0">
      <sharedItems containsBlank="1" containsMixedTypes="1" containsNumber="1" containsInteger="1" minValue="0" maxValue="0"/>
    </cacheField>
    <cacheField name="Teve desvio no Salesforce?" numFmtId="0">
      <sharedItems containsBlank="1"/>
    </cacheField>
    <cacheField name="Considerações Causa Raiz" numFmtId="0">
      <sharedItems containsBlank="1" longText="1"/>
    </cacheField>
    <cacheField name="Qtd. Processos" numFmtId="0">
      <sharedItems containsString="0" containsBlank="1" containsNumber="1" containsInteger="1" minValue="0" maxValue="2"/>
    </cacheField>
    <cacheField name="Processos" numFmtId="0">
      <sharedItems containsBlank="1"/>
    </cacheField>
    <cacheField name="Qtd. Pessoas" numFmtId="0">
      <sharedItems containsString="0" containsBlank="1" containsNumber="1" containsInteger="1" minValue="0" maxValue="4"/>
    </cacheField>
    <cacheField name="Pessoas" numFmtId="0">
      <sharedItems containsBlank="1"/>
    </cacheField>
    <cacheField name="Qtd. Material " numFmtId="0">
      <sharedItems containsString="0" containsBlank="1" containsNumber="1" containsInteger="1" minValue="0" maxValue="1"/>
    </cacheField>
    <cacheField name="Material " numFmtId="0">
      <sharedItems containsBlank="1"/>
    </cacheField>
    <cacheField name="Qtd. Medida" numFmtId="0">
      <sharedItems containsString="0" containsBlank="1" containsNumber="1" containsInteger="1" minValue="0" maxValue="3"/>
    </cacheField>
    <cacheField name="Medida" numFmtId="0">
      <sharedItems containsBlank="1"/>
    </cacheField>
    <cacheField name="Qtd. Meio Ambiente" numFmtId="0">
      <sharedItems containsString="0" containsBlank="1" containsNumber="1" containsInteger="1" minValue="0" maxValue="0"/>
    </cacheField>
    <cacheField name="Qtd. Sistemas/ Ferramentas" numFmtId="0">
      <sharedItems containsString="0" containsBlank="1" containsNumber="1" containsInteger="1" minValue="0" maxValue="1"/>
    </cacheField>
    <cacheField name="Sistemas/ Ferramentas" numFmtId="0">
      <sharedItems containsBlank="1" containsMixedTypes="1" containsNumber="1" containsInteger="1" minValue="0" maxValue="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ura.franca" refreshedDate="45635.661611805554" createdVersion="8" refreshedVersion="8" minRefreshableVersion="3" recordCount="507" xr:uid="{69BDA394-A156-4F2E-B778-FACB553A8BA9}">
  <cacheSource type="worksheet">
    <worksheetSource ref="A1:AM1048576" sheet="NIPs"/>
  </cacheSource>
  <cacheFields count="41">
    <cacheField name="Data da solicitação" numFmtId="0">
      <sharedItems containsDate="1" containsBlank="1" containsMixedTypes="1" minDate="2021-10-05T00:00:00" maxDate="2024-11-06T00:00:00"/>
    </cacheField>
    <cacheField name="Data Da NIP" numFmtId="0">
      <sharedItems containsNonDate="0" containsDate="1" containsString="0" containsBlank="1" minDate="2024-05-02T00:00:00" maxDate="2024-11-12T00:00:00" count="147">
        <d v="2024-05-02T00:00:00"/>
        <d v="2024-05-03T00:00:00"/>
        <d v="2024-05-06T00:00:00"/>
        <d v="2024-05-07T00:00:00"/>
        <d v="2024-05-08T00:00:00"/>
        <d v="2024-05-09T00:00:00"/>
        <d v="2024-05-10T00:00:00"/>
        <d v="2024-05-13T00:00:00"/>
        <d v="2024-05-14T00:00:00"/>
        <d v="2024-05-15T00:00:00"/>
        <d v="2024-05-16T00:00:00"/>
        <d v="2024-05-17T00:00:00"/>
        <d v="2024-05-18T00:00:00"/>
        <d v="2024-05-20T00:00:00"/>
        <d v="2024-05-21T00:00:00"/>
        <d v="2024-05-22T00:00:00"/>
        <d v="2024-05-23T00:00:00"/>
        <d v="2024-05-24T00:00:00"/>
        <d v="2024-05-26T00:00:00"/>
        <d v="2024-05-27T00:00:00"/>
        <d v="2024-05-28T00:00:00"/>
        <d v="2024-05-29T00:00:00"/>
        <d v="2024-05-30T00:00:00"/>
        <d v="2024-05-31T00:00:00"/>
        <d v="2024-06-01T00:00:00"/>
        <d v="2024-06-03T00:00:00"/>
        <d v="2024-06-04T00:00:00"/>
        <d v="2024-06-05T00:00:00"/>
        <d v="2024-06-07T00:00:00"/>
        <d v="2024-06-10T00:00:00"/>
        <d v="2024-06-11T00:00:00"/>
        <d v="2024-06-12T00:00:00"/>
        <d v="2024-06-13T00:00:00"/>
        <d v="2024-06-14T00:00:00"/>
        <d v="2024-06-15T00:00:00"/>
        <d v="2024-06-17T00:00:00"/>
        <d v="2024-06-18T00:00:00"/>
        <d v="2024-06-19T00:00:00"/>
        <d v="2024-06-20T00:00:00"/>
        <d v="2024-06-21T00:00:00"/>
        <d v="2024-06-24T00:00:00"/>
        <d v="2024-06-25T00:00:00"/>
        <d v="2024-06-26T00:00:00"/>
        <d v="2024-06-27T00:00:00"/>
        <d v="2024-06-28T00:00:00"/>
        <d v="2024-07-01T00:00:00"/>
        <d v="2024-07-02T00:00:00"/>
        <d v="2024-07-03T00:00:00"/>
        <d v="2024-07-04T00:00:00"/>
        <d v="2024-07-05T00:00:00"/>
        <d v="2024-07-07T00:00:00"/>
        <d v="2024-07-08T00:00:00"/>
        <d v="2024-07-09T00:00:00"/>
        <d v="2024-07-10T00:00:00"/>
        <d v="2024-07-11T00:00:00"/>
        <d v="2024-07-12T00:00:00"/>
        <d v="2024-07-15T00:00:00"/>
        <d v="2024-07-16T00:00:00"/>
        <d v="2024-07-17T00:00:00"/>
        <d v="2024-07-18T00:00:00"/>
        <d v="2024-07-19T00:00:00"/>
        <d v="2024-07-22T00:00:00"/>
        <d v="2024-07-23T00:00:00"/>
        <d v="2024-07-24T00:00:00"/>
        <d v="2024-07-25T00:00:00"/>
        <d v="2024-07-26T00:00:00"/>
        <d v="2024-07-29T00:00:00"/>
        <d v="2024-07-30T00:00:00"/>
        <d v="2024-07-31T00:00:00"/>
        <d v="2024-08-01T00:00:00"/>
        <d v="2024-08-02T00:00:00"/>
        <d v="2024-08-03T00:00:00"/>
        <d v="2024-08-05T00:00:00"/>
        <d v="2024-08-06T00:00:00"/>
        <d v="2024-08-07T00:00:00"/>
        <d v="2024-08-08T00:00:00"/>
        <d v="2024-08-09T00:00:00"/>
        <d v="2024-08-12T00:00:00"/>
        <d v="2024-08-13T00:00:00"/>
        <d v="2024-08-14T00:00:00"/>
        <d v="2024-08-15T00:00:00"/>
        <d v="2024-08-16T00:00:00"/>
        <d v="2024-08-19T00:00:00"/>
        <d v="2024-08-20T00:00:00"/>
        <d v="2024-08-21T00:00:00"/>
        <d v="2024-08-22T00:00:00"/>
        <d v="2024-08-23T00:00:00"/>
        <d v="2024-08-26T00:00:00"/>
        <d v="2024-08-27T00:00:00"/>
        <d v="2024-08-28T00:00:00"/>
        <d v="2024-08-29T00:00:00"/>
        <d v="2024-08-30T00:00:00"/>
        <d v="2024-09-02T00:00:00"/>
        <d v="2024-09-03T00:00:00"/>
        <d v="2024-09-04T00:00:00"/>
        <d v="2024-09-05T00:00:00"/>
        <d v="2024-09-06T00:00:00"/>
        <d v="2024-09-07T00:00:00"/>
        <d v="2024-09-09T00:00:00"/>
        <d v="2024-09-10T00:00:00"/>
        <d v="2024-09-11T00:00:00"/>
        <d v="2024-09-12T00:00:00"/>
        <d v="2024-09-13T00:00:00"/>
        <d v="2024-09-16T00:00:00"/>
        <d v="2024-09-17T00:00:00"/>
        <d v="2024-09-18T00:00:00"/>
        <d v="2024-09-19T00:00:00"/>
        <d v="2024-09-20T00:00:00"/>
        <d v="2024-09-23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4T00:00:00"/>
        <d v="2024-10-15T00:00:00"/>
        <d v="2024-10-16T00:00:00"/>
        <d v="2024-10-17T00:00:00"/>
        <d v="2024-10-18T00:00:00"/>
        <d v="2024-10-21T00:00:00"/>
        <d v="2024-10-22T00:00:00"/>
        <d v="2024-10-23T00:00:00"/>
        <d v="2024-10-24T00:00:00"/>
        <d v="2024-10-25T00:00:00"/>
        <d v="2024-10-28T00:00:00"/>
        <d v="2024-10-29T00:00:00"/>
        <d v="2024-10-30T00:00:00"/>
        <d v="2024-10-31T00:00:00"/>
        <d v="2024-11-01T00:00:00"/>
        <d v="2024-11-04T00:00:00"/>
        <d v="2024-11-05T00:00:00"/>
        <d v="2024-11-06T00:00:00"/>
        <d v="2024-11-07T00:00:00"/>
        <d v="2024-11-08T00:00:00"/>
        <d v="2024-11-09T00:00:00"/>
        <d v="2024-11-11T00:00:00"/>
        <m/>
      </sharedItems>
      <fieldGroup par="40"/>
    </cacheField>
    <cacheField name="Dias de espera" numFmtId="0">
      <sharedItems containsBlank="1" containsMixedTypes="1" containsNumber="1" containsInteger="1" minValue="0" maxValue="45607"/>
    </cacheField>
    <cacheField name="Qnt de Contatos" numFmtId="0">
      <sharedItems containsBlank="1" containsMixedTypes="1" containsNumber="1" containsInteger="1" minValue="0" maxValue="30" count="23">
        <n v="16"/>
        <n v="4"/>
        <n v="18"/>
        <n v="6"/>
        <m/>
        <s v="-"/>
        <n v="5"/>
        <n v="3"/>
        <n v="7"/>
        <n v="13"/>
        <n v="30"/>
        <n v="9"/>
        <n v="2"/>
        <n v="8"/>
        <n v="0"/>
        <n v="12"/>
        <n v="10"/>
        <n v="1"/>
        <n v="11"/>
        <n v="15"/>
        <n v="14"/>
        <n v="22"/>
        <n v="17"/>
      </sharedItems>
    </cacheField>
    <cacheField name="Demanda" numFmtId="0">
      <sharedItems containsBlank="1" containsMixedTypes="1" containsNumber="1" containsInteger="1" minValue="12834531" maxValue="13186913"/>
    </cacheField>
    <cacheField name="Beneficiário" numFmtId="0">
      <sharedItems containsBlank="1"/>
    </cacheField>
    <cacheField name="CPF" numFmtId="0">
      <sharedItems containsBlank="1"/>
    </cacheField>
    <cacheField name="Idade" numFmtId="0">
      <sharedItems containsBlank="1" containsMixedTypes="1" containsNumber="1" containsInteger="1" minValue="0" maxValue="98"/>
    </cacheField>
    <cacheField name="Nip Anterior" numFmtId="0">
      <sharedItems containsBlank="1"/>
    </cacheField>
    <cacheField name="Plano" numFmtId="0">
      <sharedItems containsBlank="1"/>
    </cacheField>
    <cacheField name="TUP" numFmtId="0">
      <sharedItems containsBlank="1" count="7">
        <s v="Advindos II"/>
        <s v="Novos Associados"/>
        <s v="Advindos III"/>
        <m/>
        <s v="Advindos I"/>
        <e v="#REF!"/>
        <s v="-"/>
      </sharedItems>
    </cacheField>
    <cacheField name="Região de residência " numFmtId="0">
      <sharedItems containsBlank="1" count="27">
        <s v="ZONA OESTE I"/>
        <s v="ZONA OESTE II"/>
        <s v="Nova Iguaçu"/>
        <s v="Duque de Caxias"/>
        <s v="São Gonçalo"/>
        <s v="São João de Meriti"/>
        <s v="ZONA NORTE I"/>
        <s v="ZONA NORTE II"/>
        <s v="NITEROI"/>
        <s v="Centro/ Zona Sul"/>
        <s v="ZONA NORTE III"/>
        <s v="NOVA IGUACU"/>
        <s v="SAO GONCALO"/>
        <s v="-"/>
        <s v="Zona Oeste I "/>
        <s v="FORA DAS REGIOES COMERCIALIZADAS"/>
        <s v="BELFORD ROXO"/>
        <s v="Petrópolis"/>
        <s v="Niterói"/>
        <s v="CENTRO/ZONA SUL"/>
        <s v="Zona Sul "/>
        <s v="Zona Sul"/>
        <s v="Maricá"/>
        <s v="Nilópolis"/>
        <m/>
        <s v="Mesquita"/>
        <s v="Nova Friburgo"/>
      </sharedItems>
    </cacheField>
    <cacheField name="Tema" numFmtId="0">
      <sharedItems containsBlank="1"/>
    </cacheField>
    <cacheField name="Subtema" numFmtId="0">
      <sharedItems containsBlank="1"/>
    </cacheField>
    <cacheField name="Assunto" numFmtId="0">
      <sharedItems containsBlank="1" count="58">
        <s v="Demora na liberação do beneficio"/>
        <s v="Emissão de boleto"/>
        <s v="Demora na Liberação de Benefício"/>
        <s v="Dificuldade no Agendamento"/>
        <s v="Reembolso"/>
        <s v="Demora na Contratação AC"/>
        <s v="Descredenciamento"/>
        <s v="Negativa de Benefício"/>
        <s v="Falha na Comercialização do Plano"/>
        <s v="Reajuste"/>
        <s v="Cobrança de aviso prévio"/>
        <s v="Devolução de mensalidade"/>
        <s v="Carência"/>
        <s v="Cobrança de Multa rescisória"/>
        <s v="Portabilidade de carências"/>
        <s v="Dificuldade no pagamento"/>
        <s v="Rescisão contratual"/>
        <s v="Cobrança e aviso prévio"/>
        <s v="Cancelamento por inadimplência"/>
        <s v="Redução de carencias"/>
        <s v="Aviso Prévio"/>
        <s v="Envio de kit de implantação"/>
        <s v="Demora na Contratação"/>
        <s v="Contrato Suspenso"/>
        <s v="Livro rede credenciada"/>
        <s v="Infraestrutura"/>
        <s v="Cobrança pós cancelamento"/>
        <s v="Exclusao dependente"/>
        <s v="Carência para consulta"/>
        <s v="Upgrade"/>
        <s v="Envio de boleto"/>
        <s v="Aviso Previo"/>
        <s v="Demora na contratacao Portabilidade"/>
        <s v="Exclusão dependente"/>
        <s v="Troca de titularidade"/>
        <s v="Negativa de beneficios"/>
        <s v="Negativa de contratação"/>
        <s v="Cancelamento aviso previo"/>
        <s v="Devolucao de mensalidade"/>
        <s v="Cancelamento"/>
        <s v="Cancelamento consulta"/>
        <s v="Suspensão por inadimplencia"/>
        <s v="Negativa por carencia"/>
        <s v="Transferência hospitalar"/>
        <s v="Carência contratual"/>
        <s v="Insuficiência de rede"/>
        <s v="Carteirinha"/>
        <s v="Fora do Rol"/>
        <s v="Reajuste anual"/>
        <s v="Alteração de vencimento"/>
        <s v="Cancelamento contratual"/>
        <s v="Demora liberação de internação"/>
        <s v="Suspensão dos atendimentos"/>
        <s v="Devolução de valores após rescisão "/>
        <s v="Demora na garantia de reembolso"/>
        <s v="Demora na liberação do benefício"/>
        <s v="Negativa de procedimento"/>
        <m/>
      </sharedItems>
    </cacheField>
    <cacheField name="Causa Raíz (?)" numFmtId="0">
      <sharedItems containsBlank="1"/>
    </cacheField>
    <cacheField name="Causa Raiz" numFmtId="0">
      <sharedItems containsBlank="1" count="74">
        <s v="Erro Fale Leve"/>
        <s v="Beneficiária não quis aguardar prazo de liberação"/>
        <s v="Demora no processo de cirurgia "/>
        <s v="Demanda de saúde não resolvida"/>
        <s v="Alto Custo PF/MEI"/>
        <s v="Alto Custo PJ"/>
        <s v="Guia passou do prazo - Sem credenciado"/>
        <s v="Reajuste anual"/>
        <s v="Aviso prévio"/>
        <s v="Script incompleto"/>
        <s v="Dificuldade no Agendamento"/>
        <s v="Demora na Transferência"/>
        <s v="Negativa de autorização devida"/>
        <s v="Discordância de carências"/>
        <s v="Demanda sem cobertura no Rol"/>
        <s v="Demora para autorização"/>
        <s v="Descredenciamento"/>
        <s v="Cancelamento de consulta"/>
        <s v="Atendimento médico não conforme"/>
        <s v="Alto Custo (Portabilidade)"/>
        <s v="Discordância de prazo"/>
        <s v="Falta de prestador na região"/>
        <s v="Cobrança de multa Rescisória"/>
        <s v="Erro Sistêmico"/>
        <s v="Erro de informação do prestador"/>
        <s v="Prestador sem agenda"/>
        <s v="Erro prestador"/>
        <s v="Erro no lançamento do reajuste"/>
        <s v="Boleto sem registro"/>
        <s v=" Discordância com OPME fornecido"/>
        <s v="Demora para resposta da operadora para portabilidade"/>
        <s v="Home Care"/>
        <s v="Reembolso - Erro no protocolo do pagamento "/>
        <s v="Erro na comercialização do plano"/>
        <s v="Demora para liberação de OPME"/>
        <s v="Problemas para atendimento por telemedicina"/>
        <s v="Envio de Kit de implantação"/>
        <s v="Reativação de plano "/>
        <s v="Demora para reprocessamento de boleto"/>
        <s v="Atendimento durante internação"/>
        <s v="Discordância de regras de comercialização"/>
        <s v="Dificuldade para realizar o cancelamento"/>
        <s v="Cancelamento por inadimplência"/>
        <s v="Demora para envio do resultado de exame"/>
        <s v="Não conseguiu o contato com a Ouvidoria"/>
        <s v="Cobrança pós cancelamento"/>
        <s v="Solicitação de autorização dentro do prazo"/>
        <s v="Reajuste do plano"/>
        <s v="Dificuldade para realizar movimentação cadastral"/>
        <s v="Erro no cadastro de carências"/>
        <s v="Não concorda com conduta médica"/>
        <s v="Procedimento fora Rol"/>
        <s v="Recusa para realizar EMQ"/>
        <s v="Não envio do boleto"/>
        <s v="Demora para atendimento na Leve clínica"/>
        <s v="Discordância do fluxo do plano Leve On"/>
        <s v="Erro no atendimento do prestador - Grupo Opty"/>
        <s v="Demora para registro bancário de boleto"/>
        <s v="Erro na análise do reembolso"/>
        <s v="Erro no atendimento da Ouvidoria"/>
        <s v="Discordância de prazo para devolução de mensalidade"/>
        <s v="Cancelamento indevido do plano"/>
        <s v="Demora para pagamento de reembolso"/>
        <s v="Não conseguiu o contato com o Fale Leve"/>
        <s v="Dificuldade para realizar cancelamento"/>
        <s v="Recusa da família para transferência"/>
        <s v="Demora para transferência durante internação"/>
        <s v="Erro no cadastro de prestador"/>
        <s v="Suspeita de fraude médica"/>
        <s v="Negativa de atendimento por glosa"/>
        <s v="Rescisão pela operadora de contrato alto custo"/>
        <s v="Demora para agendamento de procedimento de urgência"/>
        <s v="Demora no processo de cirurgia"/>
        <m/>
      </sharedItems>
    </cacheField>
    <cacheField name="Especialidade" numFmtId="0">
      <sharedItems containsBlank="1" count="110">
        <s v="Cirurgião Geral"/>
        <m/>
        <s v="Cirurgião Ortopedista"/>
        <s v="Ortopedia"/>
        <s v="AMEP"/>
        <s v="Cirurgião Ginecologista"/>
        <s v="Neuropediatria"/>
        <s v="Terapia infantil"/>
        <s v="Noripurum"/>
        <s v="Pediatria"/>
        <s v="RPG"/>
        <s v="Oncologia"/>
        <s v="Psicologia"/>
        <s v="Cirurgião Vascular"/>
        <s v="Viscocuplementação"/>
        <s v="Cirurgião oftalmologista"/>
        <s v="Cirurgião de Cabeça e pescoço"/>
        <s v="Mamotomia"/>
        <s v="Biópsia"/>
        <s v="Cirurgião Torácico"/>
        <s v="Ultrassonografia de pescoço"/>
        <s v="Cardiologia"/>
        <s v="Pronto atendimento pediátrico"/>
        <s v="Reumatologia pediátrica"/>
        <s v="Histeroscopia com bióspsia"/>
        <s v="Us das mamas"/>
        <s v="Ecodopplercardiograma com Strain"/>
        <s v="Exame oftalmológico"/>
        <s v="Cirurgião Otorrinolaringologista"/>
        <s v="USG transvaginal obstétrica"/>
        <s v="Exame laboratorial - Protombina"/>
        <s v="Fisioterapia"/>
        <s v="Ultrassonografia obstétrica"/>
        <s v="Exame laboratorial - Teste de Covid"/>
        <s v="Cirurgião Bariátrico"/>
        <s v="Ginecologia"/>
        <s v="Nutrólogo"/>
        <s v="Psiquiatria"/>
        <s v="Emergência ortopédica pediátrica"/>
        <s v="Ressonância magnética do Joelho"/>
        <s v="Ultrassonografia transvaginal "/>
        <s v="Exame pentacam"/>
        <s v="Fonoaudiologia"/>
        <s v="Tratamento quimioterápico oftalmológico "/>
        <s v="Fonoaudiologia Pediátrica"/>
        <s v="Urologia"/>
        <s v="Alergologista e Imunologia "/>
        <s v="Nefrologia"/>
        <s v="Emergência "/>
        <s v="Urologia "/>
        <s v="Rm de Coluna"/>
        <s v="Pet Scan "/>
        <s v="Neurocirurgião"/>
        <s v="Exames laboratoriais"/>
        <s v="Pediatria "/>
        <s v="Capilaroscopia Periungueal"/>
        <s v="Fonoaudiologia "/>
        <s v="Ecocardiograma "/>
        <s v="Endócrinologista"/>
        <s v="Ortopedia Cirúrgica - Quadril"/>
        <s v="Cirurgia ortognática"/>
        <s v="Teste de contato"/>
        <s v="Atendimento APH"/>
        <s v="Avaliação neuropsicológica"/>
        <s v="Angiotomografia"/>
        <s v="RM de Crânio 3 teslas"/>
        <s v="Neurologista"/>
        <s v="Dermatologista"/>
        <s v="Ortopedia Cirúrgica - Cotovelo"/>
        <s v="Mamotomia por US"/>
        <s v="Oftalmologia"/>
        <s v="Preventivo"/>
        <s v="Cirurgião Plástico"/>
        <s v="Neurocirurgia"/>
        <s v="Urologista pediátrico"/>
        <s v="Emergência Obstétrica"/>
        <s v="USG de tireóide com doppler"/>
        <s v="Urodinâmica"/>
        <s v="Cirurgia de coluna "/>
        <s v="Emergêmcia"/>
        <s v="Eye Center"/>
        <s v="Endoscopia"/>
        <s v="Densitometria Óssea"/>
        <s v="TC de abdomen total"/>
        <s v="Exame de preventivo"/>
        <s v="RM de Crânio"/>
        <s v="Ortopedista"/>
        <s v="Cirurgia Vascular"/>
        <s v="Cirurgia Plástica"/>
        <s v="RM de articulação"/>
        <s v="Terapia em cabine"/>
        <s v="Mastologista"/>
        <s v="Cirurgia da mão"/>
        <s v="Enfermeira obstétrica"/>
        <s v="RM de Pelve"/>
        <s v="Ortóptica"/>
        <s v="Medica de família"/>
        <s v="Angiologista"/>
        <s v="Videolaringoscopia"/>
        <s v="Otorrinolaringologista"/>
        <s v="Gastroenterologista"/>
        <s v="PET CT"/>
        <s v="Colonoscopia em ambiente hospitalar"/>
        <s v="Urologista"/>
        <s v="Doppler de membros cavernosos"/>
        <s v="Medicação dupilumabe"/>
        <s v="Radioterapia"/>
        <s v="Cirurgia Oftalmológica"/>
        <s v="USG DERMATOLOGICA"/>
        <s v=" RESSONÂNCIA MAGNÉTICA DE COLUNA CERVICAL, DORSAL OU LOMBAR"/>
      </sharedItems>
    </cacheField>
    <cacheField name="Especialidade 2 " numFmtId="0">
      <sharedItems containsBlank="1"/>
    </cacheField>
    <cacheField name="Modalidade" numFmtId="0">
      <sharedItems containsBlank="1"/>
    </cacheField>
    <cacheField name="Natureza" numFmtId="0">
      <sharedItems containsBlank="1"/>
    </cacheField>
    <cacheField name="Área Ofensora" numFmtId="0">
      <sharedItems containsBlank="1" count="21">
        <s v="Regulação"/>
        <s v="Financeiro"/>
        <s v="Gestão de Rede"/>
        <s v="Fale Leve"/>
        <s v="Cadastro"/>
        <s v="Núcleo de cuidados integrados"/>
        <s v="EMQ"/>
        <s v="Leve Clínica"/>
        <s v="Comercial"/>
        <s v="Oncologia"/>
        <s v="Retenção"/>
        <s v="TI"/>
        <s v="Produção médica"/>
        <s v="Jurídico"/>
        <s v="Regulação - Eletiva"/>
        <s v="Regulação - GPI"/>
        <s v="Regulação - OPME"/>
        <s v="Dental"/>
        <s v="Cobrança"/>
        <s v="Venda Interna"/>
        <m/>
      </sharedItems>
    </cacheField>
    <cacheField name="Área ofensora 2" numFmtId="0">
      <sharedItems containsBlank="1"/>
    </cacheField>
    <cacheField name="Risco / Erro / Sem Erro" numFmtId="0">
      <sharedItems containsBlank="1" count="4">
        <s v="Evitável"/>
        <s v="Risco do negócio"/>
        <s v="Inevitável"/>
        <m/>
      </sharedItems>
    </cacheField>
    <cacheField name="Classificação Jurídico" numFmtId="0">
      <sharedItems containsBlank="1" containsMixedTypes="1" containsNumber="1" containsInteger="1" minValue="0" maxValue="0"/>
    </cacheField>
    <cacheField name="Descrição da reclamação " numFmtId="0">
      <sharedItems containsBlank="1" longText="1"/>
    </cacheField>
    <cacheField name="Considerações Causa Raiz" numFmtId="0">
      <sharedItems containsBlank="1" longText="1"/>
    </cacheField>
    <cacheField name="Teve protocolo de ameaça?" numFmtId="0">
      <sharedItems containsBlank="1" count="3">
        <s v="Sim"/>
        <s v="Não"/>
        <m/>
      </sharedItems>
    </cacheField>
    <cacheField name="Passou pelo time de ameaças?" numFmtId="0">
      <sharedItems containsBlank="1" count="3">
        <s v="Não"/>
        <s v="Sim"/>
        <m/>
      </sharedItems>
    </cacheField>
    <cacheField name="Erro Operacional " numFmtId="0">
      <sharedItems containsBlank="1" count="4">
        <s v="Não"/>
        <s v="Sim"/>
        <m/>
        <s v="Médica não aguardou os 15 minutos de tolerância de atraso"/>
      </sharedItems>
    </cacheField>
    <cacheField name="Jornada Mapeada?" numFmtId="0">
      <sharedItems containsBlank="1"/>
    </cacheField>
    <cacheField name="Passou pelo Fale Leve?" numFmtId="0">
      <sharedItems containsBlank="1" count="3">
        <s v="Sim"/>
        <s v="Não"/>
        <m/>
      </sharedItems>
    </cacheField>
    <cacheField name="Passou pela Ouvidoria?" numFmtId="0">
      <sharedItems containsBlank="1" count="3">
        <s v="Sim"/>
        <s v="Não"/>
        <m/>
      </sharedItems>
    </cacheField>
    <cacheField name="Registrado no Miro?" numFmtId="0">
      <sharedItems containsBlank="1"/>
    </cacheField>
    <cacheField name="Plano de ação ?" numFmtId="0">
      <sharedItems containsBlank="1"/>
    </cacheField>
    <cacheField name="Teve envio do caso para outra área?" numFmtId="0">
      <sharedItems containsBlank="1"/>
    </cacheField>
    <cacheField name="Teve desvio no salesforce?" numFmtId="0">
      <sharedItems containsBlank="1"/>
    </cacheField>
    <cacheField name="Erro Fale Leve" numFmtId="0">
      <sharedItems containsBlank="1"/>
    </cacheField>
    <cacheField name="Passou por algum canal especial?" numFmtId="0">
      <sharedItems containsBlank="1"/>
    </cacheField>
    <cacheField name="Dias (Data Da NIP)" numFmtId="0" databaseField="0">
      <fieldGroup base="1">
        <rangePr groupBy="days" startDate="2024-05-02T00:00:00" endDate="2024-11-12T00:00:00"/>
        <groupItems count="368">
          <s v="&lt;02/05/2024"/>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v"/>
          <s v="02/fev"/>
          <s v="03/fev"/>
          <s v="04/fev"/>
          <s v="05/fev"/>
          <s v="06/fev"/>
          <s v="07/fev"/>
          <s v="08/fev"/>
          <s v="09/fev"/>
          <s v="10/fev"/>
          <s v="11/fev"/>
          <s v="12/fev"/>
          <s v="13/fev"/>
          <s v="14/fev"/>
          <s v="15/fev"/>
          <s v="16/fev"/>
          <s v="17/fev"/>
          <s v="18/fev"/>
          <s v="19/fev"/>
          <s v="20/fev"/>
          <s v="21/fev"/>
          <s v="22/fev"/>
          <s v="23/fev"/>
          <s v="24/fev"/>
          <s v="25/fev"/>
          <s v="26/fev"/>
          <s v="27/fev"/>
          <s v="28/fev"/>
          <s v="29/fev"/>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br"/>
          <s v="02/abr"/>
          <s v="03/abr"/>
          <s v="04/abr"/>
          <s v="05/abr"/>
          <s v="06/abr"/>
          <s v="07/abr"/>
          <s v="08/abr"/>
          <s v="09/abr"/>
          <s v="10/abr"/>
          <s v="11/abr"/>
          <s v="12/abr"/>
          <s v="13/abr"/>
          <s v="14/abr"/>
          <s v="15/abr"/>
          <s v="16/abr"/>
          <s v="17/abr"/>
          <s v="18/abr"/>
          <s v="19/abr"/>
          <s v="20/abr"/>
          <s v="21/abr"/>
          <s v="22/abr"/>
          <s v="23/abr"/>
          <s v="24/abr"/>
          <s v="25/abr"/>
          <s v="26/abr"/>
          <s v="27/abr"/>
          <s v="28/abr"/>
          <s v="29/abr"/>
          <s v="30/abr"/>
          <s v="01/mai"/>
          <s v="02/mai"/>
          <s v="03/mai"/>
          <s v="04/mai"/>
          <s v="05/mai"/>
          <s v="06/mai"/>
          <s v="07/mai"/>
          <s v="08/mai"/>
          <s v="09/mai"/>
          <s v="10/mai"/>
          <s v="11/mai"/>
          <s v="12/mai"/>
          <s v="13/mai"/>
          <s v="14/mai"/>
          <s v="15/mai"/>
          <s v="16/mai"/>
          <s v="17/mai"/>
          <s v="18/mai"/>
          <s v="19/mai"/>
          <s v="20/mai"/>
          <s v="21/mai"/>
          <s v="22/mai"/>
          <s v="23/mai"/>
          <s v="24/mai"/>
          <s v="25/mai"/>
          <s v="26/mai"/>
          <s v="27/mai"/>
          <s v="28/mai"/>
          <s v="29/mai"/>
          <s v="30/mai"/>
          <s v="31/mai"/>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go"/>
          <s v="02/ago"/>
          <s v="03/ago"/>
          <s v="04/ago"/>
          <s v="05/ago"/>
          <s v="06/ago"/>
          <s v="07/ago"/>
          <s v="08/ago"/>
          <s v="09/ago"/>
          <s v="10/ago"/>
          <s v="11/ago"/>
          <s v="12/ago"/>
          <s v="13/ago"/>
          <s v="14/ago"/>
          <s v="15/ago"/>
          <s v="16/ago"/>
          <s v="17/ago"/>
          <s v="18/ago"/>
          <s v="19/ago"/>
          <s v="20/ago"/>
          <s v="21/ago"/>
          <s v="22/ago"/>
          <s v="23/ago"/>
          <s v="24/ago"/>
          <s v="25/ago"/>
          <s v="26/ago"/>
          <s v="27/ago"/>
          <s v="28/ago"/>
          <s v="29/ago"/>
          <s v="30/ago"/>
          <s v="31/ago"/>
          <s v="01/set"/>
          <s v="02/set"/>
          <s v="03/set"/>
          <s v="04/set"/>
          <s v="05/set"/>
          <s v="06/set"/>
          <s v="07/set"/>
          <s v="08/set"/>
          <s v="09/set"/>
          <s v="10/set"/>
          <s v="11/set"/>
          <s v="12/set"/>
          <s v="13/set"/>
          <s v="14/set"/>
          <s v="15/set"/>
          <s v="16/set"/>
          <s v="17/set"/>
          <s v="18/set"/>
          <s v="19/set"/>
          <s v="20/set"/>
          <s v="21/set"/>
          <s v="22/set"/>
          <s v="23/set"/>
          <s v="24/set"/>
          <s v="25/set"/>
          <s v="26/set"/>
          <s v="27/set"/>
          <s v="28/set"/>
          <s v="29/set"/>
          <s v="30/set"/>
          <s v="01/out"/>
          <s v="02/out"/>
          <s v="03/out"/>
          <s v="04/out"/>
          <s v="05/out"/>
          <s v="06/out"/>
          <s v="07/out"/>
          <s v="08/out"/>
          <s v="09/out"/>
          <s v="10/out"/>
          <s v="11/out"/>
          <s v="12/out"/>
          <s v="13/out"/>
          <s v="14/out"/>
          <s v="15/out"/>
          <s v="16/out"/>
          <s v="17/out"/>
          <s v="18/out"/>
          <s v="19/out"/>
          <s v="20/out"/>
          <s v="21/out"/>
          <s v="22/out"/>
          <s v="23/out"/>
          <s v="24/out"/>
          <s v="25/out"/>
          <s v="26/out"/>
          <s v="27/out"/>
          <s v="28/out"/>
          <s v="29/out"/>
          <s v="30/out"/>
          <s v="31/out"/>
          <s v="01/nov"/>
          <s v="02/nov"/>
          <s v="03/nov"/>
          <s v="04/nov"/>
          <s v="05/nov"/>
          <s v="06/nov"/>
          <s v="07/nov"/>
          <s v="08/nov"/>
          <s v="09/nov"/>
          <s v="10/nov"/>
          <s v="11/nov"/>
          <s v="12/nov"/>
          <s v="13/nov"/>
          <s v="14/nov"/>
          <s v="15/nov"/>
          <s v="16/nov"/>
          <s v="17/nov"/>
          <s v="18/nov"/>
          <s v="19/nov"/>
          <s v="20/nov"/>
          <s v="21/nov"/>
          <s v="22/nov"/>
          <s v="23/nov"/>
          <s v="24/nov"/>
          <s v="25/nov"/>
          <s v="26/nov"/>
          <s v="27/nov"/>
          <s v="28/nov"/>
          <s v="29/nov"/>
          <s v="30/nov"/>
          <s v="01/dez"/>
          <s v="02/dez"/>
          <s v="03/dez"/>
          <s v="04/dez"/>
          <s v="05/dez"/>
          <s v="06/dez"/>
          <s v="07/dez"/>
          <s v="08/dez"/>
          <s v="09/dez"/>
          <s v="10/dez"/>
          <s v="11/dez"/>
          <s v="12/dez"/>
          <s v="13/dez"/>
          <s v="14/dez"/>
          <s v="15/dez"/>
          <s v="16/dez"/>
          <s v="17/dez"/>
          <s v="18/dez"/>
          <s v="19/dez"/>
          <s v="20/dez"/>
          <s v="21/dez"/>
          <s v="22/dez"/>
          <s v="23/dez"/>
          <s v="24/dez"/>
          <s v="25/dez"/>
          <s v="26/dez"/>
          <s v="27/dez"/>
          <s v="28/dez"/>
          <s v="29/dez"/>
          <s v="30/dez"/>
          <s v="31/dez"/>
          <s v="&gt;12/11/2024"/>
        </groupItems>
      </fieldGroup>
    </cacheField>
    <cacheField name="Meses (Data Da NIP)" numFmtId="0" databaseField="0">
      <fieldGroup base="1">
        <rangePr groupBy="months" startDate="2024-05-02T00:00:00" endDate="2024-11-12T00:00:00"/>
        <groupItems count="14">
          <s v="&lt;02/05/2024"/>
          <s v="jan"/>
          <s v="fev"/>
          <s v="mar"/>
          <s v="abr"/>
          <s v="mai"/>
          <s v="jun"/>
          <s v="jul"/>
          <s v="ago"/>
          <s v="set"/>
          <s v="out"/>
          <s v="nov"/>
          <s v="dez"/>
          <s v="&gt;12/11/2024"/>
        </groupItems>
      </fieldGroup>
    </cacheField>
  </cacheFields>
  <extLst>
    <ext xmlns:x14="http://schemas.microsoft.com/office/spreadsheetml/2009/9/main" uri="{725AE2AE-9491-48be-B2B4-4EB974FC3084}">
      <x14:pivotCacheDefinition pivotCacheId="1552914429"/>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ura.franca" refreshedDate="45635.676089814813" createdVersion="8" refreshedVersion="8" minRefreshableVersion="3" recordCount="285" xr:uid="{EB7702E6-62AC-40BB-AEA3-87739C569DD9}">
  <cacheSource type="worksheet">
    <worksheetSource ref="A2:AO287" sheet="NIPs - Teste novo modelo"/>
  </cacheSource>
  <cacheFields count="41">
    <cacheField name="Data da NIP" numFmtId="14">
      <sharedItems containsSemiMixedTypes="0" containsNonDate="0" containsDate="1" containsString="0" minDate="2024-09-02T00:00:00" maxDate="2024-12-10T00:00:00" count="77">
        <d v="2024-09-02T00:00:00"/>
        <d v="2024-09-03T00:00:00"/>
        <d v="2024-09-04T00:00:00"/>
        <d v="2024-09-05T00:00:00"/>
        <d v="2024-09-06T00:00:00"/>
        <d v="2024-09-07T00:00:00"/>
        <d v="2024-09-09T00:00:00"/>
        <d v="2024-09-10T00:00:00"/>
        <d v="2024-09-11T00:00:00"/>
        <d v="2024-09-12T00:00:00"/>
        <d v="2024-09-13T00:00:00"/>
        <d v="2024-09-16T00:00:00"/>
        <d v="2024-09-17T00:00:00"/>
        <d v="2024-09-18T00:00:00"/>
        <d v="2024-09-19T00:00:00"/>
        <d v="2024-09-20T00:00:00"/>
        <d v="2024-09-23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4T00:00:00"/>
        <d v="2024-10-15T00:00:00"/>
        <d v="2024-10-16T00:00:00"/>
        <d v="2024-10-17T00:00:00"/>
        <d v="2024-10-18T00:00:00"/>
        <d v="2024-10-21T00:00:00"/>
        <d v="2024-10-22T00:00:00"/>
        <d v="2024-10-23T00:00:00"/>
        <d v="2024-10-24T00:00:00"/>
        <d v="2024-10-25T00:00:00"/>
        <d v="2024-10-28T00:00:00"/>
        <d v="2024-10-29T00:00:00"/>
        <d v="2024-10-30T00:00:00"/>
        <d v="2024-10-31T00:00:00"/>
        <d v="2024-11-01T00:00:00"/>
        <d v="2024-11-04T00:00:00"/>
        <d v="2024-11-05T00:00:00"/>
        <d v="2024-11-06T00:00:00"/>
        <d v="2024-11-07T00:00:00"/>
        <d v="2024-11-08T00:00:00"/>
        <d v="2024-11-09T00:00:00"/>
        <d v="2024-11-11T00:00:00"/>
        <d v="2024-11-12T00:00:00"/>
        <d v="2024-11-13T00:00:00"/>
        <d v="2024-11-14T00:00:00"/>
        <d v="2024-11-15T00:00:00"/>
        <d v="2024-11-17T00:00:00"/>
        <d v="2024-11-18T00:00:00"/>
        <d v="2024-11-19T00:00:00"/>
        <d v="2024-11-21T00:00:00"/>
        <d v="2024-11-22T00:00:00"/>
        <d v="2024-11-24T00:00:00"/>
        <d v="2024-11-25T00:00:00"/>
        <d v="2024-11-26T00:00:00"/>
        <d v="2024-11-27T00:00:00"/>
        <d v="2024-11-28T00:00:00"/>
        <d v="2024-11-29T00:00:00"/>
        <d v="2024-11-30T00:00:00"/>
        <d v="2024-12-02T00:00:00"/>
        <d v="2024-12-03T00:00:00"/>
        <d v="2024-12-04T00:00:00"/>
        <d v="2024-12-05T00:00:00"/>
        <d v="2024-12-06T00:00:00"/>
        <d v="2024-12-08T00:00:00"/>
        <d v="2024-12-09T00:00:00"/>
      </sharedItems>
    </cacheField>
    <cacheField name="Demanda" numFmtId="0">
      <sharedItems containsSemiMixedTypes="0" containsString="0" containsNumber="1" containsInteger="1" minValue="13058051" maxValue="13232249"/>
    </cacheField>
    <cacheField name="Tema" numFmtId="0">
      <sharedItems containsBlank="1"/>
    </cacheField>
    <cacheField name="Assunto" numFmtId="0">
      <sharedItems containsBlank="1"/>
    </cacheField>
    <cacheField name="Beneficiário" numFmtId="0">
      <sharedItems/>
    </cacheField>
    <cacheField name="Código Beneficiário" numFmtId="0">
      <sharedItems containsBlank="1"/>
    </cacheField>
    <cacheField name="Idade" numFmtId="0">
      <sharedItems containsBlank="1" containsMixedTypes="1" containsNumber="1" containsInteger="1" minValue="0" maxValue="98"/>
    </cacheField>
    <cacheField name="Plano" numFmtId="0">
      <sharedItems containsBlank="1"/>
    </cacheField>
    <cacheField name="TUP" numFmtId="0">
      <sharedItems containsBlank="1"/>
    </cacheField>
    <cacheField name="Região de residência " numFmtId="0">
      <sharedItems containsBlank="1"/>
    </cacheField>
    <cacheField name="Modalidade" numFmtId="0">
      <sharedItems containsBlank="1"/>
    </cacheField>
    <cacheField name="Descrição da reclamação " numFmtId="0">
      <sharedItems longText="1"/>
    </cacheField>
    <cacheField name="Data do início do contato" numFmtId="0">
      <sharedItems containsNonDate="0" containsDate="1" containsBlank="1" containsMixedTypes="1" minDate="2024-05-14T00:00:00" maxDate="2024-12-06T00:00:00"/>
    </cacheField>
    <cacheField name="Nip Anterior" numFmtId="0">
      <sharedItems containsBlank="1"/>
    </cacheField>
    <cacheField name="Qtd. de contatos prévios" numFmtId="0">
      <sharedItems containsBlank="1" containsMixedTypes="1" containsNumber="1" containsInteger="1" minValue="0" maxValue="22"/>
    </cacheField>
    <cacheField name="Dias de espera" numFmtId="0">
      <sharedItems containsBlank="1" containsMixedTypes="1" containsNumber="1" containsInteger="1" minValue="0" maxValue="45634"/>
    </cacheField>
    <cacheField name="Teve protocolo de ameaça?" numFmtId="0">
      <sharedItems containsBlank="1" count="3">
        <s v="Não"/>
        <s v="Sim"/>
        <m/>
      </sharedItems>
    </cacheField>
    <cacheField name="Passou pelo time de ameaças?" numFmtId="0">
      <sharedItems containsBlank="1"/>
    </cacheField>
    <cacheField name="Passou pelo Fale Leve?" numFmtId="0">
      <sharedItems containsBlank="1" count="3">
        <s v="Sim"/>
        <s v="Não"/>
        <m/>
      </sharedItems>
    </cacheField>
    <cacheField name="Passou pela Ouvidoria?" numFmtId="0">
      <sharedItems containsBlank="1"/>
    </cacheField>
    <cacheField name="Passou por algum canal especial?" numFmtId="0">
      <sharedItems containsBlank="1"/>
    </cacheField>
    <cacheField name="Qtd. Canais" numFmtId="0">
      <sharedItems containsString="0" containsBlank="1" containsNumber="1" containsInteger="1" minValue="0" maxValue="4"/>
    </cacheField>
    <cacheField name="Causa Raíz" numFmtId="0">
      <sharedItems containsBlank="1"/>
    </cacheField>
    <cacheField name="Especialidade" numFmtId="0">
      <sharedItems containsBlank="1"/>
    </cacheField>
    <cacheField name="Área Ofensora" numFmtId="0">
      <sharedItems containsBlank="1"/>
    </cacheField>
    <cacheField name="Área ofensora 2" numFmtId="0">
      <sharedItems containsBlank="1"/>
    </cacheField>
    <cacheField name="Risco / Erro / Sem Erro" numFmtId="0">
      <sharedItems containsBlank="1"/>
    </cacheField>
    <cacheField name="Teve Envio para outra área?" numFmtId="0">
      <sharedItems containsBlank="1" containsMixedTypes="1" containsNumber="1" containsInteger="1" minValue="0" maxValue="0"/>
    </cacheField>
    <cacheField name="Teve desvio no Salesforce?" numFmtId="0">
      <sharedItems containsBlank="1"/>
    </cacheField>
    <cacheField name="Considerações Causa Raiz" numFmtId="0">
      <sharedItems containsBlank="1" longText="1"/>
    </cacheField>
    <cacheField name="Qtd. Processos" numFmtId="0">
      <sharedItems containsString="0" containsBlank="1" containsNumber="1" containsInteger="1" minValue="0" maxValue="2"/>
    </cacheField>
    <cacheField name="Processos" numFmtId="0">
      <sharedItems containsBlank="1"/>
    </cacheField>
    <cacheField name="Qtd. Pessoas" numFmtId="0">
      <sharedItems containsString="0" containsBlank="1" containsNumber="1" containsInteger="1" minValue="0" maxValue="4"/>
    </cacheField>
    <cacheField name="Pessoas" numFmtId="0">
      <sharedItems containsBlank="1"/>
    </cacheField>
    <cacheField name="Qtd. Material " numFmtId="0">
      <sharedItems containsString="0" containsBlank="1" containsNumber="1" containsInteger="1" minValue="0" maxValue="1"/>
    </cacheField>
    <cacheField name="Material " numFmtId="0">
      <sharedItems containsBlank="1"/>
    </cacheField>
    <cacheField name="Qtd. Medida" numFmtId="0">
      <sharedItems containsString="0" containsBlank="1" containsNumber="1" containsInteger="1" minValue="0" maxValue="3"/>
    </cacheField>
    <cacheField name="Medida" numFmtId="0">
      <sharedItems containsBlank="1"/>
    </cacheField>
    <cacheField name="Qtd. Meio Ambiente" numFmtId="0">
      <sharedItems containsString="0" containsBlank="1" containsNumber="1" containsInteger="1" minValue="0" maxValue="0"/>
    </cacheField>
    <cacheField name="Qtd. Sistemas/ Ferramentas" numFmtId="0">
      <sharedItems containsString="0" containsBlank="1" containsNumber="1" containsInteger="1" minValue="0" maxValue="1"/>
    </cacheField>
    <cacheField name="Sistemas/ Ferramentas" numFmtId="0">
      <sharedItems containsBlank="1" containsMixedTypes="1" containsNumber="1" containsInteger="1" minValue="0" maxValue="0"/>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ura.franca" refreshedDate="45635.689155324071" createdVersion="8" refreshedVersion="8" minRefreshableVersion="3" recordCount="314" xr:uid="{07EA378D-4546-4BB7-9F37-7AB82EF402A7}">
  <cacheSource type="worksheet">
    <worksheetSource ref="A2:AO324" sheet="NIPs - Teste novo modelo"/>
  </cacheSource>
  <cacheFields count="43">
    <cacheField name="Data da NIP" numFmtId="0">
      <sharedItems containsNonDate="0" containsDate="1" containsString="0" containsBlank="1" minDate="2024-09-02T00:00:00" maxDate="2024-12-10T00:00:00" count="78">
        <d v="2024-09-02T00:00:00"/>
        <d v="2024-09-03T00:00:00"/>
        <d v="2024-09-04T00:00:00"/>
        <d v="2024-09-05T00:00:00"/>
        <d v="2024-09-06T00:00:00"/>
        <d v="2024-09-07T00:00:00"/>
        <d v="2024-09-09T00:00:00"/>
        <d v="2024-09-10T00:00:00"/>
        <d v="2024-09-11T00:00:00"/>
        <d v="2024-09-12T00:00:00"/>
        <d v="2024-09-13T00:00:00"/>
        <d v="2024-09-16T00:00:00"/>
        <d v="2024-09-17T00:00:00"/>
        <d v="2024-09-18T00:00:00"/>
        <d v="2024-09-19T00:00:00"/>
        <d v="2024-09-20T00:00:00"/>
        <d v="2024-09-23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4T00:00:00"/>
        <d v="2024-10-15T00:00:00"/>
        <d v="2024-10-16T00:00:00"/>
        <d v="2024-10-17T00:00:00"/>
        <d v="2024-10-18T00:00:00"/>
        <d v="2024-10-21T00:00:00"/>
        <d v="2024-10-22T00:00:00"/>
        <d v="2024-10-23T00:00:00"/>
        <d v="2024-10-24T00:00:00"/>
        <d v="2024-10-25T00:00:00"/>
        <d v="2024-10-28T00:00:00"/>
        <d v="2024-10-29T00:00:00"/>
        <d v="2024-10-30T00:00:00"/>
        <d v="2024-10-31T00:00:00"/>
        <d v="2024-11-01T00:00:00"/>
        <d v="2024-11-04T00:00:00"/>
        <d v="2024-11-05T00:00:00"/>
        <d v="2024-11-06T00:00:00"/>
        <d v="2024-11-07T00:00:00"/>
        <d v="2024-11-08T00:00:00"/>
        <d v="2024-11-09T00:00:00"/>
        <d v="2024-11-11T00:00:00"/>
        <d v="2024-11-12T00:00:00"/>
        <d v="2024-11-13T00:00:00"/>
        <d v="2024-11-14T00:00:00"/>
        <d v="2024-11-15T00:00:00"/>
        <d v="2024-11-17T00:00:00"/>
        <d v="2024-11-18T00:00:00"/>
        <d v="2024-11-19T00:00:00"/>
        <d v="2024-11-21T00:00:00"/>
        <d v="2024-11-22T00:00:00"/>
        <d v="2024-11-24T00:00:00"/>
        <d v="2024-11-25T00:00:00"/>
        <d v="2024-11-26T00:00:00"/>
        <d v="2024-11-27T00:00:00"/>
        <d v="2024-11-28T00:00:00"/>
        <d v="2024-11-29T00:00:00"/>
        <d v="2024-11-30T00:00:00"/>
        <d v="2024-12-02T00:00:00"/>
        <d v="2024-12-03T00:00:00"/>
        <d v="2024-12-04T00:00:00"/>
        <d v="2024-12-05T00:00:00"/>
        <d v="2024-12-06T00:00:00"/>
        <d v="2024-12-08T00:00:00"/>
        <d v="2024-12-09T00:00:00"/>
        <m/>
      </sharedItems>
      <fieldGroup par="42"/>
    </cacheField>
    <cacheField name="Demanda" numFmtId="0">
      <sharedItems containsString="0" containsBlank="1" containsNumber="1" containsInteger="1" minValue="13058051" maxValue="13233053"/>
    </cacheField>
    <cacheField name="Tema" numFmtId="0">
      <sharedItems containsBlank="1"/>
    </cacheField>
    <cacheField name="Assunto" numFmtId="0">
      <sharedItems containsBlank="1"/>
    </cacheField>
    <cacheField name="Beneficiário" numFmtId="0">
      <sharedItems containsBlank="1"/>
    </cacheField>
    <cacheField name="Código Beneficiário" numFmtId="0">
      <sharedItems containsBlank="1"/>
    </cacheField>
    <cacheField name="Idade" numFmtId="0">
      <sharedItems containsBlank="1" containsMixedTypes="1" containsNumber="1" containsInteger="1" minValue="0" maxValue="98"/>
    </cacheField>
    <cacheField name="Plano" numFmtId="0">
      <sharedItems containsBlank="1"/>
    </cacheField>
    <cacheField name="TUP" numFmtId="0">
      <sharedItems containsBlank="1"/>
    </cacheField>
    <cacheField name="Região de residência " numFmtId="0">
      <sharedItems containsBlank="1"/>
    </cacheField>
    <cacheField name="Modalidade" numFmtId="0">
      <sharedItems containsBlank="1"/>
    </cacheField>
    <cacheField name="Descrição da reclamação " numFmtId="0">
      <sharedItems containsBlank="1" longText="1"/>
    </cacheField>
    <cacheField name="Data do início do contato" numFmtId="0">
      <sharedItems containsNonDate="0" containsDate="1" containsBlank="1" containsMixedTypes="1" minDate="2024-05-14T00:00:00" maxDate="2024-12-06T00:00:00"/>
    </cacheField>
    <cacheField name="Nip Anterior" numFmtId="0">
      <sharedItems containsBlank="1"/>
    </cacheField>
    <cacheField name="Qtd. de contatos prévios" numFmtId="0">
      <sharedItems containsBlank="1" containsMixedTypes="1" containsNumber="1" containsInteger="1" minValue="0" maxValue="22"/>
    </cacheField>
    <cacheField name="Dias de espera" numFmtId="0">
      <sharedItems containsBlank="1" containsMixedTypes="1" containsNumber="1" containsInteger="1" minValue="0" maxValue="45634"/>
    </cacheField>
    <cacheField name="Teve protocolo de ameaça?" numFmtId="0">
      <sharedItems containsBlank="1"/>
    </cacheField>
    <cacheField name="Passou pelo time de ameaças?" numFmtId="0">
      <sharedItems containsBlank="1"/>
    </cacheField>
    <cacheField name="Passou pelo Fale Leve?" numFmtId="0">
      <sharedItems containsBlank="1"/>
    </cacheField>
    <cacheField name="Passou pela Ouvidoria?" numFmtId="0">
      <sharedItems containsBlank="1"/>
    </cacheField>
    <cacheField name="Passou por algum canal especial?" numFmtId="0">
      <sharedItems containsBlank="1"/>
    </cacheField>
    <cacheField name="Qtd. Canais" numFmtId="0">
      <sharedItems containsString="0" containsBlank="1" containsNumber="1" containsInteger="1" minValue="0" maxValue="4"/>
    </cacheField>
    <cacheField name="Causa Raíz" numFmtId="0">
      <sharedItems containsBlank="1" count="50">
        <s v="Aviso prévio"/>
        <s v="Demora para atendimento na Leve clínica"/>
        <s v="Demora para resposta da operadora para portabilidade"/>
        <s v="Erro no atendimento do prestador - Grupo Opty"/>
        <s v="Erro Fale Leve"/>
        <s v="Prestador sem agenda"/>
        <s v="Solicitação de autorização dentro do prazo"/>
        <s v="Alto Custo PF/MEI"/>
        <s v="Demora para registro bancário de boleto"/>
        <s v="Discordância do fluxo do plano Leve On"/>
        <s v="Falta de prestador na região"/>
        <s v="Discordância de carências"/>
        <s v="Cancelamento de consulta"/>
        <s v="Alto Custo PJ"/>
        <s v="Demora para autorização"/>
        <s v="Erro na análise do reembolso"/>
        <s v="Negativa de autorização devida"/>
        <s v="Discordância de regras de comercialização"/>
        <s v="Atendimento durante internação"/>
        <s v="Erro no atendimento da Ouvidoria"/>
        <s v="Demora para liberação de OPME"/>
        <s v="Erro na comercialização do plano"/>
        <s v="Demora no processo de cirurgia "/>
        <s v="Discordância de prazo para devolução de mensalidade"/>
        <s v="Cancelamento indevido do plano"/>
        <s v="Erro no cadastro de carências"/>
        <s v="Demora para pagamento de reembolso"/>
        <s v="Não conseguiu o contato com o Fale Leve"/>
        <s v="Dificuldade para realizar cancelamento"/>
        <s v="Cancelamento por inadimplência"/>
        <s v="Recusa da família para transferência"/>
        <s v="Procedimento fora Rol"/>
        <s v="Reajuste do plano"/>
        <s v="Erro prestador"/>
        <s v="Demora para transferência durante internação"/>
        <s v="Envio de Kit de implantação"/>
        <s v="Erro no cadastro de prestador"/>
        <s v="Suspeita de fraude médica"/>
        <s v="Erro Sistêmico"/>
        <s v="Negativa de atendimento por glosa"/>
        <s v="Notificação de Cancelamento"/>
        <s v="Demora para agendamento de procedimento de urgência"/>
        <s v="Dificuldade no Agendamento"/>
        <s v="Demora no processo de cirurgia"/>
        <s v="Demora para reprocessamento de boleto"/>
        <s v="Home Care"/>
        <s v="Dificuldade para realizar movimentação cadastral"/>
        <s v="Não concorda com conduta médica"/>
        <m/>
        <s v="Rescisão pela operadora de contrato alto custo" u="1"/>
      </sharedItems>
    </cacheField>
    <cacheField name="Especialidade" numFmtId="0">
      <sharedItems containsBlank="1"/>
    </cacheField>
    <cacheField name="Área Ofensora" numFmtId="0">
      <sharedItems containsBlank="1" count="21">
        <s v="Cadastro"/>
        <s v="Leve Clínica"/>
        <s v="Gestão de Rede"/>
        <s v="Fale Leve"/>
        <s v="Regulação - Eletiva"/>
        <s v="EMQ"/>
        <s v="Financeiro"/>
        <s v="Núcleo de cuidados integrados"/>
        <s v="Produção médica"/>
        <s v="Comercial"/>
        <s v="Regulação - GPI"/>
        <s v="Jurídico"/>
        <s v="Regulação - OPME"/>
        <s v="Dental"/>
        <s v="Cobrança"/>
        <s v="Venda Interna"/>
        <s v="TI"/>
        <s v="-"/>
        <s v="Oncologia"/>
        <s v="Retenção"/>
        <m/>
      </sharedItems>
    </cacheField>
    <cacheField name="Área ofensora 2" numFmtId="0">
      <sharedItems containsBlank="1"/>
    </cacheField>
    <cacheField name="Risco / Erro / Sem Erro" numFmtId="0">
      <sharedItems containsBlank="1" count="4">
        <s v="Inevitável"/>
        <s v="Evitável"/>
        <s v="Risco do Negócio"/>
        <m/>
      </sharedItems>
    </cacheField>
    <cacheField name="Teve Envio para outra área?" numFmtId="0">
      <sharedItems containsBlank="1" containsMixedTypes="1" containsNumber="1" containsInteger="1" minValue="0" maxValue="0"/>
    </cacheField>
    <cacheField name="Teve desvio no Salesforce?" numFmtId="0">
      <sharedItems containsBlank="1"/>
    </cacheField>
    <cacheField name="Considerações Causa Raiz" numFmtId="0">
      <sharedItems containsBlank="1" longText="1"/>
    </cacheField>
    <cacheField name="Qtd. Processos" numFmtId="0">
      <sharedItems containsString="0" containsBlank="1" containsNumber="1" containsInteger="1" minValue="0" maxValue="2"/>
    </cacheField>
    <cacheField name="Processos" numFmtId="0">
      <sharedItems containsBlank="1"/>
    </cacheField>
    <cacheField name="Qtd. Pessoas" numFmtId="0">
      <sharedItems containsString="0" containsBlank="1" containsNumber="1" containsInteger="1" minValue="0" maxValue="4"/>
    </cacheField>
    <cacheField name="Pessoas" numFmtId="0">
      <sharedItems containsBlank="1"/>
    </cacheField>
    <cacheField name="Qtd. Material " numFmtId="0">
      <sharedItems containsString="0" containsBlank="1" containsNumber="1" containsInteger="1" minValue="0" maxValue="1"/>
    </cacheField>
    <cacheField name="Material " numFmtId="0">
      <sharedItems containsBlank="1"/>
    </cacheField>
    <cacheField name="Qtd. Medida" numFmtId="0">
      <sharedItems containsString="0" containsBlank="1" containsNumber="1" containsInteger="1" minValue="0" maxValue="3"/>
    </cacheField>
    <cacheField name="Medida" numFmtId="0">
      <sharedItems containsBlank="1"/>
    </cacheField>
    <cacheField name="Qtd. Meio Ambiente" numFmtId="0">
      <sharedItems containsString="0" containsBlank="1" containsNumber="1" containsInteger="1" minValue="0" maxValue="0"/>
    </cacheField>
    <cacheField name="Qtd. Sistemas/ Ferramentas" numFmtId="0">
      <sharedItems containsString="0" containsBlank="1" containsNumber="1" containsInteger="1" minValue="0" maxValue="1"/>
    </cacheField>
    <cacheField name="Sistemas/ Ferramentas" numFmtId="0">
      <sharedItems containsBlank="1" containsMixedTypes="1" containsNumber="1" containsInteger="1" minValue="0" maxValue="0"/>
    </cacheField>
    <cacheField name="Dias (Data Da NIP)" numFmtId="0" databaseField="0">
      <fieldGroup base="0">
        <rangePr groupBy="days" startDate="2024-09-02T00:00:00" endDate="2024-12-10T00:00:00"/>
        <groupItems count="368">
          <s v="&lt;02/09/2024"/>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v"/>
          <s v="02/fev"/>
          <s v="03/fev"/>
          <s v="04/fev"/>
          <s v="05/fev"/>
          <s v="06/fev"/>
          <s v="07/fev"/>
          <s v="08/fev"/>
          <s v="09/fev"/>
          <s v="10/fev"/>
          <s v="11/fev"/>
          <s v="12/fev"/>
          <s v="13/fev"/>
          <s v="14/fev"/>
          <s v="15/fev"/>
          <s v="16/fev"/>
          <s v="17/fev"/>
          <s v="18/fev"/>
          <s v="19/fev"/>
          <s v="20/fev"/>
          <s v="21/fev"/>
          <s v="22/fev"/>
          <s v="23/fev"/>
          <s v="24/fev"/>
          <s v="25/fev"/>
          <s v="26/fev"/>
          <s v="27/fev"/>
          <s v="28/fev"/>
          <s v="29/fev"/>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br"/>
          <s v="02/abr"/>
          <s v="03/abr"/>
          <s v="04/abr"/>
          <s v="05/abr"/>
          <s v="06/abr"/>
          <s v="07/abr"/>
          <s v="08/abr"/>
          <s v="09/abr"/>
          <s v="10/abr"/>
          <s v="11/abr"/>
          <s v="12/abr"/>
          <s v="13/abr"/>
          <s v="14/abr"/>
          <s v="15/abr"/>
          <s v="16/abr"/>
          <s v="17/abr"/>
          <s v="18/abr"/>
          <s v="19/abr"/>
          <s v="20/abr"/>
          <s v="21/abr"/>
          <s v="22/abr"/>
          <s v="23/abr"/>
          <s v="24/abr"/>
          <s v="25/abr"/>
          <s v="26/abr"/>
          <s v="27/abr"/>
          <s v="28/abr"/>
          <s v="29/abr"/>
          <s v="30/abr"/>
          <s v="01/mai"/>
          <s v="02/mai"/>
          <s v="03/mai"/>
          <s v="04/mai"/>
          <s v="05/mai"/>
          <s v="06/mai"/>
          <s v="07/mai"/>
          <s v="08/mai"/>
          <s v="09/mai"/>
          <s v="10/mai"/>
          <s v="11/mai"/>
          <s v="12/mai"/>
          <s v="13/mai"/>
          <s v="14/mai"/>
          <s v="15/mai"/>
          <s v="16/mai"/>
          <s v="17/mai"/>
          <s v="18/mai"/>
          <s v="19/mai"/>
          <s v="20/mai"/>
          <s v="21/mai"/>
          <s v="22/mai"/>
          <s v="23/mai"/>
          <s v="24/mai"/>
          <s v="25/mai"/>
          <s v="26/mai"/>
          <s v="27/mai"/>
          <s v="28/mai"/>
          <s v="29/mai"/>
          <s v="30/mai"/>
          <s v="31/mai"/>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go"/>
          <s v="02/ago"/>
          <s v="03/ago"/>
          <s v="04/ago"/>
          <s v="05/ago"/>
          <s v="06/ago"/>
          <s v="07/ago"/>
          <s v="08/ago"/>
          <s v="09/ago"/>
          <s v="10/ago"/>
          <s v="11/ago"/>
          <s v="12/ago"/>
          <s v="13/ago"/>
          <s v="14/ago"/>
          <s v="15/ago"/>
          <s v="16/ago"/>
          <s v="17/ago"/>
          <s v="18/ago"/>
          <s v="19/ago"/>
          <s v="20/ago"/>
          <s v="21/ago"/>
          <s v="22/ago"/>
          <s v="23/ago"/>
          <s v="24/ago"/>
          <s v="25/ago"/>
          <s v="26/ago"/>
          <s v="27/ago"/>
          <s v="28/ago"/>
          <s v="29/ago"/>
          <s v="30/ago"/>
          <s v="31/ago"/>
          <s v="01/set"/>
          <s v="02/set"/>
          <s v="03/set"/>
          <s v="04/set"/>
          <s v="05/set"/>
          <s v="06/set"/>
          <s v="07/set"/>
          <s v="08/set"/>
          <s v="09/set"/>
          <s v="10/set"/>
          <s v="11/set"/>
          <s v="12/set"/>
          <s v="13/set"/>
          <s v="14/set"/>
          <s v="15/set"/>
          <s v="16/set"/>
          <s v="17/set"/>
          <s v="18/set"/>
          <s v="19/set"/>
          <s v="20/set"/>
          <s v="21/set"/>
          <s v="22/set"/>
          <s v="23/set"/>
          <s v="24/set"/>
          <s v="25/set"/>
          <s v="26/set"/>
          <s v="27/set"/>
          <s v="28/set"/>
          <s v="29/set"/>
          <s v="30/set"/>
          <s v="01/out"/>
          <s v="02/out"/>
          <s v="03/out"/>
          <s v="04/out"/>
          <s v="05/out"/>
          <s v="06/out"/>
          <s v="07/out"/>
          <s v="08/out"/>
          <s v="09/out"/>
          <s v="10/out"/>
          <s v="11/out"/>
          <s v="12/out"/>
          <s v="13/out"/>
          <s v="14/out"/>
          <s v="15/out"/>
          <s v="16/out"/>
          <s v="17/out"/>
          <s v="18/out"/>
          <s v="19/out"/>
          <s v="20/out"/>
          <s v="21/out"/>
          <s v="22/out"/>
          <s v="23/out"/>
          <s v="24/out"/>
          <s v="25/out"/>
          <s v="26/out"/>
          <s v="27/out"/>
          <s v="28/out"/>
          <s v="29/out"/>
          <s v="30/out"/>
          <s v="31/out"/>
          <s v="01/nov"/>
          <s v="02/nov"/>
          <s v="03/nov"/>
          <s v="04/nov"/>
          <s v="05/nov"/>
          <s v="06/nov"/>
          <s v="07/nov"/>
          <s v="08/nov"/>
          <s v="09/nov"/>
          <s v="10/nov"/>
          <s v="11/nov"/>
          <s v="12/nov"/>
          <s v="13/nov"/>
          <s v="14/nov"/>
          <s v="15/nov"/>
          <s v="16/nov"/>
          <s v="17/nov"/>
          <s v="18/nov"/>
          <s v="19/nov"/>
          <s v="20/nov"/>
          <s v="21/nov"/>
          <s v="22/nov"/>
          <s v="23/nov"/>
          <s v="24/nov"/>
          <s v="25/nov"/>
          <s v="26/nov"/>
          <s v="27/nov"/>
          <s v="28/nov"/>
          <s v="29/nov"/>
          <s v="30/nov"/>
          <s v="01/dez"/>
          <s v="02/dez"/>
          <s v="03/dez"/>
          <s v="04/dez"/>
          <s v="05/dez"/>
          <s v="06/dez"/>
          <s v="07/dez"/>
          <s v="08/dez"/>
          <s v="09/dez"/>
          <s v="10/dez"/>
          <s v="11/dez"/>
          <s v="12/dez"/>
          <s v="13/dez"/>
          <s v="14/dez"/>
          <s v="15/dez"/>
          <s v="16/dez"/>
          <s v="17/dez"/>
          <s v="18/dez"/>
          <s v="19/dez"/>
          <s v="20/dez"/>
          <s v="21/dez"/>
          <s v="22/dez"/>
          <s v="23/dez"/>
          <s v="24/dez"/>
          <s v="25/dez"/>
          <s v="26/dez"/>
          <s v="27/dez"/>
          <s v="28/dez"/>
          <s v="29/dez"/>
          <s v="30/dez"/>
          <s v="31/dez"/>
          <s v="&gt;10/12/2024"/>
        </groupItems>
      </fieldGroup>
    </cacheField>
    <cacheField name="Meses (Data Da NIP)" numFmtId="0" databaseField="0">
      <fieldGroup base="0">
        <rangePr groupBy="months" startDate="2024-09-02T00:00:00" endDate="2024-12-10T00:00:00"/>
        <groupItems count="14">
          <s v="&lt;02/09/2024"/>
          <s v="jan"/>
          <s v="fev"/>
          <s v="mar"/>
          <s v="abr"/>
          <s v="mai"/>
          <s v="jun"/>
          <s v="jul"/>
          <s v="ago"/>
          <s v="set"/>
          <s v="out"/>
          <s v="nov"/>
          <s v="dez"/>
          <s v="&gt;10/12/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8">
  <r>
    <d v="2023-07-31T00:00:00"/>
    <x v="0"/>
    <n v="276"/>
    <n v="16"/>
    <n v="12834531"/>
    <s v="Uniclass"/>
    <s v="VERANILDA BADU DA SILVA VEIGA"/>
    <s v="PAULA RIBEIRO LIMA"/>
    <s v="458.359.942-49"/>
    <n v="52"/>
    <s v="Reincidente"/>
    <s v="Personal"/>
    <s v="Advindos II"/>
    <x v="0"/>
    <s v="Cobertura"/>
    <s v="Regras para Acesso aos Atendimentos"/>
    <s v="Demora na liberação do beneficio"/>
    <x v="0"/>
    <x v="0"/>
    <m/>
    <s v="Empresarial"/>
    <s v="Assistencial"/>
    <s v="Regulação"/>
    <s v="Gestão de Rede"/>
    <s v="Evitável"/>
    <e v="#REF!"/>
    <s v="Interlocutor(a), que se identifica como Paula, beneficiária, questiona a falta de atendimento para 31009166 - Hérnia Umbilical. A solicitação foi feita à Operadora no dia 05/03/2024, para realização no município Rio de Janeiro/RJ. A operadora alega que o pedido está em análise desde o dia 14/04/2024 com equipe técnica. Protocolo 42233920240327362622 - data 27/03/2024."/>
    <s v="Demora para realização da cirurgia"/>
    <s v="Sim"/>
    <s v="Não"/>
    <s v="Não"/>
    <s v="Sim"/>
    <s v="Sim"/>
    <s v="Sim"/>
    <s v="Sim"/>
    <m/>
    <m/>
    <m/>
    <m/>
    <m/>
    <x v="0"/>
    <s v="Dia útil"/>
    <x v="0"/>
  </r>
  <r>
    <d v="2024-04-30T00:00:00"/>
    <x v="0"/>
    <n v="2"/>
    <n v="4"/>
    <n v="12837176"/>
    <s v="Nova affinity"/>
    <s v="CRISLAYNE SOUZA DA SILVA LOPES"/>
    <s v="LILIA SANTOS MENDES"/>
    <s v="760.633487-00"/>
    <n v="60"/>
    <s v="Não Reincidente"/>
    <s v="Leve On"/>
    <s v="Advindos II"/>
    <x v="1"/>
    <s v="Mensalidades e Reajuste"/>
    <s v="Mensalidades ou Outras Cobranças"/>
    <s v="Emissão de boleto"/>
    <x v="1"/>
    <x v="1"/>
    <m/>
    <s v="Individual"/>
    <s v="Não Assistencial"/>
    <s v="Financeiro"/>
    <m/>
    <s v="Evitável"/>
    <e v="#REF!"/>
    <s v="Fui efetuar o pagamento do boleto e o banco informou que não é possível efetuar o pagamento, pois o boleto não está registrado. Procure o banco emissor. Entrei em contato com a Leve Saúde, Protocolos: 42233920240430484870 (30/04) / 42233920240501489013 (01/05) / 42233920240502489934 (02/05) / 422339220240502492770 (02/05). Após esses diversos contatos não foi resolvido, entrei em contato com a Ouvidoria e não consegui atendimento. Perguntei sobre o juros, o boleto já venceu no dia 01/05/2024 o atendente encerrou a ligação sem me informar se iriam retirar os juros. Eu preciso do boleto para efetuar o pagamento, a Leve Saúde se nega a enviar um novo boleto registrado sem os juros."/>
    <m/>
    <s v="Não"/>
    <s v="Não"/>
    <s v="Sim"/>
    <s v="Sim"/>
    <s v="Sim"/>
    <s v="Não"/>
    <s v="Sim"/>
    <m/>
    <m/>
    <m/>
    <m/>
    <m/>
    <x v="0"/>
    <s v="Dia útil"/>
    <x v="0"/>
  </r>
  <r>
    <d v="2024-03-11T00:00:00"/>
    <x v="1"/>
    <n v="53"/>
    <n v="18"/>
    <n v="12837410"/>
    <s v="Pierre"/>
    <s v="NELIO PIERRE DA SILVA"/>
    <s v="ROSENITA FERREIRA"/>
    <s v="637.112.227-49"/>
    <n v="63"/>
    <s v="Reincidente"/>
    <s v="Personal"/>
    <s v="Novos Associados"/>
    <x v="1"/>
    <s v="Cobertura"/>
    <s v="Regras para Acesso aos Atendimentos"/>
    <s v="Demora na Liberação de Benefício"/>
    <x v="1"/>
    <x v="2"/>
    <m/>
    <s v="Empresarial"/>
    <s v="Assistencial"/>
    <s v="Gestão de Rede"/>
    <m/>
    <s v="Evitável"/>
    <e v="#REF!"/>
    <s v="No dia 17/04 foi aberto protocolo junto a ANS numero 9444388 e ate o momento a operadora Leve não se posicionou junto a reclamacao . Na data de hoje solicitei posição da data de cirurgia junto a operadora de plano de saúde Leve a mesma informou não ter posição porem ia retornar direto para a ANS . Me forneceu protocolo desse atendimento. Protocolo 42233920240503495122. Solicito retorno de minhas reclamações."/>
    <m/>
    <s v="Sim"/>
    <s v="Sim"/>
    <s v="Não"/>
    <s v="Sim"/>
    <s v="Sim"/>
    <s v="Não"/>
    <s v="Sim"/>
    <m/>
    <m/>
    <m/>
    <m/>
    <m/>
    <x v="0"/>
    <s v="Dia útil"/>
    <x v="1"/>
  </r>
  <r>
    <d v="2024-03-14T00:00:00"/>
    <x v="1"/>
    <n v="50"/>
    <n v="6"/>
    <n v="12837866"/>
    <s v="Casa de negócios"/>
    <s v="DARLAN PERTESSEN MIGUEZ BANGE BUTKO"/>
    <s v="MARIA ANGELICA LEAL PINTO DE SOUZA MOURA"/>
    <s v="663.090.007-30"/>
    <n v="65"/>
    <s v="Não Reincidente"/>
    <s v="Premium"/>
    <s v="Advindos II"/>
    <x v="2"/>
    <s v="Cobertura"/>
    <s v="Regras para Acesso aos Atendimentos"/>
    <s v="Dificuldade no Agendamento"/>
    <x v="0"/>
    <x v="3"/>
    <m/>
    <s v="Individual"/>
    <s v="Assistencial"/>
    <s v="Fale Leve"/>
    <s v="Leve Clínica "/>
    <s v="Evitável"/>
    <e v="#REF!"/>
    <s v="Beneficiária, questiona o não atendimento para Consulta com Ortopedista. Relata que tentou entrar em contato com a Operadora por meio dos telefones (21) 39523365 (WhatsApp) // (21) 39523365 - na data 03/05/2024, em torno das 8hs~, sem sucesso."/>
    <s v="Fez consultas nos dias 25/03 e 15/04 com ortopedista"/>
    <s v="Não"/>
    <s v="Não"/>
    <s v="Não"/>
    <s v="Sim"/>
    <s v="Sim"/>
    <s v="Sim"/>
    <s v="Sim"/>
    <m/>
    <m/>
    <m/>
    <m/>
    <m/>
    <x v="0"/>
    <s v="Dia útil"/>
    <x v="1"/>
  </r>
  <r>
    <d v="2024-04-18T00:00:00"/>
    <x v="1"/>
    <n v="15"/>
    <m/>
    <n v="12838208"/>
    <s v="Sun"/>
    <s v="CLAUDIO LUIZ FREITAS"/>
    <s v="GISELLE BRASIL LUZ DA ROSA"/>
    <s v="107.521.127-16"/>
    <n v="38"/>
    <s v="Não Reincidente"/>
    <s v="Premium"/>
    <s v="Advindos III"/>
    <x v="3"/>
    <s v="Cobertura"/>
    <s v="Reembolso"/>
    <s v="Reembolso"/>
    <x v="2"/>
    <x v="1"/>
    <m/>
    <s v="Empresarial"/>
    <s v="Assistencial"/>
    <s v="Fale Leve"/>
    <m/>
    <s v="Evitável"/>
    <e v="#REF!"/>
    <s v="Beneficiária, questiona o não pagamento de reembolso por livre escolha de prestador para Cesariana, Anestesista e Instrumentador realizado em 11/03/2024. A solicitação de reembolso foi feita à operadora no dia 02/04/2024 e o prazo previsto no contrato para realização do reembolso já expirou. Protocolo 42233920240429479564 – data 29/04/2024"/>
    <s v="Reembolso"/>
    <s v="Sim"/>
    <s v="Sim"/>
    <s v="Sim"/>
    <s v="Sim"/>
    <s v="Sim"/>
    <s v="Não"/>
    <s v="Sim"/>
    <m/>
    <m/>
    <m/>
    <m/>
    <m/>
    <x v="0"/>
    <s v="Dia útil"/>
    <x v="1"/>
  </r>
  <r>
    <d v="2024-03-21T00:00:00"/>
    <x v="1"/>
    <n v="43"/>
    <s v="-"/>
    <n v="12839315"/>
    <s v="Agecor 2"/>
    <s v="RENATO BERNARDINO DE SOUZA"/>
    <s v="MARCOS ANDRE DE SOUZA RIBEIRO"/>
    <s v="626.287.127-68"/>
    <n v="63"/>
    <s v="Não Reincidente"/>
    <s v="Personal"/>
    <m/>
    <x v="0"/>
    <s v="Contratos e Regulamentos"/>
    <s v="Contratação/Adesão e Vigência Contratual"/>
    <s v="Demora na Contratação AC"/>
    <x v="1"/>
    <x v="1"/>
    <m/>
    <s v="Empresarial"/>
    <s v="Não Assistencial"/>
    <s v="Cadastro"/>
    <m/>
    <s v="Risco do negócio"/>
    <e v="#REF!"/>
    <s v="Estou desde 21/03/2024, tentando ingressar no plano de saúde da LEVE. Já entreguei todos os documentos, preenchi a proposta, responde a entrevista médica, mas até a data de hj não obtive resposta. Já fiz vários contatos, tentei falar com a ouvidoria, meu corretor já fez de tudo para conseguir uma resposta, mas até hj. NADA!!!! Tenho 63 anos e minha esposa 60 e desde o dia 22/04/ 2024 estou sem plano de saúde. A princípio, a resposta seria em 10 dias, depois passou para 15, e depois para 25, e até hj (42 dias depois) estou sem resposta."/>
    <s v="Alto Custo "/>
    <s v="Não"/>
    <s v="Não"/>
    <s v="Não"/>
    <s v="AC"/>
    <s v="Não"/>
    <s v="Não"/>
    <s v="AC"/>
    <m/>
    <m/>
    <m/>
    <m/>
    <m/>
    <x v="0"/>
    <s v="Dia útil"/>
    <x v="1"/>
  </r>
  <r>
    <d v="2024-04-07T00:00:00"/>
    <x v="2"/>
    <n v="29"/>
    <n v="5"/>
    <n v="12840582"/>
    <m/>
    <s v="ERICA ARAUJO PONTES"/>
    <s v="THAIS ALCANTARA POSSIDENTE"/>
    <s v="122.238.477.-90"/>
    <n v="35"/>
    <s v="Não Reincidente"/>
    <m/>
    <s v="Advindos II"/>
    <x v="4"/>
    <s v="Cobertura"/>
    <s v="Reembolso"/>
    <s v="Reembolso"/>
    <x v="3"/>
    <x v="1"/>
    <m/>
    <s v="Empresarial"/>
    <s v="Assistencial"/>
    <s v="Fale Leve"/>
    <m/>
    <s v="Evitável"/>
    <e v="#REF!"/>
    <s v="Solicitei o reembolso de um procedimento cirurgico no dia 07/04/2024. no dia 11/04/2024 percebi que faltou um documento e o enviei no mesmo dia. O plano dá um prazo de 5 dias úteis para retorno, que deveria ter sido no dia 18/04/2024. tive retorno apenas no dia 25/04/2024, dizendo que faltava justamente a documentaçao que enviei no dia 11/04/2024. no dia 04/05/2024 entrei em contato pedindo esclarecimentos e prazos e só recebi uma informação de que receberam meu email dia 30/04/2024, totalmente fora dos prazos iniciais indicados. hoje, dia 06/05/2024, fui atendida por ligação após uma longa espera e durante quase 20 minutos a atendente tentou respostas que nenhum setor forneceu. em seguida, liguei para a ouvidoria que também não resolveu nada e me deu um prazo de resposta daquela solicitação em 7 dias úteis. Necessito de esclarecimentos e respostas com urgência pois todos os prazos já venceram e eu não tenho nenhuma informação."/>
    <s v="Reembolso"/>
    <s v="Sim"/>
    <s v="Não"/>
    <s v="Sim"/>
    <s v="Sim"/>
    <s v="Não"/>
    <s v="Sim"/>
    <s v="Sim"/>
    <m/>
    <m/>
    <m/>
    <m/>
    <m/>
    <x v="0"/>
    <s v="Dia útil"/>
    <x v="2"/>
  </r>
  <r>
    <d v="2024-04-03T00:00:00"/>
    <x v="3"/>
    <n v="34"/>
    <n v="5"/>
    <n v="12844685"/>
    <s v="Agecor 2"/>
    <s v="RODRIGO VON HELDE FERREIRA"/>
    <s v="CAMILA NASCIMENTO GONÇALVES"/>
    <s v="118.796.077-27"/>
    <n v="35"/>
    <s v="Não Reincidente"/>
    <s v="Personal"/>
    <s v="Advindos II"/>
    <x v="5"/>
    <s v="Cobertura"/>
    <s v="Rede de Atendimento (rede conveniada)"/>
    <s v="Descredenciamento"/>
    <x v="4"/>
    <x v="4"/>
    <m/>
    <s v="Empresarial"/>
    <s v="Assistencial"/>
    <s v="Gestão de Rede"/>
    <m/>
    <s v="Evitável"/>
    <e v="#REF!"/>
    <s v="Beneficiário(a) , questiona a falta de atendimento para Cardiologia / Endocrinologia/ Neurologia / Gastrologia / Ginecologia / Psiquiatria / Ortopedia / Nutricionista/ . O prestador solicitado como de preferência do beneficiário Clinica AMEP e Cia dos Médicos (Realengo e Bangu) foi descredenciado e não foi disponibilizada outra alternativa de atendimento no mesmo município Rio de Janeiro/RJ. A demanda 12844657 foi aberta para apuração do descredenciamento pela DIPRO. Protocolo: 4223920240503496424 data: 03/05/24"/>
    <s v="Amep de Bangu e Cia do Médico"/>
    <s v="Sim"/>
    <s v="Não"/>
    <s v="Sim"/>
    <s v="Sim"/>
    <s v="Não"/>
    <s v="Sim"/>
    <s v="Sim"/>
    <m/>
    <m/>
    <m/>
    <m/>
    <m/>
    <x v="0"/>
    <s v="Dia útil"/>
    <x v="3"/>
  </r>
  <r>
    <d v="2024-04-25T00:00:00"/>
    <x v="4"/>
    <n v="13"/>
    <n v="3"/>
    <n v="12846120"/>
    <m/>
    <m/>
    <s v="FERNANDO DIEGO MIGUEL DA SILVA"/>
    <s v="116.952.797-35"/>
    <n v="35"/>
    <s v="Não Reincidente"/>
    <s v="Premium"/>
    <s v="Advindos II"/>
    <x v="2"/>
    <s v="Cobertura"/>
    <s v="Prazos Máximos para Atendimento"/>
    <s v="Dificuldade no Agendamento"/>
    <x v="5"/>
    <x v="5"/>
    <m/>
    <s v="Empresarial"/>
    <s v="Assistencial"/>
    <s v="Gestão de Rede"/>
    <m/>
    <s v="Evitável"/>
    <e v="#REF!"/>
    <s v=" Boa tarde! Estou abrindo essa reclamação para a esposa de um colega de trabalho a qual tenho a mesma como mãe, eu que tenho tentado resolver o problema para ela, oque se procede é que a mesma Joseane Bezerra da Silva, está com um encaminhamento para um médico cirurgião ginecologico para a realização de uma cirurgia em caratér de urgencia. Com isso fiz diversos contatos com a central do plano Leve Saúde e eles passaram o protocolo de n° 422339-20240425-468302, no dia 25/04/2024, dando um prazo de 5 dias uteis, e o prazo não foi cumprido. Ápos isso novamente foi feito o contato com a central a qual nos passaram dessa vez o telefone de um consultorio a qual não tem médicos credenciados para essa expecialidade."/>
    <s v="Reclamação para JOSEANE BEZERRA DA SILVA"/>
    <s v="Não"/>
    <s v="Não"/>
    <s v="Não"/>
    <s v="Sim"/>
    <s v="Não"/>
    <s v="Não"/>
    <s v="Sim"/>
    <m/>
    <m/>
    <m/>
    <m/>
    <m/>
    <x v="1"/>
    <s v="Dia útil"/>
    <x v="4"/>
  </r>
  <r>
    <d v="2024-03-04T00:00:00"/>
    <x v="4"/>
    <n v="65"/>
    <n v="7"/>
    <n v="12846311"/>
    <s v="Nova affinity"/>
    <s v="ALBERTO RUY THOMAS DE AQUINO"/>
    <s v="VALENTINA TOSTES RODRIGUES"/>
    <s v="206.314.317-24"/>
    <n v="6"/>
    <s v="Não Reincidente"/>
    <s v="Personal"/>
    <s v="Novos Associados"/>
    <x v="2"/>
    <s v="Cobertura"/>
    <s v="Rede de Atendimento (rede conveniada)"/>
    <s v="Dificuldade no Agendamento"/>
    <x v="0"/>
    <x v="6"/>
    <m/>
    <s v="Individual"/>
    <s v="Assistencial"/>
    <s v="Gestão de Rede"/>
    <m/>
    <s v="Evitável"/>
    <e v="#REF!"/>
    <s v="Interlocutora, que se identifica como mãe da beneficiária, questiona a não cobertura para neuropediatra, médica solicitante Dra. Aline Niquelout CRM25962880. O procedimento foi solicitado à operadora em janeiro/2024 para realização no município Rio de Janeiro e a operadora indicou prestadores que não realizam o procedimento. Protocolo não fornecido pela operadora, não foi enviado por sms como informado"/>
    <s v="Neuropediatria "/>
    <s v="Não"/>
    <s v="Não"/>
    <s v="Não"/>
    <s v="Sim"/>
    <s v="Sim"/>
    <s v="Sim"/>
    <s v="Sim"/>
    <m/>
    <m/>
    <m/>
    <m/>
    <m/>
    <x v="1"/>
    <s v="Dia útil"/>
    <x v="4"/>
  </r>
  <r>
    <d v="2024-02-22T00:00:00"/>
    <x v="4"/>
    <n v="76"/>
    <n v="13"/>
    <n v="12847262"/>
    <s v="Agecor 2"/>
    <s v="ELIANE CONSTANCIO TORK"/>
    <s v="BERTHA REGINA DA SILVA RODRIGUES"/>
    <s v="699.026.077-72"/>
    <n v="62"/>
    <s v="Não Reincidente"/>
    <s v="Personal"/>
    <s v="Advindos II"/>
    <x v="6"/>
    <s v="Cobertura"/>
    <s v="Rede de atendimento"/>
    <s v="Negativa de Benefício"/>
    <x v="2"/>
    <x v="1"/>
    <m/>
    <s v="Individual"/>
    <s v="Assistencial"/>
    <s v="Núcleo de cuidados integrados"/>
    <m/>
    <s v="Inevitável"/>
    <e v="#REF!"/>
    <s v="Paciente com necessidades especiais recebeu sem nenhum documento sem justificativas por escrito do home care domiciliar de fisioterapia . Marque nova consulta com especialista ortopedia no dia 15 de abril e o medico fez novo pedido para dar continuidade ao tratamento . A LEVE SAUDE recebeu o pedido e pediu para aguardar prazo de 5 dias uteis. Liguei foi fornecido novo protocolo 42233920240425465934 para retornar prazo de 10 dias uteis. Retornei após esse prazo no dia 01 de maio novo protocolo 4223392024050148 sem posição . Nova em 03 de maio ligação para leve saúde novo protocolo42233920240503499259 aguardar prazo de 72 horas .Nova ligação em 07 de maio pela manhã protocolo 42233920240507508974 as 8;00 aguardar um telefonema com uma resposta. Não teve telefonema retornei a ligação novo protocolo 42233920240507513817 duração de 1;15 na linha para obter a informação negativa. Acho uma falta respeito para com paciente que voltou a cair e esta com perna machucada. Nem documento escrit"/>
    <s v="Reclamação aberta para BRUNO DA SILVA RODRIGUES"/>
    <s v="Não"/>
    <s v="Não"/>
    <s v="Não"/>
    <s v="Sim"/>
    <s v="Sim"/>
    <s v="Sim"/>
    <s v="Sim"/>
    <m/>
    <m/>
    <m/>
    <m/>
    <m/>
    <x v="1"/>
    <s v="Dia útil"/>
    <x v="4"/>
  </r>
  <r>
    <d v="2024-04-18T00:00:00"/>
    <x v="5"/>
    <n v="21"/>
    <s v="-"/>
    <n v="12849426"/>
    <s v="Uniclass"/>
    <s v="MARIA LUCIA SOARES MIRANDA DANTAS"/>
    <s v="FRANCISCO FONTENELE CHAVES"/>
    <s v="709.634.287-72"/>
    <n v="64"/>
    <s v="Não Reincidente"/>
    <m/>
    <s v="Novos Associados"/>
    <x v="6"/>
    <s v="Contratos e Regulamentos"/>
    <s v=" Contratação/Adesão"/>
    <s v="Demora na Contratação AC"/>
    <x v="0"/>
    <x v="1"/>
    <m/>
    <s v="Empresarial"/>
    <s v="Não Assistencial"/>
    <s v="EMQ"/>
    <m/>
    <s v="Risco do negócio"/>
    <e v="#REF!"/>
    <s v="Interlocutora, que se identifica como filha do beneficiário, questiona a não inclusão do beneficiário em contrato coletivo empresarial [Tigrão] com a Operadora [Leve Saúde]. A operadora não apresenta resposta. A solicitação foi feita à Operadora no dia 18/04/2024. Protocolo 42233920240509524979 - data 09/05/2024."/>
    <s v="Alto Custo "/>
    <s v="Não"/>
    <s v="Não"/>
    <s v="Não"/>
    <s v="AC"/>
    <s v="Não"/>
    <s v="Não"/>
    <s v="AC"/>
    <m/>
    <m/>
    <m/>
    <m/>
    <m/>
    <x v="1"/>
    <s v="Dia útil"/>
    <x v="5"/>
  </r>
  <r>
    <d v="2023-06-29T00:00:00"/>
    <x v="6"/>
    <n v="316"/>
    <n v="30"/>
    <n v="12850297"/>
    <s v="Uniclass"/>
    <s v="KAROLINE MARIA DE ARAUJO"/>
    <s v="ALICE MARIA DE ARAUJO COUTINHO FERREIRA"/>
    <s v="227.387.457-09"/>
    <n v="2"/>
    <s v="Não Reincidente"/>
    <s v="Premium"/>
    <s v="Advindos II"/>
    <x v="7"/>
    <s v="Cobertura"/>
    <s v="Rede de Atendimento (rede conveniada)"/>
    <s v="Dificuldade no Agendamento"/>
    <x v="6"/>
    <x v="7"/>
    <m/>
    <s v="Empresarial"/>
    <s v="Assistencial"/>
    <s v="Gestão de Rede"/>
    <m/>
    <s v="Evitável"/>
    <e v="#REF!"/>
    <s v="Interlocutora, que se identifica como mãe da beneficiária, questiona a não cobertura para psicólogo aba - fonoaudiologia prompt e pikler - terapia ocupacional integração ayres - psicopedagogia - psicomotricidade, médico solicitante Sergio Eduardo. O procedimento foi solicitado à operadora no dia 02/05/2024, para realização no município RIO DE JANEIRO/RJ e a operadora indicou prestadores (CLINICA CAXIAS PRIME) que não realizam o procedimento e não tem prestador para realizar a solicitação feita. Beneficiaria informa que indicou a operadora prestadores que realizam o atendimento solicitado sobre o protocolo 42233920240506502431 - data: 06/05/2024, onde ate a presente data não houve resposta. Protocolo 42233920240502489914 – data 02/05/2024."/>
    <s v="Terapias multidisciplinares"/>
    <s v="Sim"/>
    <s v="Sim"/>
    <s v="Sim"/>
    <s v="Sim"/>
    <s v="Sim"/>
    <s v="Sim"/>
    <s v="Sim"/>
    <m/>
    <m/>
    <m/>
    <m/>
    <m/>
    <x v="1"/>
    <s v="Dia útil"/>
    <x v="6"/>
  </r>
  <r>
    <d v="2024-05-10T00:00:00"/>
    <x v="6"/>
    <n v="0"/>
    <n v="9"/>
    <n v="12850961"/>
    <s v="Visual"/>
    <s v="MARJORIE ESTRELA"/>
    <s v="LINDO MARCO DA SILVA DA COSTA"/>
    <s v="795.660.067-72"/>
    <n v="63"/>
    <s v="Não Reincidente"/>
    <s v="Mais Metropolitano"/>
    <s v="Novos Associados"/>
    <x v="8"/>
    <s v="Cobertura"/>
    <s v="Carência"/>
    <s v="Negativa de Benefício"/>
    <x v="5"/>
    <x v="1"/>
    <m/>
    <s v="Individual"/>
    <s v="Assistencial"/>
    <s v="Regulação"/>
    <m/>
    <s v="Inevitável"/>
    <e v="#REF!"/>
    <s v="Interlocutora, que se identifica como esposa do beneficiário, questiona a não cobertura para 30307120 - VITRECTOMIA VIAS PARS PLANA - 30312086 - RETINOPEXIA COM INTROFLEXÃO ESCLERAL - 30307031 - ENDOLASER/ENDODIATERMIA - 30307040 - IMPLANTE DE SILICONE INTRAVÍTREO, (Em caráter de Urgência conforme a guia médica) médico solicitante Dr Thiago Siqueira Rocha CRM 52822744. O procedimento foi solicitado no dia 10/05/2024, para realização no município Niterói, entretanto, a operadora negou com a justificativa de que o beneficiário está em carência para o procedimento. Protocolo - 42233920240510528160 - Data: 10/05/2024"/>
    <s v="Cirurgia de emergência"/>
    <s v="Sim"/>
    <s v="Não"/>
    <s v="Não"/>
    <s v="Sim"/>
    <s v="Sim"/>
    <s v="Sim"/>
    <s v="Sim"/>
    <m/>
    <m/>
    <m/>
    <m/>
    <m/>
    <x v="1"/>
    <s v="Dia útil"/>
    <x v="6"/>
  </r>
  <r>
    <d v="2024-05-10T00:00:00"/>
    <x v="6"/>
    <n v="0"/>
    <n v="2"/>
    <n v="12851476"/>
    <s v="Absoluta"/>
    <s v="SERGIO MURILO MATIAS TAVARES"/>
    <s v="MICHELE CUSTODIO MANSKE"/>
    <s v="055.456.007-01"/>
    <n v="43"/>
    <s v="Não Reincidente"/>
    <s v="Personal"/>
    <s v="Novos Associados"/>
    <x v="1"/>
    <s v="Cobertura"/>
    <s v="Regras para Acesso aos Atendimentos"/>
    <s v="Demora na liberação do beneficio"/>
    <x v="6"/>
    <x v="8"/>
    <m/>
    <s v="Individual"/>
    <s v="Assistencial"/>
    <s v="Regulação"/>
    <m/>
    <s v="Inevitável"/>
    <e v="#REF!"/>
    <s v="Beneficiária, questiona o prazo de atendimento para Noripurum- em nome de Dra Julia Parabolini D-ippolito CRM 5201175882.Indicação : Paciente bariátrica com piora de Hemograma com baixa tolerância a reposição de V. O . aguarda exames de investigação- HB 8,2 Gcm 57 HTM 17,4 plaquetas 309 Ferritina 3,5 ente outros. A operadora até o momento NÃO autorizou o serviço solicita máximo urgência .Protocolo 42233920240510528271 10/05/2024"/>
    <m/>
    <s v="Não"/>
    <s v="Não"/>
    <s v="Sim"/>
    <s v="Sim"/>
    <s v="Não"/>
    <s v="Não"/>
    <s v="Sim"/>
    <m/>
    <m/>
    <m/>
    <m/>
    <m/>
    <x v="1"/>
    <s v="Dia útil"/>
    <x v="6"/>
  </r>
  <r>
    <d v="2024-04-04T00:00:00"/>
    <x v="7"/>
    <n v="39"/>
    <n v="3"/>
    <n v="12853210"/>
    <s v="Absoluta"/>
    <s v="MAURICIO DOS SANTOS GOMES"/>
    <s v="MARIANA SODRE GOMES"/>
    <s v="231.996.387-16"/>
    <n v="1"/>
    <s v="Não Reincidente"/>
    <s v="Personal"/>
    <s v="Advindos II"/>
    <x v="7"/>
    <s v="Cobertura"/>
    <s v="Regras para Acesso aos Atendimentos"/>
    <s v="Dificuldade no Agendamento"/>
    <x v="7"/>
    <x v="9"/>
    <m/>
    <s v="Empresarial"/>
    <s v="Assistencial"/>
    <s v="Leve Clínica"/>
    <m/>
    <s v="Evitável"/>
    <e v="#REF!"/>
    <s v="Interlocutor(a), que se identifica como mãe da beneficiária, questiona a falta de atendimento para pediatra . A solicitação foi feita à Operadora no dia 08/05/2024 , para realização no município Rio de janeiro . A operadora cancela a consulta e foi que tem que reagendar . Interlocutora informa que entrou em contato pelo WhatsApp no numero 21 39523300 - na data 24/04/2024 e não foi fornecido o Protocolo."/>
    <m/>
    <s v="Sim"/>
    <s v="Sim"/>
    <s v="Não"/>
    <s v="Sim"/>
    <s v="Sim"/>
    <s v="Não"/>
    <s v="Sim"/>
    <m/>
    <m/>
    <m/>
    <m/>
    <m/>
    <x v="1"/>
    <s v="Dia útil"/>
    <x v="7"/>
  </r>
  <r>
    <d v="2024-04-04T00:00:00"/>
    <x v="7"/>
    <n v="39"/>
    <n v="3"/>
    <n v="12853207"/>
    <s v="Absoluta"/>
    <s v="MAURICIO DOS SANTOS GOMES"/>
    <s v="HEITOR RAFAEL SODRE GOMES"/>
    <s v="210.897.567-55"/>
    <n v="5"/>
    <s v="Não Reincidente"/>
    <s v="Personal"/>
    <s v="Advindos II"/>
    <x v="7"/>
    <s v="Cobertura"/>
    <s v="Regras para Acesso aos Atendimentos"/>
    <s v="Dificuldade no Agendamento"/>
    <x v="2"/>
    <x v="9"/>
    <m/>
    <s v="Empresarial"/>
    <s v="Assistencial"/>
    <s v="Leve Clínica"/>
    <m/>
    <s v="Evitável"/>
    <e v="#REF!"/>
    <s v="Interlocutor(a), que se identifica como mãe do beneficiário, questiona a falta de atendimento para pediatra . A solicitação foi feita à Operadora no dia 08/05/2024 , para realização no município Rio de janeiro . A operadora cancela a consulta e foi que tem que reagendar . Interlocutora informa que entrou em contato pelo WhatsApp no numero 21 39523300 - na data 24/04/2024 e não foi fornecido o Protocolo."/>
    <m/>
    <s v="Sim"/>
    <s v="Sim"/>
    <s v="Não"/>
    <s v="Sim"/>
    <s v="Sim"/>
    <s v="Não"/>
    <s v="Sim"/>
    <m/>
    <m/>
    <m/>
    <m/>
    <m/>
    <x v="1"/>
    <s v="Dia útil"/>
    <x v="7"/>
  </r>
  <r>
    <d v="2024-05-04T00:00:00"/>
    <x v="7"/>
    <n v="9"/>
    <m/>
    <n v="12853274"/>
    <s v="Royal"/>
    <s v="MARCIO FERREIRA FREE LUCIANA"/>
    <s v="FABIOLA DUARTE MACHADO DOS SANTOS"/>
    <s v="132.655.377-14"/>
    <n v="31"/>
    <s v="Não Reincidente"/>
    <s v="Personal"/>
    <s v="Novos Associados"/>
    <x v="9"/>
    <s v="Cobertura"/>
    <s v="Rol de Procedimentos e Cobertura Contratual"/>
    <s v="Dificuldade no Agendamento"/>
    <x v="2"/>
    <x v="2"/>
    <m/>
    <s v="Empresarial"/>
    <s v="Assistencial"/>
    <s v="Regulação"/>
    <s v="Gestão de Rede"/>
    <s v="Evitável"/>
    <e v="#REF!"/>
    <s v="Interlocutora, que se identifica como a beneficiária, questiona a não cobertura para ressonância magnética e cirurgia para o joelho. O procedimento foi solicitado no dia 23/04/2024, para realização no município Rio de Janeiro, entretanto, a operadora negou com a justificativa de que o procedimento ou serviço, não tem cobertura na segmentação contratada. Protocolo: 42233920240502491167 Data: 2/05/2024"/>
    <m/>
    <s v="Sim"/>
    <s v="Não"/>
    <s v="Sim"/>
    <s v="Sim"/>
    <s v="Sim"/>
    <s v="Não"/>
    <s v="Sim"/>
    <m/>
    <m/>
    <m/>
    <m/>
    <m/>
    <x v="1"/>
    <s v="Dia útil"/>
    <x v="7"/>
  </r>
  <r>
    <d v="2024-03-26T00:00:00"/>
    <x v="7"/>
    <n v="48"/>
    <n v="7"/>
    <n v="12853471"/>
    <s v="Agecor 2"/>
    <s v="ANGELO RIBEIRO FERREIRA"/>
    <s v="TEREZINHA DE SOUSA GARCIA"/>
    <s v="070.012.627-90"/>
    <n v="86"/>
    <s v="Não Reincidente"/>
    <s v="Personal"/>
    <s v="Novos Associados"/>
    <x v="3"/>
    <s v="Cobertura"/>
    <s v="Reembolso"/>
    <s v="Reembolso"/>
    <x v="8"/>
    <x v="1"/>
    <m/>
    <s v="Individual"/>
    <s v="Assistencial"/>
    <s v="Financeiro"/>
    <m/>
    <s v="Evitável"/>
    <e v="#REF!"/>
    <s v="Interlocutora, que se identifica como filha da beneficiária, informa que o procedimento retirada de vesícula foi solicitado à operadora e não foi garantido profissional anestesista. O procedimento foi posteriormente realizado em caráter particular em 25/03/2024, no prestador Hospital Procor, em função da ausência de cobertura pela operadora. A solicitação de reembolso foi feita em 26/03/2024, não sendo pago o reembolso integral R$ 1.750. Protocolo: 42233920240507511577 - Data: 07/05/2024."/>
    <s v="Reembolso"/>
    <s v="Não"/>
    <s v="Não"/>
    <s v="Sim"/>
    <s v="Sim"/>
    <s v="Sim"/>
    <s v="Não"/>
    <s v="Sim"/>
    <m/>
    <m/>
    <m/>
    <m/>
    <m/>
    <x v="1"/>
    <s v="Dia útil"/>
    <x v="7"/>
  </r>
  <r>
    <d v="2024-01-16T00:00:00"/>
    <x v="7"/>
    <n v="118"/>
    <n v="8"/>
    <n v="12853669"/>
    <s v="Agecor 2"/>
    <s v="IVONALDO VIEIRA DE LIMA"/>
    <s v="DEREK CUERCI CALDAS"/>
    <s v="227.065.307-66"/>
    <n v="2"/>
    <s v="Não Reincidente"/>
    <s v="Personal"/>
    <s v="Novos Associados"/>
    <x v="10"/>
    <s v="Cobertura"/>
    <s v="Rede de Atendimento (rede conveniada)"/>
    <s v="Dificuldade no Agendamento"/>
    <x v="6"/>
    <x v="7"/>
    <m/>
    <s v="Individual"/>
    <s v="Assistencial"/>
    <s v="Gestão de Rede"/>
    <m/>
    <s v="Evitável"/>
    <e v="#REF!"/>
    <s v="Interlocutora, que se identifica como Mãe do beneficiário, questiona a não cobertura para Acompanhamento com Fonoaudióloga, Psicóloga, Neurologista. A operadora indicou os prestadores e nenhum deles tem agenda disponível dentro dos prazos da RN 566/2022 ou nenhum profissional tem agenda disponível para atendimento. O procedimento foi solicitado à operadora no dia 10/05/2024, para realização no município Rio de Janeiro. Protocolo 42233920240510528600 – data 10/05/2024"/>
    <m/>
    <s v="Não"/>
    <s v="Não"/>
    <s v="Sim"/>
    <s v="Sim"/>
    <s v="Sim"/>
    <s v="Não"/>
    <s v="Sim"/>
    <m/>
    <m/>
    <m/>
    <m/>
    <m/>
    <x v="1"/>
    <s v="Dia útil"/>
    <x v="7"/>
  </r>
  <r>
    <m/>
    <x v="7"/>
    <n v="45425"/>
    <n v="0"/>
    <n v="12854318"/>
    <s v="Dasel"/>
    <s v="REGINA CELIA ROSA DA SILVA SCHMITT"/>
    <s v="MARIA APARECIDA SAMPAIO LEMGRUBER"/>
    <s v="105.490.007-80"/>
    <n v="39"/>
    <s v="Reincidente"/>
    <s v="Personal"/>
    <s v="Advindos II"/>
    <x v="7"/>
    <s v="Cobertura"/>
    <s v="Carência"/>
    <s v="Falha na Comercialização do Plano"/>
    <x v="6"/>
    <x v="1"/>
    <m/>
    <s v="Individual"/>
    <s v="Assistencial"/>
    <s v="Comercial"/>
    <m/>
    <s v="Inevitável"/>
    <e v="#REF!"/>
    <s v="Boa Tarde, recebi a resposta da minha reclamação, sendo que nem a corretora e nem a vendedora respondem mais minhas mensagens!! A vendedora Regina Célia rosa da Silva Schmitt - CPF nº 106.774.127-54 me enganou completamente. Dizendo que eu não ia ter carência nenhuma. mandei inúmeros prints pra ela sobre a proposta que ela me enviou e ela disse que a proposta era padrão.. Com isso hoje em dia eu perdi toda a carência que eu tinha pela UNIMED, não estou satisfeita com o plano de saúde. A vendedora não atende mais minhas ligações.. Gostaria de ter uma solução pois essa corretora e nem a vendedora podem sair ilesas disso. Quero marcar consultas não consigo, quero mudar de plano não posso pq perdi toda a carência que eu tinha."/>
    <s v="Não concorda com Carências"/>
    <s v="Não"/>
    <s v="Não"/>
    <s v="Sim"/>
    <s v="Sim"/>
    <s v="Não"/>
    <s v="Não"/>
    <s v="Sim"/>
    <m/>
    <m/>
    <m/>
    <m/>
    <m/>
    <x v="1"/>
    <s v="Dia útil"/>
    <x v="7"/>
  </r>
  <r>
    <d v="2024-04-25T00:00:00"/>
    <x v="8"/>
    <n v="19"/>
    <n v="8"/>
    <n v="12856867"/>
    <s v="Absoluta"/>
    <s v="KATIA DE AQUINO"/>
    <s v="BARBARA CHRISTINA PEREIRA DA SILVA"/>
    <s v="057.140.567-36"/>
    <n v="49"/>
    <s v="Não Reincidente"/>
    <s v="Leve On"/>
    <s v="Novos Associados"/>
    <x v="10"/>
    <s v="Cobertura"/>
    <s v="Rol de Procedimentos e Cobertura Contratual"/>
    <s v="Negativa de Benefício"/>
    <x v="9"/>
    <x v="1"/>
    <m/>
    <s v="Individual"/>
    <s v="Assistencial"/>
    <s v="Regulação"/>
    <m/>
    <s v="Inevitável"/>
    <e v="#REF!"/>
    <s v="Interlocutor, que se identifica o próprio beneficiária, questiona a não cobertura para realização do procedimento Cirúrgico Urgente, Médico solicita DRa. Tainara Rodrigues Miranda, solicitado em 09/04/2024. houve contato com operadora e foi informado a RECUSA por Carência e No entanto até o momento não teve mais resposta/por não obedecer às disposições previstas no artigo 17 da Lei n° 9.656/98 CONSU 13 /artigo 14 RN566/2022 e RN465/2021; protocolo – 42233920240509523987 data 13/05/2024."/>
    <s v="Negativa de Mastopexia por carência"/>
    <s v="Não"/>
    <s v="Não"/>
    <s v="Não"/>
    <s v="Sim"/>
    <s v="Sim"/>
    <s v="Sim"/>
    <s v="Sim"/>
    <m/>
    <m/>
    <m/>
    <m/>
    <m/>
    <x v="1"/>
    <s v="Dia útil"/>
    <x v="8"/>
  </r>
  <r>
    <d v="2024-05-09T00:00:00"/>
    <x v="8"/>
    <n v="5"/>
    <n v="2"/>
    <n v="12856318"/>
    <s v="Royal"/>
    <s v="JACKSON MAURO GONÇALVES MENEZES"/>
    <s v="ZULMIRA VICTORINO PINHEIRO"/>
    <s v="832.009.087-34"/>
    <n v="59"/>
    <s v="Não Reincidente"/>
    <s v="Leve On"/>
    <s v="Novos Associados"/>
    <x v="11"/>
    <s v="Cobertura"/>
    <s v="Rol de Procedimentos e Cobertura Contratual"/>
    <s v="Negativa de Benefício"/>
    <x v="8"/>
    <x v="10"/>
    <m/>
    <s v="Empresarial"/>
    <s v="Assistencial"/>
    <s v="Regulação"/>
    <m/>
    <s v="Inevitável"/>
    <e v="#REF!"/>
    <s v="Beneficiária possui condição grave degenerativa na coluna por Ciatalgia e costocondrite em esterno, retificação cervical e várias compressões discais com irradiações na coluna lombar, com dor intensa em escala de dor 9. Métodos convencionais de fisioterapia e medicamentos não funcionam ou trazem conforto álgico à beneficiária, sendo necessária a realização de sessões de RPG para diminuir os sintomas, conforme laudos médicos anexos. Ocorre que ao tentar autorizar os tratamentos, a operadora negou autorização, alegando não estar no Rol da ANS, e ainda se negou a fornecer uma negativa formal por escrito. Foi feita tentativa de autorização em 18/01/2024, depois novamente em 09/05/2024 e agora novamente em 14/05/2024 neste protocolo, onde se recusaram a entregar a negativa formal. O Rol da ANS é exemplificativo e comprovada a eficácia do tratamento e a prescrição médica, deve ser autorizado pela operadora, sendo abusiva a negativa injustificada e indevida."/>
    <s v="Terapia fora Rol"/>
    <s v="Não"/>
    <s v="Não"/>
    <s v="Não"/>
    <s v="Sim"/>
    <s v="Sim"/>
    <s v="Não"/>
    <s v="Sim"/>
    <m/>
    <m/>
    <m/>
    <m/>
    <m/>
    <x v="1"/>
    <s v="Dia útil"/>
    <x v="8"/>
  </r>
  <r>
    <d v="2024-05-14T00:00:00"/>
    <x v="9"/>
    <n v="1"/>
    <n v="3"/>
    <n v="12858942"/>
    <s v="Venda Interna"/>
    <m/>
    <s v="DIEGO DOS SANTOS MATOS"/>
    <s v="142.413.197-93"/>
    <n v="33"/>
    <s v="Não Reincidente"/>
    <s v="Premium"/>
    <s v="Novos Associados"/>
    <x v="10"/>
    <s v="Cobertura"/>
    <s v="Regras para Acesso aos Atendimentos"/>
    <s v="Demora na liberação do beneficio"/>
    <x v="10"/>
    <x v="1"/>
    <m/>
    <s v="Empresarial"/>
    <s v="Assistencial"/>
    <s v="Regulação"/>
    <m/>
    <s v="Inevitável"/>
    <e v="#REF!"/>
    <s v="Beneficiário, questiona a falta de atendimento para 30909031 - HEMODIÁLISE CRÔNICA. A solicitação foi feita à Operadora no dia 13/05/2024, para realização no município Rio de Janeiro, com máxima urgência conforme guia médica. A operadora alega que o pedido está em análise e não apresenta resposta ao pedido. Protocolo: 42233920240515545464 de 15/05/2024"/>
    <s v="Negativa por carência "/>
    <s v="Não"/>
    <s v="Não"/>
    <s v="Sim"/>
    <s v="Sim"/>
    <s v="Sim"/>
    <s v="Não"/>
    <s v="Sim"/>
    <m/>
    <m/>
    <m/>
    <m/>
    <m/>
    <x v="2"/>
    <s v="Dia útil"/>
    <x v="9"/>
  </r>
  <r>
    <d v="2024-05-13T00:00:00"/>
    <x v="9"/>
    <n v="2"/>
    <n v="3"/>
    <n v="12859785"/>
    <s v="Blue Ligth"/>
    <s v="ISRAEL MOREIRA VILELA"/>
    <s v="JOAO GERALDO TEIXEIRA RECHICHO"/>
    <s v="366.619.297-15"/>
    <n v="74"/>
    <s v="Não Reincidente"/>
    <s v="Personal"/>
    <s v="Novos Associados"/>
    <x v="12"/>
    <s v="Cobertura"/>
    <s v="Rol de Procedimentos e Cobertura Contratual"/>
    <s v="Dificuldade no Agendamento"/>
    <x v="1"/>
    <x v="1"/>
    <m/>
    <s v="Individual"/>
    <s v="Assistencial"/>
    <s v="Oncologia"/>
    <m/>
    <s v="Inevitável"/>
    <e v="#REF!"/>
    <s v="A clínica onde meu pai estava fazendo tratamento e acompanhamento médico oncológico fora descredenciada, porém não nos deram outra opção a não ser nos dirigimos à Barra da tijuca, só que somos residentes de São Gonçalo. Meu pai foi recentemente diagnosticado com Demência Vascular Cerebral e Alzheimer, após o diagnóstico, ele depende de mim para tudo (terapias/médicos/tratamentos...) Só que eu possuo outras duas crianças de 4 anos e 7 meses que demandam tempo igual, fica impossível levá-lo regularmente à Barra (+ou- 5 horas de vigem de ida e volta) e cumprir com minhas obrigações maternas. Busquei solucionar junto ao plano porém além de serem intransigentes, fui tratada com rispidez e desdém ao meu caso, como se estivesse pedindo favor gratuito. não dando outra solução a acionar o Procon e a Ans. E se preciso as vias judicias, pois é meu pai que está com seu acompanhamento interrompido."/>
    <s v="Descredenciamento (CON)"/>
    <s v="Sim"/>
    <s v="Sim"/>
    <s v="Não"/>
    <s v="Sim"/>
    <s v="Sim"/>
    <s v="Não"/>
    <s v="Sim"/>
    <m/>
    <m/>
    <m/>
    <m/>
    <m/>
    <x v="2"/>
    <s v="Dia útil"/>
    <x v="9"/>
  </r>
  <r>
    <d v="2024-05-06T00:00:00"/>
    <x v="10"/>
    <n v="10"/>
    <n v="12"/>
    <n v="12861169"/>
    <s v="Casa de negócios"/>
    <s v="DARLAN PERTESSEN MIGUEZ BANGE BUTKO"/>
    <s v="FATIMA LIMA DE SOUZA AZEVEDO"/>
    <s v="781.496.657-49"/>
    <n v="60"/>
    <s v="Não Reincidente"/>
    <s v="Personal"/>
    <s v="Advindos II"/>
    <x v="7"/>
    <s v="Cobertura"/>
    <s v="Prazos Máximos para Atendimento"/>
    <s v="Dificuldade no Agendamento"/>
    <x v="11"/>
    <x v="11"/>
    <m/>
    <s v="Empresarial"/>
    <s v="Assistencial"/>
    <s v="Oncologia"/>
    <m/>
    <s v="Evitável"/>
    <e v="#REF!"/>
    <s v="Orientação médica para atendimento urgente por ter sido diagnosticado câncer de estômago após exame de endoscopia alta. Demora no prazo para consultas e exames com especialistas, realizei procedimentos através de consultas e exames de forma particular pela efetiva demora no agendamento pelo plano de saúde. Consulta marcada apenas para o dia 28 de maio de 2024 e o diagnóstico foi feito no dia 06 de maio de 2024."/>
    <m/>
    <s v="Não"/>
    <s v="Não"/>
    <s v="Sim"/>
    <s v="Sim"/>
    <s v="Sim"/>
    <s v="Não"/>
    <s v="Sim"/>
    <m/>
    <m/>
    <m/>
    <m/>
    <m/>
    <x v="2"/>
    <s v="Dia útil"/>
    <x v="10"/>
  </r>
  <r>
    <d v="2024-05-03T00:00:00"/>
    <x v="10"/>
    <n v="13"/>
    <n v="3"/>
    <n v="12862067"/>
    <s v="Agecor 2"/>
    <s v="RODRIGO VON HELDE FERREIRA"/>
    <s v="ANGELA NASCIMENTO DA PAIXÃO"/>
    <s v="786.223.607-68"/>
    <n v="59"/>
    <s v="Não Reincidente"/>
    <s v="Personal"/>
    <s v="Advindos II"/>
    <x v="0"/>
    <s v="Cobertura"/>
    <s v="Regras para Acesso aos Atendimentos"/>
    <s v="Dificuldade no Agendamento"/>
    <x v="6"/>
    <x v="4"/>
    <m/>
    <s v="Empresarial"/>
    <s v="Assistencial"/>
    <s v="Gestão de Rede"/>
    <m/>
    <s v="Evitável"/>
    <e v="#REF!"/>
    <s v="Beneficiário, questiona a falta de atendimento para Endocrinologista, cardiologista, gastroenterologia , ortopedista, neurologista e nutricionista. A solicitação vem sendo feita à operadora no desde de fevereiro de 2024 , para realização no município do rio de janeiro. A operadora não apresenta resposta ao pedido. Protocolo: 422333920240503494888"/>
    <s v="Descredenciamento (AMEP)"/>
    <s v="Sim"/>
    <s v="Não"/>
    <s v="Sim"/>
    <s v="Sim"/>
    <s v="Sim"/>
    <s v="Não"/>
    <s v="Sim"/>
    <m/>
    <m/>
    <m/>
    <m/>
    <m/>
    <x v="2"/>
    <s v="Dia útil"/>
    <x v="10"/>
  </r>
  <r>
    <d v="2024-03-27T00:00:00"/>
    <x v="10"/>
    <n v="50"/>
    <n v="4"/>
    <n v="12861507"/>
    <s v="Casa de negócios"/>
    <s v="WANESSA KAYNARA DOS SANTOS DE SOUSA"/>
    <s v="FRANCISCO EMIDIO DE FARIAS"/>
    <s v="430.166.507-20"/>
    <n v="77"/>
    <s v="Não Reincidente"/>
    <s v="Personal"/>
    <s v="Novos Associados"/>
    <x v="6"/>
    <s v="Cobertura"/>
    <s v="Prazos Máximos para Atendimento"/>
    <s v="Dificuldade no Agendamento"/>
    <x v="11"/>
    <x v="0"/>
    <m/>
    <s v="Empresarial"/>
    <s v="Assistencial"/>
    <s v="Leve Clínica"/>
    <m/>
    <s v="Inevitável"/>
    <e v="#REF!"/>
    <s v="Interlocutora, que se identifica Wanessa, nora do beneficiário, questiona o prazo de atendimento para Herniorrafia inguinal - unilateral, e o médico foi o Dr° Ricardo Brasil. Interlocutora, informa que fez a solicitação no dia 20/04/2024. A operadora autorizou o serviço e agendou para o dia 17/05/2024, após o prazo máximo previsto na RN nº 566/2022. Entretanto, hoje a operadora encaminhou uma mensagem informando quê a consulta será cancelada, sem justificativa, apenas informaram, que vai ser necessário o re-agendamento. Interlocutora chegou a perguntar se tem redes credenciadas, e a operadora nega dizendo que não tem nenhuma, e nem médicos disponíveis no momento. Interlocutora precisa de uma data mais próxima, se possível. PROTOCOLO: 42233920240516550142 DATA: 16/05/2024."/>
    <s v="Cancelamento de consulta"/>
    <s v="Não"/>
    <s v="Não"/>
    <s v="Não"/>
    <s v="Sim"/>
    <s v="Sim"/>
    <s v="Não"/>
    <s v="Sim"/>
    <m/>
    <m/>
    <m/>
    <m/>
    <m/>
    <x v="2"/>
    <s v="Dia útil"/>
    <x v="10"/>
  </r>
  <r>
    <d v="2024-04-12T00:00:00"/>
    <x v="10"/>
    <n v="34"/>
    <n v="3"/>
    <n v="12862435"/>
    <s v="Sun"/>
    <s v="ANA CAROLINA RODRIGUES SALES MACIEL"/>
    <s v="ENILSON DA CONCEIÇÃO"/>
    <s v="564.265.267-20"/>
    <n v="64"/>
    <s v="Não Reincidente"/>
    <s v="Personal"/>
    <s v="Advindos II"/>
    <x v="3"/>
    <s v="Cobertura"/>
    <s v="Regras para Acesso aos Atendimentos"/>
    <s v="Demora na liberação do beneficio"/>
    <x v="6"/>
    <x v="1"/>
    <m/>
    <s v="Individual"/>
    <s v="Assistencial"/>
    <s v="Fale Leve"/>
    <m/>
    <s v="Evitável"/>
    <e v="#REF!"/>
    <s v="Interlocutor, que se identifica como do beneficiário, questiona o não atendimento para Ecocardiograma Convencional de Até duas Derivações. Relata que tentou entrar em contato com a Operadora por meio de telefone (21)39523300 na data 16/05/2024, em torno das 8h-], sem sucesso."/>
    <m/>
    <s v="Não"/>
    <s v="Não"/>
    <s v="Não"/>
    <s v="Sim"/>
    <s v="Não"/>
    <s v="Não"/>
    <s v="Sim"/>
    <m/>
    <m/>
    <m/>
    <m/>
    <m/>
    <x v="2"/>
    <s v="Dia útil"/>
    <x v="10"/>
  </r>
  <r>
    <d v="2024-04-28T00:00:00"/>
    <x v="10"/>
    <n v="18"/>
    <n v="3"/>
    <n v="12862596"/>
    <s v="Sun"/>
    <s v="JOSE FERNANDES"/>
    <s v="MARCIA CRISTIANE PORTELA DA SILVA"/>
    <s v="009.062.627-39"/>
    <n v="54"/>
    <s v="Reincidente"/>
    <s v="Premium"/>
    <s v="Advindos II"/>
    <x v="10"/>
    <s v="Cobertura"/>
    <s v="Regras para Acesso aos Atendimentos"/>
    <s v="Dificuldade no Agendamento"/>
    <x v="12"/>
    <x v="12"/>
    <s v="Psiquiatria"/>
    <s v="Empresarial"/>
    <s v="Assistencial"/>
    <s v="Leve Clínica"/>
    <m/>
    <s v="Inevitável"/>
    <e v="#REF!"/>
    <s v=" Interlocutor(a), que se identifica como beneficiária, questiona o prazo de atendimento para Consulta com Psicólogo e Psiquiatra. A operadora autorizou o serviço e agendou para o dia 03/06/2024, após o prazo máximo previsto na RN nº 566/2022. Protocolo 42233920240508518567 de contato com a OPS – data 08/05/2024 do protocolo de contato com a OPS."/>
    <m/>
    <s v="Não"/>
    <s v="Não"/>
    <s v="Não"/>
    <s v="Sim"/>
    <s v="Sim"/>
    <s v="Sim"/>
    <s v="Sim"/>
    <m/>
    <m/>
    <m/>
    <m/>
    <m/>
    <x v="2"/>
    <s v="Dia útil"/>
    <x v="10"/>
  </r>
  <r>
    <d v="2024-04-16T00:00:00"/>
    <x v="11"/>
    <n v="31"/>
    <n v="7"/>
    <n v="12864688"/>
    <s v="Casa de negócios"/>
    <s v="ANGELA MARIA BARRETO"/>
    <s v="JANDIRA SILVA"/>
    <s v="797.104.097-00"/>
    <n v="62"/>
    <s v="Não Reincidente"/>
    <s v="Personal"/>
    <s v="Novos Associados"/>
    <x v="7"/>
    <s v="Cobertura"/>
    <s v="Prazos Máximos para Atendimento"/>
    <s v="Demora na liberação do beneficio"/>
    <x v="12"/>
    <x v="13"/>
    <m/>
    <s v="Individual"/>
    <s v="Assistencial"/>
    <s v="Regulação"/>
    <m/>
    <s v="Evitável"/>
    <e v="#REF!"/>
    <s v="Boa tarde! Desde 10 de abril de 2024 até a presente data não foi resolvido o problema de saúde da minha tia, que está com o dedo necrosado internada na emergência do hospital Israelita, os médicos dizem que o plano que precisa autorizar e o plano fica jogando a culpa para os médicos, dizendo que não tem pedido nenhum, com isso o que era somente um dedo do pé necrosado, está necrosando outros dedos e minha tia começou a ter febre, está há 37 dias esperando a boa vontade da operadora do plano de saúde, pelo que vi também só tem um único médico que atende esse plano. Tenho vários protocolos e nada resolvido. Pelo jeito vou ter que levar ela pro SUS que certamente será atendida prontamente, pois até as enfermeiras estão dando essa opção como melhor. Paga quase 1000 reais para não ter atendimento."/>
    <s v="Questões com a conduta médica "/>
    <s v="Sim"/>
    <s v="Sim"/>
    <s v="Não"/>
    <s v="Sim"/>
    <s v="Sim"/>
    <s v="Não"/>
    <s v="Sim"/>
    <m/>
    <m/>
    <m/>
    <m/>
    <m/>
    <x v="2"/>
    <s v="Dia útil"/>
    <x v="11"/>
  </r>
  <r>
    <d v="2024-05-03T00:00:00"/>
    <x v="11"/>
    <n v="14"/>
    <n v="0"/>
    <n v="12864711"/>
    <m/>
    <m/>
    <s v="ARTHUR CHELLES RABELLO"/>
    <s v="200.318.937-83"/>
    <n v="8"/>
    <s v="Não Reincidente"/>
    <m/>
    <m/>
    <x v="10"/>
    <s v="Contratos e Regulamentos"/>
    <s v="Contratação/Adesão e Vigência Contratual"/>
    <s v="Negativa de Benefício"/>
    <x v="13"/>
    <x v="1"/>
    <m/>
    <s v="Individual"/>
    <s v="Não Assistencial"/>
    <s v="Fale Leve"/>
    <m/>
    <s v="Risco do negócio"/>
    <e v="#REF!"/>
    <s v="Interlocutora, que se identifica como mãe do beneficiário, relata que a operadora de destino recusou a portabilidade de carências, solicitada após o prazo mínimo de permanência, sob alegação de sem justificativa para a recusa. Informa que cumpriu todos os requisitos estabelecidos pela resolução normativa vigente (vínculo ativo no plano de origem/adimplência/prazo de permanência/compatibilidade com o plano de destino e demais requisitos), sendo os documentos entregues na operadora em 03/05/2024 . A portabilidade para o plano nome ou número do produto 486607200 nome do plano Leve Saúde foi recusada em 17/05/2024. o valor da mensalidade do plano de origem 263,80 reais . Protocolo : 42233920240514541886data: 14/05/2024."/>
    <s v="Demora no envio das documentações"/>
    <s v="Não"/>
    <s v="Não"/>
    <s v="Sim"/>
    <s v="Sim"/>
    <s v="Não"/>
    <s v="Não"/>
    <s v="Sim"/>
    <m/>
    <m/>
    <m/>
    <m/>
    <m/>
    <x v="2"/>
    <s v="Dia útil"/>
    <x v="11"/>
  </r>
  <r>
    <d v="2024-04-25T00:00:00"/>
    <x v="12"/>
    <n v="23"/>
    <n v="0"/>
    <n v="12865437"/>
    <s v="Uniclass"/>
    <s v="SIMONE PINTO DA SILVA"/>
    <s v="ELVIRA MARTINS DA COSTA CARNEIRO"/>
    <s v="023.688.257-03"/>
    <n v="88"/>
    <s v="Não Reincidente"/>
    <s v="Leve On"/>
    <m/>
    <x v="13"/>
    <s v="Contratos e Regulamentos"/>
    <s v="Contratação/Adesão e Vigência Contratual"/>
    <s v="Demora na Contratação AC"/>
    <x v="2"/>
    <x v="1"/>
    <m/>
    <s v="Individual"/>
    <s v="Não Assistencial"/>
    <s v="EMQ"/>
    <m/>
    <s v="Risco do negócio"/>
    <e v="#REF!"/>
    <s v="Em 26/04/2024 demonstramos através da proposta comercial 17140771696401 a intenção de contratar o plano leve on para minha mãe, advinda de outra operadora. No entanto até a presente data a operadora não finalizou a análise para a contratação, estando a minha mãe na iminência de ficar sem plano e sem o aproveitamento de carência para uma nova contratação, em razão do tempo que a operadora apresenta para finalizar a proposta. Esperamos que seja concluído o processo e que seja uma percepção equivocada de nossa parte, que a operadora esteja fazendo seleção de clientes para produto PESSOA FÍSICA, o que é vedado pelos códigos em deseja dos consumidores. Beneficiário: Elvira Martins da Costa Carneiro cpf: 023688257-03"/>
    <s v="Alto Custo "/>
    <s v="Não"/>
    <s v="Não"/>
    <s v="Não"/>
    <s v="AC"/>
    <s v="Não"/>
    <s v="Não"/>
    <s v="AC"/>
    <m/>
    <m/>
    <m/>
    <m/>
    <m/>
    <x v="2"/>
    <s v="Final de semana"/>
    <x v="12"/>
  </r>
  <r>
    <d v="2024-04-11T00:00:00"/>
    <x v="13"/>
    <n v="39"/>
    <n v="0"/>
    <n v="12866388"/>
    <s v="Mapiva"/>
    <s v="PEDRO PAULO MENDONCA  PALMA"/>
    <s v="JORGE SANTANA PEREIRA"/>
    <s v="746.093.357-00"/>
    <n v="61"/>
    <s v="Não Reincidente"/>
    <s v="Premium"/>
    <m/>
    <x v="6"/>
    <s v="Contratos e Regulamentos"/>
    <s v="Contratação/Adesão e Vigência Contratual"/>
    <s v="Demora na Contratação AC"/>
    <x v="2"/>
    <x v="1"/>
    <m/>
    <s v="Individual"/>
    <s v="Não Assistencial"/>
    <s v="EMQ"/>
    <m/>
    <s v="Risco do negócio"/>
    <e v="#REF!"/>
    <s v="Beneficiário relata que a operadora Leve Saúde não comunicou o aceite da portabilidade no plano de destino. Informa que cumpriu todos os requisitos estabelecidos pela resolução normativa vigente (vínculo ativo no plano de origem/adimplência/prazo de permanência/compatibilidade com o plano de destino e demais requisitos), sendo os documentos entregues na [operadora/administradora] em 11/04/2024. [42233920240514537612, por telefone meio de contato e 14/05/2024]."/>
    <s v="Alto Custo "/>
    <s v="Não"/>
    <s v="Não"/>
    <s v="Não"/>
    <s v="AC"/>
    <s v="Não"/>
    <s v="Não"/>
    <s v="AC"/>
    <m/>
    <m/>
    <m/>
    <m/>
    <m/>
    <x v="2"/>
    <s v="Dia útil"/>
    <x v="12"/>
  </r>
  <r>
    <d v="2024-04-29T00:00:00"/>
    <x v="14"/>
    <n v="22"/>
    <n v="10"/>
    <n v="12869468"/>
    <s v="Uniclass"/>
    <s v="KAMILA PONTES SILVEIRA"/>
    <s v="LIA GOMES SIQUEIRA"/>
    <s v="400.159.127-87"/>
    <n v="71"/>
    <s v="Não Reincidente"/>
    <s v="Personal"/>
    <s v="Novos Associados"/>
    <x v="0"/>
    <s v="Cobertura"/>
    <s v="Rede de Atendimento (rede conveniada)"/>
    <s v="Demora na liberação do beneficio"/>
    <x v="2"/>
    <x v="14"/>
    <m/>
    <s v="Individual"/>
    <s v="Assistencial"/>
    <s v="Fale Leve"/>
    <m/>
    <s v="Evitável"/>
    <e v="#REF!"/>
    <s v="Beneficiário, questiona a não cobertura para viscos suplementação , e nome do médico solicitante Doutor Guilherme Alvim (CRM52907464RJ) O procedimento foi solicitado à operadora no dia13/05/2024 para realização no município RIO DE JANEIRO e a operadora indicou prestadores que não realizam o procedimento. Protocolo; 42233920240516549384 DATA 09 /05/2024. a operadora informou que a ANS não obriga mas que seja feiro esse tipo de procedimento . por isso a negativa .."/>
    <s v="Agendamento do Backoffice incorreto "/>
    <s v="Sim"/>
    <s v="Sim"/>
    <s v="Sim"/>
    <s v="Sim"/>
    <s v="Sim"/>
    <s v="Sim"/>
    <s v="Sim"/>
    <m/>
    <m/>
    <m/>
    <m/>
    <m/>
    <x v="2"/>
    <s v="Dia útil"/>
    <x v="13"/>
  </r>
  <r>
    <d v="2024-05-21T00:00:00"/>
    <x v="15"/>
    <n v="1"/>
    <n v="1"/>
    <n v="12871079"/>
    <s v="Royal"/>
    <s v="HELEN DA COSTA"/>
    <s v="RINA JOSSELEN CABRAL PELIZZON"/>
    <s v="078.897.038-05"/>
    <n v="57"/>
    <s v="Não Reincidente"/>
    <s v="Personal"/>
    <s v="Novos Associados"/>
    <x v="1"/>
    <s v="Cobertura"/>
    <s v="Regras para Acesso aos Atendimentos"/>
    <s v="Demora na liberação do beneficio"/>
    <x v="0"/>
    <x v="15"/>
    <m/>
    <s v="Individual"/>
    <s v="Assistencial"/>
    <s v="Regulação"/>
    <m/>
    <s v="Inevitável"/>
    <e v="#REF!"/>
    <s v="Interlocutor relata que a operadora não liberou a guia para cirurgia que a beneficiaria precisa fazer, foi dado o prazo de 5 dias uteis. Interlocutor, que se identifica como filho da beneficiária, questiona a falta de atendimento para cirurgia de catarata - guia: 1086863. A solicitação foi feita à Operadora no dia &quot;a 5 dias uteis&quot;, para realização no município Rio de Janeiro - RJ. A operadora alega que o pedido está em análise [ou não apresenta resposta ao pedido]. Protocolo: 42233920240522569169 Data: 22/05/2024"/>
    <s v="Guia liberada dentro do prazo "/>
    <s v="Não"/>
    <s v="Não"/>
    <s v="Sim"/>
    <s v="Sim"/>
    <s v="Sim"/>
    <s v="Não"/>
    <s v="Sim"/>
    <m/>
    <m/>
    <m/>
    <m/>
    <m/>
    <x v="3"/>
    <s v="Dia útil"/>
    <x v="14"/>
  </r>
  <r>
    <d v="2024-04-05T00:00:00"/>
    <x v="15"/>
    <n v="47"/>
    <n v="9"/>
    <n v="12871177"/>
    <m/>
    <m/>
    <s v="ALINE VARGEM DE ARAUJO"/>
    <s v="104.529.307-58"/>
    <n v="39"/>
    <s v="Não Reincidente"/>
    <m/>
    <m/>
    <x v="14"/>
    <s v="Cobertura"/>
    <s v="Regras para Acesso aos Atendimentos"/>
    <s v="Demora na liberação do beneficio"/>
    <x v="14"/>
    <x v="0"/>
    <m/>
    <s v="Empresarial"/>
    <s v="Assistencial"/>
    <s v="Regulação"/>
    <s v="Fale Leve "/>
    <s v="Evitável"/>
    <e v="#REF!"/>
    <s v="Beneficiária questiona a falta de atendimento para nome técnico do procedimento cirurgia colecistectomia, e nome do médico solicitante Dr Pedro Barbalho . A solicitação foi feita à Operadora no dia 22/04/2024 , para realização no município Rio de Janeiro. A operadora alega que o pedido está em análise ou não apresenta resposta ao pedido. Protocolo : 42233920240521564412– data :21/05/2024.Relata que pedido esta aprovado pela operadora de saúde , porem não houve a garantido do prestador medico para realização do procedimento"/>
    <m/>
    <s v="Não"/>
    <s v="Não"/>
    <s v="Sim"/>
    <s v="Sim"/>
    <s v="Sim"/>
    <s v="Sim"/>
    <s v="Sim"/>
    <m/>
    <m/>
    <m/>
    <m/>
    <m/>
    <x v="3"/>
    <s v="Dia útil"/>
    <x v="14"/>
  </r>
  <r>
    <d v="2024-05-07T00:00:00"/>
    <x v="15"/>
    <n v="15"/>
    <n v="2"/>
    <n v="12871548"/>
    <s v="Blue Light"/>
    <s v="RUTH MARIA DA SILVA BARBOSA"/>
    <s v="SEBASTIANA DE FATIMA BENTO"/>
    <s v="028.657.398-99"/>
    <n v="63"/>
    <s v="Reincidente"/>
    <s v="Leve On"/>
    <s v="Novos Associados"/>
    <x v="1"/>
    <s v="Contratos e Regulamentos"/>
    <s v="Coparticipacao e Franquia"/>
    <s v="Dificuldade no Agendamento"/>
    <x v="1"/>
    <x v="1"/>
    <m/>
    <s v="Individual"/>
    <s v="Assistencial"/>
    <s v="Núcleo de cuidados integrados"/>
    <m/>
    <s v="Evitável"/>
    <e v="#REF!"/>
    <s v="Bom dia! Peço pelo amor de Deus. Estou a um ano pedindo a Leve que solucione os meus sintomas, tenho queimação no corpo, fisgadas, choques, dormência e dor nas pernas, são desagradáveis, não consigo dormir e permanece o dia todo. A leve já me enviou para o cardiologista ele cancelou a consulta agendada, enviou para o neurologista, reumatologista e ambos disseram que este sintomas não e causado pela especialidades deles. Fui no fisiatra indicado pela Leve e descobri que a vitamina b12 estava tão baixa que eu estou com anemia, estou tomando cintouneurin 6 injeções, mas os sintomas continuam. A leve não me encaminha para um medico fazer uma bateria de exames e descobrir se estou com falta de algo no corpo que pode causar os sintomas. A 6 meses já troquei por 4 vezes o syntroide que tomo, fiz exame e continua agora com tsh baixo e o medico só vai atender em 25/06. Então! estou tomando o remédio errado a dosagem, os sintomas estão me matando aos poucos e a leve recebe a mensalidade. SOS."/>
    <s v="Estava em tratativa de consumidor.gov"/>
    <s v="Sim"/>
    <s v="Não"/>
    <s v="Não"/>
    <s v="Sim"/>
    <s v="Sim"/>
    <s v="Sim"/>
    <s v="Sim"/>
    <m/>
    <m/>
    <m/>
    <m/>
    <m/>
    <x v="3"/>
    <s v="Dia útil"/>
    <x v="14"/>
  </r>
  <r>
    <d v="2024-04-30T00:00:00"/>
    <x v="15"/>
    <n v="22"/>
    <n v="0"/>
    <n v="12872136"/>
    <m/>
    <s v="MARCOS ANTONIO MATIAS"/>
    <s v="ADRIANA DA SILVA SANTOS"/>
    <s v="034.434.677-33"/>
    <n v="55"/>
    <s v="Não Reincidente"/>
    <s v="Premium"/>
    <m/>
    <x v="0"/>
    <s v="Contratos e Regulamentos"/>
    <s v="Contratação/Adesão e Vigência Contratual"/>
    <s v="Demora na Contratação AC"/>
    <x v="0"/>
    <x v="1"/>
    <m/>
    <s v="Individual"/>
    <s v="Não Assistencial"/>
    <s v="EMQ"/>
    <m/>
    <s v="Risco do negócio"/>
    <e v="#REF!"/>
    <s v="Beneficiária questiona a recusa (não resposta) para contratação de plano individual ou familiar, sob alegação de que está em analise. A solicitação foi feita à Operadora no dia 30/04/2024. Protocolo: 42233920240522 - 22/05/2024"/>
    <s v="Alto Custo "/>
    <s v="Não"/>
    <s v="Não"/>
    <s v="Não"/>
    <s v="AC"/>
    <s v="Não"/>
    <s v="Não"/>
    <s v="AC"/>
    <m/>
    <m/>
    <m/>
    <m/>
    <m/>
    <x v="3"/>
    <s v="Dia útil"/>
    <x v="14"/>
  </r>
  <r>
    <d v="2024-02-07T00:00:00"/>
    <x v="16"/>
    <n v="106"/>
    <n v="10"/>
    <n v="12873758"/>
    <s v="Blue Light"/>
    <s v="SERGIO LUIZ DOS SANTOS PEREIRA"/>
    <s v="MARIA ANGELICA FREITAS GUERRA"/>
    <s v="797.147.817-87"/>
    <n v="59"/>
    <s v="Não Reincidente"/>
    <s v="Personal"/>
    <s v="Novos Associados"/>
    <x v="6"/>
    <s v="Cobertura"/>
    <s v="Regras para Acesso aos Atendimentos"/>
    <s v="Demora na liberação do beneficio"/>
    <x v="2"/>
    <x v="16"/>
    <m/>
    <s v="Individual"/>
    <s v="Assistencial"/>
    <s v="Regulação"/>
    <m/>
    <s v="Evitável"/>
    <e v="#REF!"/>
    <s v="Beneficiária, questiona a falta de atendimento para 30801028 COLOCAÇÃO DE ÓRTESE OU PRÓTESE TRAQUEAL, TRAQUEOBRÔNQUICA OU BRÔNQUICA, INCLUSIVE POR VIA ENDOSCÓPICA, médica solicitante Dra. Thassiany Carpanez CRM 1038435. A solicitação foi feita à Operadora no dia 12/04/2024, para realização no município Rio de Janeiro. A operadora alega que o pedido está em análise e não apresenta resposta ao pedido. Protocolo 42233920240507511074 – data: 07/05/2024."/>
    <m/>
    <s v="Não"/>
    <s v="Não"/>
    <s v="Não"/>
    <s v="Sim"/>
    <s v="Sim"/>
    <s v="Não"/>
    <s v="Sim"/>
    <m/>
    <m/>
    <m/>
    <m/>
    <m/>
    <x v="3"/>
    <s v="Dia útil"/>
    <x v="15"/>
  </r>
  <r>
    <d v="2024-04-25T00:00:00"/>
    <x v="16"/>
    <n v="28"/>
    <n v="6"/>
    <n v="12875892"/>
    <s v="Nova affinity"/>
    <s v="VANIA FARIA MALTA"/>
    <s v="_x0009_DALVA MARIA DE ALMEIDA RIBEIRO"/>
    <s v="944.006.447-15"/>
    <n v="70"/>
    <s v="Não Reincidente"/>
    <s v="Leve On"/>
    <s v="Advindos II"/>
    <x v="4"/>
    <s v="Cobertura"/>
    <s v="Regras para Acesso aos Atendimentos"/>
    <s v="Demora na Liberação de Benefício"/>
    <x v="1"/>
    <x v="17"/>
    <m/>
    <s v="Individual"/>
    <s v="Assistencial"/>
    <s v="Gestão de Rede"/>
    <m/>
    <s v="Evitável"/>
    <e v="#REF!"/>
    <s v="Beneficiaria questiona a falta de atendimento para 40808289 Mamotomia por estereotaxia (não inclui o exame de imagem) médico solicitante Dr. Marco Aurelio Alves. A solicitação foi feita à Operadora no dia 26/04/24 , para realização no município São Gonçalo/RJ. A operadora não apresenta resposta ao pedido. Protocolo: 42233920240509521048 data: 09/05/24"/>
    <s v="Prestador sem local "/>
    <s v="Não"/>
    <s v="Não"/>
    <s v="Sim"/>
    <s v="Sim"/>
    <s v="Sim"/>
    <s v="Não"/>
    <s v="Sim"/>
    <m/>
    <m/>
    <m/>
    <m/>
    <m/>
    <x v="3"/>
    <s v="Dia útil"/>
    <x v="15"/>
  </r>
  <r>
    <d v="2024-05-20T00:00:00"/>
    <x v="16"/>
    <n v="3"/>
    <n v="3"/>
    <n v="12873908"/>
    <s v="Blue Light"/>
    <s v="SERGIO LUIZ DOS SANTOS PEREIRA"/>
    <s v="MARIA ANGELICA FREITAS GUERRA"/>
    <s v="797.147.817-87"/>
    <n v="59"/>
    <s v="Não Reincidente"/>
    <s v="Personal"/>
    <s v="Novos Associados"/>
    <x v="6"/>
    <s v="Mensalidade e Reajustes"/>
    <s v="Reajuste por mudança de faixa etária"/>
    <s v="Reajuste"/>
    <x v="3"/>
    <x v="1"/>
    <m/>
    <s v="Individual"/>
    <s v="Não Assistencial"/>
    <s v="Cadastro"/>
    <m/>
    <s v="Inevitável"/>
    <e v="#REF!"/>
    <s v="Beneficiária, questiona o reajuste ocorrido em 05/2024, que alterou o valor da contraprestação pecuniária de R$ 758,80 para R$ 1.024,38. A Operadora apresentou informação de que trata-se de reajuste por variação de faixa etária da titular, que completou 59 anos no dia 29/04/2024. Protocolo 42233920240523574981 – data: 23/05/2024."/>
    <s v="Reajuste por faixa etária "/>
    <s v="Sim"/>
    <s v="Não"/>
    <s v="Não"/>
    <s v="Sim"/>
    <s v="Sim"/>
    <s v="Não"/>
    <s v="Sim"/>
    <m/>
    <m/>
    <m/>
    <m/>
    <m/>
    <x v="3"/>
    <s v="Dia útil"/>
    <x v="15"/>
  </r>
  <r>
    <d v="2024-03-22T00:00:00"/>
    <x v="17"/>
    <n v="63"/>
    <n v="4"/>
    <n v="12876432"/>
    <s v="Best company"/>
    <s v="KELLY CRISTINA MOTTA BANDEIRA"/>
    <s v="PEDRO ROBERTO DA SILVA NETO"/>
    <s v="127.698.108-20"/>
    <n v="54"/>
    <s v="Não Reincidente"/>
    <s v="Mais Metropolitano"/>
    <s v="Advindos II"/>
    <x v="1"/>
    <s v="Mensalidade e Reajustes"/>
    <s v="Mensalidade ou outras cobranças"/>
    <s v="Cobrança de aviso prévio"/>
    <x v="4"/>
    <x v="1"/>
    <m/>
    <s v="Empresarial"/>
    <s v="Assistencial"/>
    <s v="Comercial"/>
    <m/>
    <s v="Inevitável"/>
    <e v="#REF!"/>
    <s v="Beneficiário, questiona a cobrança de valor após cancelamento do contrato, alega que tal valor não é referente a mensalidades nem coparticipação anteriores ao cancelamento. Beneficiário informa que não concorda coma cobrança. Protocolo 42233920240322344006 – data 22/03/2024 e Protocolo de área logada 79100 - data 18/03/2024 (da solicitação do cancelamento)."/>
    <s v="Se nega a pagar aviso prévio"/>
    <s v="Não"/>
    <s v="Não"/>
    <s v="Não"/>
    <s v="Sim"/>
    <s v="Sim"/>
    <s v="Sim"/>
    <s v="Sim"/>
    <m/>
    <m/>
    <m/>
    <m/>
    <m/>
    <x v="3"/>
    <s v="Dia útil"/>
    <x v="16"/>
  </r>
  <r>
    <d v="2024-04-30T00:00:00"/>
    <x v="17"/>
    <n v="24"/>
    <n v="5"/>
    <n v="12877020"/>
    <s v="Uniclass"/>
    <s v="VERA LUCIA LOUREIRO"/>
    <s v="JOSE TAVARES MOREIRA"/>
    <s v="239.351.037-00"/>
    <n v="79"/>
    <s v="Não Reincidente"/>
    <s v="Personal"/>
    <s v="Novos Associados"/>
    <x v="12"/>
    <s v="Cobertura"/>
    <s v="Rede de Atendimento (rede conveniada)"/>
    <s v="Demora na liberação do beneficio"/>
    <x v="5"/>
    <x v="18"/>
    <m/>
    <s v="Individual"/>
    <s v="Assistencial"/>
    <s v="Fale Leve"/>
    <s v="Gestão de Rede"/>
    <s v="Evitável"/>
    <e v="#REF!"/>
    <s v="Interlocutor(a), que se identifica como filha da beneficiária, questiona a não cobertura para 30101077 BIÓPSIA DE PELE, TUMORES SUPERFICIAIS, TECIDO CELULAR SUBCUTÂNEO, LINFONODO SUPERFICIAL, UNHA, ETC. O procedimento foi solicitado à operadora no dia 30/04/2024, para realização no município Niterói/RJ e a operadora indicou prestadores que não realizam o procedimento. Protocolo 42233920240430486036 data 30/04/2024."/>
    <m/>
    <s v="Não"/>
    <s v="Não"/>
    <s v="Sim"/>
    <s v="Sim"/>
    <s v="Sim"/>
    <s v="Não"/>
    <s v="Sim"/>
    <m/>
    <m/>
    <m/>
    <m/>
    <m/>
    <x v="3"/>
    <s v="Dia útil"/>
    <x v="16"/>
  </r>
  <r>
    <d v="2024-05-15T00:00:00"/>
    <x v="18"/>
    <n v="11"/>
    <m/>
    <n v="12878598"/>
    <s v="A REDE NOVA CORPORATION"/>
    <s v="ROGERIO SOUZA DOS SANTOS"/>
    <s v="_x0009_SABRINA ALVES THOME"/>
    <s v="105.716.767-31"/>
    <n v="38"/>
    <s v="Não Reincidente"/>
    <s v="Premium"/>
    <s v="Novos Associados"/>
    <x v="13"/>
    <s v="Contratos e Regulamentos"/>
    <s v="Contratação/Adesão e Vigência Contratual"/>
    <s v="Demora na Contratação AC"/>
    <x v="0"/>
    <x v="1"/>
    <m/>
    <s v="Individual"/>
    <s v="Não Assistencial"/>
    <s v="EMQ"/>
    <m/>
    <s v="Risco do negócio"/>
    <e v="#REF!"/>
    <s v="Fiz por meio do meu corretor pedido de contratação do plano Leve Premium, junto à operadora Leve Saude no dia 15.05.24, tendo enviado os documentos pertinentes. Me foi enviado link pra preencher o contrato. O fiz no mesmo dia 15. Vigência de 16.05. Dia 16.05 fiz a entrevista medica do meu filho, autista, de 5 anos. Por video chamada, com a presença dele, como foi exigido. Desde então, estou esperando o contrato ser implantado e o boleto gerado, sem sucesso. A Leve Saude não responde meu corretor. Tentei pessoalmente contato. Nao negaram a implantação formalmente, mas não respondem mais desde a entrevista medica, e não dão prazo algum pra implantação (segue anexo). Existe matéria deliberada pela ANS proibindo as operadoras de negativa de inclusão por tratar-se de PCD. Mas nao dar prazo algum de deliberação, e não responder a tentativas de contato, também constitui forma indireta de nao nos admitir no plano. Contrato 17157997819804"/>
    <s v="Alto Custo "/>
    <s v="Não"/>
    <s v="Não"/>
    <s v="Não"/>
    <s v="AC"/>
    <s v="Não"/>
    <s v="Não"/>
    <s v="AC"/>
    <m/>
    <m/>
    <m/>
    <m/>
    <m/>
    <x v="3"/>
    <s v="Final de semana"/>
    <x v="17"/>
  </r>
  <r>
    <d v="2024-04-26T00:00:00"/>
    <x v="19"/>
    <n v="31"/>
    <n v="8"/>
    <n v="12879816"/>
    <s v="Royal"/>
    <s v="MARCIA LUZIA DE OLIVEIRA"/>
    <s v="ISABEL CRISTINA GOMES DE LIMA"/>
    <s v="842.161.747-87"/>
    <n v="58"/>
    <s v="Não Reincidente"/>
    <s v="Personal"/>
    <s v="Novos Associados"/>
    <x v="7"/>
    <s v="Cobertura"/>
    <s v="Reembolso"/>
    <s v="Reembolso"/>
    <x v="2"/>
    <x v="1"/>
    <m/>
    <s v="Empresarial"/>
    <s v="Assistencial"/>
    <s v="Fale Leve"/>
    <s v="Financeiro "/>
    <s v="Evitável"/>
    <e v="#REF!"/>
    <s v="Interlocutor(a), que se identifica como Carla, enteada da beneficiária, questiona o não pagamento de reembolso por livre escolha de prestador para Fechamento da Forame Oval Patente (Anestesista no valor de R$ 2.700,00), realizado em 16/04/2024. A solicitação de reembolso foi feita à operadora no dia 17/04/2024 e o prazo previsto no contrato para realização do reembolso já expirou. A operadora solicitou documentos complementares que foram enviados por e-mail mas operadora alega não ter recebido. Protocolo 42233920240527586458 – data 27/05/2024."/>
    <s v="Reembolso"/>
    <s v="Sim"/>
    <s v="Não"/>
    <s v="Sim"/>
    <s v="Sim"/>
    <s v="Sim"/>
    <s v="Não"/>
    <s v="Sim"/>
    <m/>
    <m/>
    <m/>
    <m/>
    <m/>
    <x v="3"/>
    <s v="Dia útil"/>
    <x v="17"/>
  </r>
  <r>
    <d v="2024-05-20T00:00:00"/>
    <x v="20"/>
    <n v="8"/>
    <n v="9"/>
    <n v="12883433"/>
    <s v="Agecor 2"/>
    <s v="MARIA DA CONCEIÇÃO DA MATA PEREIRA"/>
    <s v="LEDY DE CASTRO"/>
    <s v="376.297.277-04"/>
    <n v="72"/>
    <s v="Não Reincidente"/>
    <s v="Personal"/>
    <s v="Novos Associados"/>
    <x v="7"/>
    <s v="Cobertura"/>
    <s v="Regras para Acesso aos Atendimentos"/>
    <s v="Dificuldade no Agendamento"/>
    <x v="0"/>
    <x v="19"/>
    <m/>
    <s v="Individual"/>
    <s v="Assistencial"/>
    <s v="Gestão de Rede"/>
    <m/>
    <s v="Evitável"/>
    <e v="#REF!"/>
    <s v="Interlocutor(a), que se identifica como filha da beneficiária, questiona a falta de atendimento para Consulta com Cirurgião Toxico. A solicitação foi feita à Operadora no dia 20/05/2024, para realização no município Duque de Caxias - RJ. A operadora informou numero de telefone de prestador que não atende a solicitação da beneficiaria [ou não apresenta resposta ao pedido]. Protocolo 42233920240528590936 de contato com a OPS – data 28/05/2024 do protocolo de contato com a OPS._x000a_ "/>
    <m/>
    <s v="Sim"/>
    <s v="Sim"/>
    <s v="Não"/>
    <s v="Sim"/>
    <s v="Sim"/>
    <s v="Não"/>
    <s v="Sim"/>
    <m/>
    <m/>
    <m/>
    <m/>
    <m/>
    <x v="3"/>
    <s v="Dia útil"/>
    <x v="18"/>
  </r>
  <r>
    <d v="2024-05-17T00:00:00"/>
    <x v="21"/>
    <n v="12"/>
    <n v="5"/>
    <n v="12884399"/>
    <s v="Sun"/>
    <s v="RAQUEL GONZAGA DA SILVA DUARTE"/>
    <s v="VANESSA XAVIER DE ALMEIDA"/>
    <s v="102.048.967 -70"/>
    <n v="40"/>
    <s v="Não Reincidente"/>
    <s v="Personal"/>
    <s v="Advindos II"/>
    <x v="6"/>
    <s v="Contratos e Regulamentos"/>
    <s v="Suspensão e Rescisão"/>
    <s v="Cobrança de aviso prévio"/>
    <x v="6"/>
    <x v="1"/>
    <m/>
    <s v="Empresarial"/>
    <s v="Não Assistencial"/>
    <s v="Cadastro"/>
    <m/>
    <s v="Inevitável"/>
    <e v="#REF!"/>
    <s v=" Interlocutora, que se identifica como beneficiária e representante da pessoa jurídica contratante, informa que solicitou à operadora, em 18/05/2024, a exclusão em plano coletivo empresarial. Até a presente data não houve a exclusão. A operadora alega que é necessário o cumprimento de notificação prévia de 60 dias. Contato com a operadora por e-mail em 18/05/2024 ."/>
    <s v="Aviso prévio "/>
    <s v="Sim"/>
    <s v="Não"/>
    <s v="Não"/>
    <s v="Sim"/>
    <s v="Sim"/>
    <s v="Não"/>
    <s v="Sim"/>
    <m/>
    <m/>
    <m/>
    <m/>
    <m/>
    <x v="4"/>
    <s v="Dia útil"/>
    <x v="19"/>
  </r>
  <r>
    <d v="2024-05-21T00:00:00"/>
    <x v="21"/>
    <n v="8"/>
    <n v="4"/>
    <n v="12885873"/>
    <s v="Venda Interna"/>
    <m/>
    <s v="FERNANDO DIEGO MIGUEL DA SILVA"/>
    <s v="116.952.797-35"/>
    <n v="34"/>
    <s v="Não Reincidente"/>
    <m/>
    <m/>
    <x v="8"/>
    <s v="Cobertura"/>
    <s v="Rede de Atendimento (rede conveniada)"/>
    <s v="Demora na Liberação de Benefício"/>
    <x v="5"/>
    <x v="20"/>
    <m/>
    <s v="Empresarial"/>
    <s v="Assistencial"/>
    <s v="Gestão de Rede"/>
    <m/>
    <s v="Evitável"/>
    <e v="#REF!"/>
    <s v="Boa tarde! Fiz dois contatos com a operadora a qual foi me passado 5 contatos de clinicas para a realização da marcação da consulta para a realização do exame para o meu filho. Sendo que 4 dessas clinicas não atendem esse tipo de serviço e uma delas não tem vaga para os proximos meses."/>
    <s v="Reclamação para GAEL DE PONTES MIGUEL"/>
    <s v="Não"/>
    <s v="Não"/>
    <s v="Não"/>
    <s v="Sim"/>
    <s v="Sim"/>
    <s v="Não"/>
    <s v="Sim"/>
    <m/>
    <m/>
    <m/>
    <m/>
    <m/>
    <x v="4"/>
    <s v="Dia útil"/>
    <x v="19"/>
  </r>
  <r>
    <d v="2024-05-29T00:00:00"/>
    <x v="21"/>
    <n v="1"/>
    <n v="1"/>
    <n v="12886497"/>
    <s v="Casa de negócios"/>
    <s v="WANESSA KAYNARA DOS SANTOS DE SOUSA"/>
    <s v="FRANCISCA DAS CHAGAS FARIAS"/>
    <s v="013.049.357-01"/>
    <n v="78"/>
    <s v="Não Reincidente"/>
    <s v="Personal"/>
    <s v="Novos Associados"/>
    <x v="6"/>
    <s v="Cobertura"/>
    <s v="Regras para Acesso aos Atendimentos"/>
    <s v="Demora na liberação do beneficio"/>
    <x v="6"/>
    <x v="1"/>
    <m/>
    <s v="Individual"/>
    <s v="Assistencial"/>
    <s v="Regulação"/>
    <m/>
    <s v="Evitável"/>
    <e v="#REF!"/>
    <s v="Interlocutora, que se identifica como nora da beneficiária, informa que precisa realizar troca valvar cineangiocoronariografia, médico solicitante:Vagner Marcheto Alhadas, CRM:5287170-2. A solicitação foi feita à operadora no dia [21/05/2024], para realização no município [Rio De Janeiro], no prestador [Hospital São Francisco na Providência de Deus] e a operadora direcionou o atendimento, autorizado para o prestador [Hospital Semiu], impedindo a realização do procedimento de urgência ou emergência, com o prestador credenciado de preferência da beneficiária. Interlocutora, alega que a operadora já teria garantido o atendimento para o prestador que a beneficiaria deseja, no dia 28/05/2024 as 12:21, mas a operadora agora esta direcionando o atendimento para outro prestador. Interlocutor alega não saber se há previsão contratual para este direcionamento. É um caso de urgência ou emergência. Protocolo 42233920240529597829 - data 29/05/2024."/>
    <s v="Demora na Transferência "/>
    <s v="Não"/>
    <s v="Não"/>
    <s v="Não"/>
    <s v="Sim"/>
    <s v="Sim"/>
    <s v="Não"/>
    <s v="Sim"/>
    <m/>
    <m/>
    <m/>
    <m/>
    <m/>
    <x v="4"/>
    <s v="Dia útil"/>
    <x v="19"/>
  </r>
  <r>
    <d v="2024-04-26T00:00:00"/>
    <x v="21"/>
    <n v="33"/>
    <m/>
    <n v="12886452"/>
    <s v="Casa de negócios"/>
    <s v="ANGELA MARIA BARRETO"/>
    <s v="LUANA LOBO DE BARROS"/>
    <s v="059.281.887-06"/>
    <n v="31"/>
    <s v="Não Reincidente"/>
    <m/>
    <s v="Novos Associados"/>
    <x v="0"/>
    <s v="Contratos e Regulamentos"/>
    <s v="Contratação/Adesão e Vigência Contratual"/>
    <s v="Demora na Contratação AC"/>
    <x v="7"/>
    <x v="1"/>
    <m/>
    <s v="Individual"/>
    <s v="Não Assistencial"/>
    <s v="EMQ"/>
    <m/>
    <s v="Risco do negócio"/>
    <e v="#REF!"/>
    <s v="Estou há mais de um mês tentando contratar o plano Leve que possui o melhor custo/benefício para prosseguir com a utilização com meu filho que foi diagnosticado com autismo e o plano não avança no processo de contratação, nem me dá um retorno efetivo por conta da demora. Preciso levá-lo a um pediatra e estou há semanas tentando no SUS também. Gostaria de um retorno final sobre a contratação do plano. Todos os prazos que me deram de 72h e uma semana já venceram e não consigo retorno. Obrigado,"/>
    <s v="Alto Custo "/>
    <s v="Não"/>
    <s v="Não"/>
    <s v="Não"/>
    <s v="AC"/>
    <s v="Não"/>
    <s v="Não"/>
    <s v="AC"/>
    <m/>
    <m/>
    <m/>
    <m/>
    <m/>
    <x v="4"/>
    <s v="Dia útil"/>
    <x v="19"/>
  </r>
  <r>
    <d v="2024-04-12T00:00:00"/>
    <x v="21"/>
    <n v="47"/>
    <m/>
    <n v="12886543"/>
    <s v="Disk Delta"/>
    <s v="JOÃO BATISTA CARVALHO DE AVELAR"/>
    <s v="BEATRIZ COSTA FERREIRA DE ANDRADE"/>
    <s v="156.806.417-98"/>
    <n v="31"/>
    <s v="Não Reincidente"/>
    <s v="Personal"/>
    <s v="Advindos I"/>
    <x v="0"/>
    <s v="Contratos e Regulamentos"/>
    <s v="Contratação/Adesão e Vigência Contratual"/>
    <s v="Demora na Contratação AC"/>
    <x v="2"/>
    <x v="1"/>
    <m/>
    <s v="Individual"/>
    <s v="Não Assistencial"/>
    <s v="EMQ"/>
    <m/>
    <s v="Risco do negócio"/>
    <e v="#REF!"/>
    <s v=" Arnaldo Macedo Rodrigues marido da beneficiária, questiona retorno para solicitação de adesão feita em 02/2024 para beneficiárias Beatriz Costa Ferreira de Andrade e Eloah de Andrade Macedo. Solicita retorno e verificação."/>
    <s v="Alto Custo "/>
    <s v="Não"/>
    <s v="Não"/>
    <s v="Não"/>
    <s v="AC"/>
    <s v="Não"/>
    <s v="Não"/>
    <s v="AC"/>
    <m/>
    <m/>
    <m/>
    <m/>
    <m/>
    <x v="4"/>
    <s v="Dia útil"/>
    <x v="19"/>
  </r>
  <r>
    <d v="2024-01-12T00:00:00"/>
    <x v="22"/>
    <n v="139"/>
    <n v="10"/>
    <n v="12887065"/>
    <s v="Royal"/>
    <s v="BRENO DE ALMEIDA MOTA"/>
    <s v="LUZIA BORGES DA ROCHA"/>
    <s v="393.027.097-87"/>
    <n v="73"/>
    <s v="Não Reincidente"/>
    <s v="Personal"/>
    <s v="Advindos II"/>
    <x v="11"/>
    <s v="Cobertura"/>
    <s v="Prazos Máximos para Atendimento"/>
    <s v="Negativa de Benefício"/>
    <x v="2"/>
    <x v="1"/>
    <m/>
    <s v="Individual"/>
    <s v="Assistencial"/>
    <s v="Regulação"/>
    <m/>
    <s v="Inevitável"/>
    <e v="#REF!"/>
    <s v=" Venho por meio desta reclamação,pedir ajuda a este orgão fiscalizador,a respeito do meu direito de usuária de plano de saúde, com migração de um convênio para o outro, aproveitando a carência. Precisei fazer um pedido ao convênio médido, para a realização do procedimento de Facectomia,para a correção de catarata,e o plano alega que não tenho carência suficiente para a realização de tal procedimento. Preciso realizar a cirurgia para melhora de minha saúde visual e para a minha surpresa o convênio nega o meu direito, dizendo que só poderei operar apartir de junho de 2025."/>
    <s v="Negativa por carência "/>
    <s v="Sim"/>
    <s v="Sim"/>
    <s v="Sim"/>
    <s v="Sim "/>
    <s v="Sim"/>
    <s v="Não"/>
    <s v="Sim"/>
    <m/>
    <m/>
    <m/>
    <m/>
    <m/>
    <x v="4"/>
    <s v="Dia útil"/>
    <x v="20"/>
  </r>
  <r>
    <d v="2024-05-27T00:00:00"/>
    <x v="23"/>
    <n v="4"/>
    <n v="3"/>
    <n v="12888165"/>
    <s v="Royal"/>
    <s v="LEANDRA MARIA LEONIDIOS MENDES"/>
    <s v="ANGELA SENRA DE OLIVEIRA RETONDE"/>
    <s v="535.474.627-20"/>
    <n v="67"/>
    <s v="Não Reincidente"/>
    <s v="Personal"/>
    <s v="Novos Associados"/>
    <x v="10"/>
    <s v="Cobertura"/>
    <s v="Prazos Máximos para Atendimento"/>
    <s v="Demora na liberação do beneficio"/>
    <x v="8"/>
    <x v="21"/>
    <m/>
    <s v="Empresarial"/>
    <s v="Assistencial"/>
    <s v="Leve Clínica"/>
    <m/>
    <s v="Evitável"/>
    <e v="#REF!"/>
    <s v="Beneficiária, questiona a não cobertura para Cardiologista e Fistula reto Vaginal e nenhum deles tem agenda disponível dentro dos prazos da RN 566/2022 [ou nenhum profissional tem agenda disponível para atendimento]. O procedimento foi solicitado à operadora no dia 10/06/2024, para realização no município Rio de Janeiro. Protocolo 42233920240531601202 – data 31/05/2024"/>
    <s v="Dificuldade de agendamento (Cardiologia)"/>
    <s v="Sim"/>
    <s v="Não"/>
    <s v="Não"/>
    <s v="Sim"/>
    <s v="Sim"/>
    <s v="Sim"/>
    <s v="Sim"/>
    <m/>
    <m/>
    <m/>
    <m/>
    <m/>
    <x v="4"/>
    <s v="Dia útil"/>
    <x v="21"/>
  </r>
  <r>
    <d v="2024-03-12T00:00:00"/>
    <x v="24"/>
    <n v="81"/>
    <n v="2"/>
    <n v="12889028"/>
    <s v="Uniclass"/>
    <s v="RODRIGO LUIZ FERREIRA XAVIER"/>
    <s v="SUZANA ALVARENGA DE FARIA"/>
    <s v="093.336.287-03"/>
    <n v="41"/>
    <s v="Não Reincidente"/>
    <s v="Personal"/>
    <s v="Novos Associados"/>
    <x v="4"/>
    <s v="Cobertura"/>
    <s v="Rol de Procedimentos e Cobertura Contratual"/>
    <s v="Negativa de Benefício"/>
    <x v="10"/>
    <x v="10"/>
    <m/>
    <s v="Empresarial"/>
    <s v="Assistencial"/>
    <s v="Regulação"/>
    <m/>
    <s v="Inevitável"/>
    <s v="Inevitável"/>
    <s v="Eu, Suzana Alvarenga de Faria, responsável legal, mãe do beneficiário e menor João Pedro de Faria Agner, do Plano de saúde Leve Saúde n° de carteirinha 4110 4071 6879 2102 Leve Empresarial QC sem coparticipação, quarto coletivo de 2 leitos, desde 15/11/2023. Na qual foi prescrito para ele, em virtude de uma dor lombar, e um diagnóstico de escoliose , 30 sessões de RPG. Apesar dessa indicação desse médico assistente que faz o acompanhamento do tratamento de saúde de João Pedro de Faria Agner, o plano se recusa a cobrir e eu gostaria de abrir uma solicitação em virtude dessa negativa . Segue 1 de 3 pedidos médico."/>
    <s v="Terapia fora Rol - Regras de negócio da empresa"/>
    <s v="Não"/>
    <s v="Não"/>
    <s v="Não"/>
    <s v="Sim"/>
    <s v="Sim"/>
    <s v="Sim"/>
    <s v="Sim"/>
    <m/>
    <m/>
    <m/>
    <m/>
    <m/>
    <x v="0"/>
    <s v="Final de semana"/>
    <x v="22"/>
  </r>
  <r>
    <d v="2024-03-01T00:00:00"/>
    <x v="24"/>
    <n v="92"/>
    <n v="6"/>
    <n v="12889140"/>
    <s v="Casa de negócios"/>
    <s v="MARCELA DAS DORES CAMPOS"/>
    <s v="MARCUS VINICIUS BALDINI"/>
    <s v="019.579.157-65"/>
    <n v="53"/>
    <s v="Não Reincidente"/>
    <s v="Mais Metropolitano"/>
    <s v="Advindos II"/>
    <x v="15"/>
    <s v="Cobertura"/>
    <s v="Rede de Atendimento (rede conveniada)"/>
    <s v="Descredenciamento"/>
    <x v="3"/>
    <x v="22"/>
    <m/>
    <s v="Individual"/>
    <s v="Assistencial"/>
    <s v="Gestão de Rede"/>
    <m/>
    <s v="Evitável"/>
    <s v="Inevitável"/>
    <s v="Em novembro 2023 contratei o plano de saúde e na emergência pediátrica constava como único hospital o já descrito acima ,porém em janeiro de 2024,este hospital encerrou as atividades de emergência pediátrica, inclusive o hospital disse que informou a todos os convênios na data ,porém o plano não informou me sobre o ocorrido,e em fevereiro minha neta teve COVID e levei a na emergência , chegando lá fui informado sobre o descredenciamento pelo hospital,diante disso apesar de pagar plano de saúde tive que levar a menina na upa , notifiquei o plano d saúde sobre o ocorrido e exigi ,que novo hospital fosse credenciado na cidade ,como resposta tive que em caso de emergência,ou seja situações de risco de vida iminente,deveria dirigir me ao município de duque de Caxias distante quase 40 km de distância,ou seja em caso grave o paciente morre,disseram que bom que não tem prazo nem previsão para credenciamento de outro hospital,ou seja ,eu pago por um serviço que não possuo"/>
    <s v="Sem prestador em Petrópolis "/>
    <s v="Não"/>
    <s v="Não"/>
    <s v="Não"/>
    <s v="Sim"/>
    <s v="Sim"/>
    <s v="Não"/>
    <s v="Sim"/>
    <s v="Reinauguração do PS de pediatria SMH"/>
    <m/>
    <m/>
    <m/>
    <m/>
    <x v="0"/>
    <s v="Final de semana"/>
    <x v="22"/>
  </r>
  <r>
    <d v="2024-05-23T00:00:00"/>
    <x v="25"/>
    <n v="11"/>
    <n v="2"/>
    <n v="12892147"/>
    <s v="Agecor 2"/>
    <s v="VERA LUCIA FERREIRA"/>
    <s v="JOFRE LUIS DE ALCANTARA NASCIMENTO"/>
    <s v="113.549.497-57"/>
    <n v="39"/>
    <s v="Não Reincidente"/>
    <s v="Personal"/>
    <s v="Advindos II"/>
    <x v="0"/>
    <s v="Cobertura"/>
    <s v="Regras para Acesso aos Atendimentos"/>
    <s v="Demora na liberação do beneficio"/>
    <x v="0"/>
    <x v="18"/>
    <m/>
    <s v="Individual"/>
    <s v="Assistencial"/>
    <s v="Fale Leve"/>
    <m/>
    <s v="Evitável"/>
    <s v="Inevitável"/>
    <s v=" Beneficiário(a), questiona a não cobertura para 30101077 - Biópsia de pele, tumores superficiais, tecido celular subcutâneo, linfonodo superficial, etc médico solicitante Dr. Andrea Soqueiro crm 52714720 . O procedimento foi solicitado no dia 23/05/24, para realização no município Rio de Janeiro/RJ, entretanto, a operadora negou com a justificativa de que a solicitação foi realizada por profissional não pertencente à rede da operadora. Operadora informou que beneficiário iria realizar exame em 03/06/24 porem ao chegar no prestador o mesmo foi encaminhado a realizar consulta sem seu consentimento com profissional credenciado. E procedimento só foi agendado após consulta, para o dia 01/07/24 . Fora do prazo previsto na RN 566. Protocolo: 42233920240523576821 Data: 23/05/24"/>
    <s v="Beneficiário necessitava realizar exame de biópsia e ao entrar em contato com a Central Fale Leve, foi agendado com profissional que não realiza exame "/>
    <s v="Não"/>
    <s v="Não"/>
    <s v="Sim"/>
    <s v="Sim"/>
    <s v="Sim"/>
    <s v="Não"/>
    <s v="Sim"/>
    <s v="Dimensionamento da Célula de atendimento especializado"/>
    <m/>
    <m/>
    <m/>
    <m/>
    <x v="0"/>
    <s v="Dia útil"/>
    <x v="23"/>
  </r>
  <r>
    <d v="2024-04-15T00:00:00"/>
    <x v="25"/>
    <n v="49"/>
    <n v="6"/>
    <n v="12892219"/>
    <s v="JC LUZ VOLTA REDONDA"/>
    <s v="MARCIA LIMA"/>
    <s v="ILKA TORRES ERTHAL"/>
    <s v="503.608.257-53"/>
    <n v="84"/>
    <s v="Não Reincidente"/>
    <s v="Personal"/>
    <s v="Novos Associados"/>
    <x v="8"/>
    <s v="Mensalidade e Reajustes"/>
    <s v="Mensalidade ou outras cobranças"/>
    <s v="Devolução de mensalidade"/>
    <x v="0"/>
    <x v="1"/>
    <m/>
    <s v="Individual"/>
    <s v="Não Assistencial"/>
    <s v="Fale Leve"/>
    <m/>
    <s v="Evitável"/>
    <s v="Inevitável"/>
    <s v=" Interlocutora, que se identifica como sobrinha da beneficiária, questiona a não devolução de valor proporcional de mensalidade pago no dia 15/04/20247 de R$ 940.47 pela Administradora leve saúde, vez que ocorreu o cancelamento contratual; exclusão a pedido, devido ao óbito do titular no dia 12/04/2024. Protocolo 2024607482280 data 15/04/2024."/>
    <s v="Sobrinha da beneficiária solicitou o reembolso após o cancelamento, porém, não foi informada que era necessário o inventário."/>
    <s v="Sim"/>
    <s v="Sim"/>
    <s v="Sim"/>
    <s v="Sim"/>
    <s v="Sim"/>
    <s v="Não"/>
    <s v="Sim"/>
    <m/>
    <m/>
    <m/>
    <m/>
    <m/>
    <x v="0"/>
    <s v="Dia útil"/>
    <x v="23"/>
  </r>
  <r>
    <d v="2024-04-22T00:00:00"/>
    <x v="25"/>
    <n v="42"/>
    <n v="6"/>
    <n v="12890039"/>
    <s v="Agecor 2"/>
    <s v="RENATA DO NASCIMENTO"/>
    <s v="JULIA MONTEIRO MOTA"/>
    <s v="182.190.457-52"/>
    <n v="10"/>
    <s v="Não Reincidente"/>
    <s v="Personal"/>
    <s v="Advindos II"/>
    <x v="1"/>
    <s v="Cobertura"/>
    <s v="Regras para Acesso aos Atendimentos"/>
    <s v="Dificuldade no Agendamento"/>
    <x v="3"/>
    <x v="23"/>
    <m/>
    <s v="Individual"/>
    <s v="Assistencial"/>
    <s v="Gestão de Rede"/>
    <m/>
    <s v="Evitável"/>
    <s v="Evitável"/>
    <s v="Interlocutora, que se identifica como Aline mãe de beneficiária, questiona a falta de atendimento para consulta com Reumatologia , e nome do médico Dr:.Ingrid lepra .A solicitação foi feita à Operadora no dia 15/05/2024, para realização no município Rio De Janeiro . A operadora não apresenta resposta ao pedido. Protocolo [42233920240516551035] – data [16/05/2024]."/>
    <s v="Reumatologia "/>
    <s v="Sim"/>
    <s v="Não"/>
    <s v="Não"/>
    <s v="Sim"/>
    <s v="Sim"/>
    <s v="Sim"/>
    <s v="Sim"/>
    <s v="Credenciado Dra. Andréia Goldezon"/>
    <m/>
    <m/>
    <m/>
    <m/>
    <x v="0"/>
    <s v="Dia útil"/>
    <x v="23"/>
  </r>
  <r>
    <d v="2024-06-03T00:00:00"/>
    <x v="26"/>
    <n v="1"/>
    <n v="3"/>
    <n v="12893592"/>
    <s v="Royal"/>
    <s v="LEANDRA MARIA LEONIDIOS MENDES"/>
    <s v="ANGELA SENRA DE OLIVEIRA RETONDE"/>
    <s v="535.474.627-20"/>
    <n v="67"/>
    <s v="Reincidente"/>
    <s v="Personal"/>
    <s v="Novos Associados"/>
    <x v="10"/>
    <s v="Cobertura"/>
    <s v="Prazos Máximos para Atendimento"/>
    <s v="Demora na liberação do beneficio"/>
    <x v="12"/>
    <x v="0"/>
    <m/>
    <s v="Empresarial"/>
    <s v="Assistencial"/>
    <s v="Leve Clínica"/>
    <m/>
    <s v="Evitável"/>
    <s v="Evitável"/>
    <s v="nterlocutor(a), que se identifica como ANGELA SENRA DE OLIVEIRA RETONDE, questiona o prazo de atendimento para cirurgião (a paciente efetuou por meio particular) e cardiologista. A operadora autorizou o serviço e não agendou dentro do prazo máximo previsto na RN nº 566/2022. Protocolo 42232920240603608868-03/06/24"/>
    <s v="Cancelamento de consulta "/>
    <s v="Sim"/>
    <s v="Sim"/>
    <s v="Não"/>
    <s v="Sim"/>
    <s v="Sim"/>
    <s v="Não"/>
    <s v="Sim"/>
    <m/>
    <m/>
    <m/>
    <m/>
    <m/>
    <x v="0"/>
    <s v="Dia útil"/>
    <x v="0"/>
  </r>
  <r>
    <d v="2024-04-27T00:00:00"/>
    <x v="26"/>
    <n v="38"/>
    <m/>
    <n v="12893638"/>
    <s v="Amparo Lopes Corretora"/>
    <s v="FABIANA DA SILVA BRAZ"/>
    <s v="GRAZIELLE ROSARIA RIBEIRO NUNES"/>
    <s v="076.704.817-22"/>
    <m/>
    <s v="Não Reincidente"/>
    <s v="Premium"/>
    <s v="Novos Associados"/>
    <x v="1"/>
    <s v="Contratos e Regulamentos"/>
    <s v="Contratação/Adesão e Vigência Contratual"/>
    <s v="Demora na Contratação AC"/>
    <x v="2"/>
    <x v="1"/>
    <m/>
    <s v="Individual"/>
    <s v="Não Assistencial"/>
    <s v="EMQ"/>
    <m/>
    <s v="Risco do negócio"/>
    <s v="Risco do Negócio"/>
    <s v=" Interlocutor(a), que se identifica como Mae do beneficiário, relata que a operadora não concluiu o processo de contratação eletrônica. Em 06/04/2024 foram encaminhadas as informações e documentos para a contratação. Informa que o prazo de 25 (vinte e cinco) dias corridos a partir do início do processo de contratação já expirou, que houve convocação para perícia ou entrevista qualificada, porem a operadora negou o pedido devido as condições da beneficiaria. Protocolo 42233900240522570810 Atendente Camilla data 22/05/2024."/>
    <s v="Cliente MARCELLE RIBEIRO NUNES"/>
    <s v="Não"/>
    <s v="Não"/>
    <s v="Não"/>
    <s v="AC"/>
    <s v="Sim"/>
    <s v="Não"/>
    <s v="AC"/>
    <m/>
    <m/>
    <m/>
    <m/>
    <m/>
    <x v="0"/>
    <s v="Dia útil"/>
    <x v="0"/>
  </r>
  <r>
    <d v="2024-06-03T00:00:00"/>
    <x v="27"/>
    <n v="2"/>
    <n v="0"/>
    <n v="12897684"/>
    <s v="Disk Delta"/>
    <s v="JOÃO BATISTA CARVALHO DE AVELAR"/>
    <s v="BEATRIZ COSTA FERREIRA DE ANDRADE"/>
    <s v="156.806.417-98"/>
    <n v="31"/>
    <s v="Reincidente"/>
    <s v="Personal"/>
    <s v="Advindos I"/>
    <x v="0"/>
    <s v="Cobertura"/>
    <s v="Doença e Lesão Pre existente"/>
    <s v="Carência"/>
    <x v="8"/>
    <x v="7"/>
    <m/>
    <s v="Individual"/>
    <s v="Assistencial"/>
    <s v="Comercial"/>
    <m/>
    <s v="Inevitável"/>
    <s v="Risco do Negócio"/>
    <s v="Interlocutor, que se identifica como pai do beneficiário, questiona a não cobertura para psicólogo, fonoaudiólogo , TEO, musicoterapia , médico solicitante Dr. Isaias. O procedimento foi solicitado em agosto/2023, para realização no município de Niterói, entretanto, a operadora negou com a justificativa de que o beneficiário está cumprindo Cobertura Parcial Temporária (CPT) para Doença ou Lesão Preexistente (DLP) [especificar a DLP informada pela operadora]. Interlocutor alega que o beneficiário tem autismo. Protocolo não fornecido"/>
    <s v="Negativa por carência "/>
    <s v="Não"/>
    <s v="Não"/>
    <s v="Não"/>
    <s v="Sim"/>
    <s v="Não"/>
    <s v="Não"/>
    <s v="Sim"/>
    <m/>
    <m/>
    <m/>
    <m/>
    <m/>
    <x v="0"/>
    <s v="Dia útil"/>
    <x v="1"/>
  </r>
  <r>
    <d v="2024-04-04T00:00:00"/>
    <x v="27"/>
    <n v="62"/>
    <m/>
    <n v="12896144"/>
    <s v="Uniclass"/>
    <s v="JOICE LUIZ SEVERINO JERONIMO"/>
    <s v="CATIA REGINA CARVALHO DOS SANTOS"/>
    <s v="073.997.257-05"/>
    <n v="52"/>
    <s v="Não Reincidente"/>
    <s v="Personal"/>
    <s v="Advindos III"/>
    <x v="10"/>
    <s v="Contratos e Regulamentos"/>
    <s v="Contratação/Adesão e Vigência Contratual"/>
    <s v="Demora na Contratação AC"/>
    <x v="2"/>
    <x v="1"/>
    <m/>
    <s v="Individual"/>
    <s v="Não Assistencial"/>
    <s v="EMQ"/>
    <m/>
    <s v="Risco do negócio"/>
    <s v="Risco do Negócio"/>
    <s v="A beneficiária, questiona o não recebimento de boleto para pagamento de mensalidade, referente ao mês de Abril de 2024. Data: 20/05/2024"/>
    <s v="Sem contato telefônico e de whatsapp, antes da NIP"/>
    <s v="Não"/>
    <s v="Não"/>
    <s v="Não"/>
    <s v="AC"/>
    <s v="Não"/>
    <s v="Não"/>
    <s v="AC"/>
    <m/>
    <m/>
    <m/>
    <m/>
    <m/>
    <x v="0"/>
    <s v="Dia útil"/>
    <x v="1"/>
  </r>
  <r>
    <d v="2024-05-02T00:00:00"/>
    <x v="27"/>
    <n v="34"/>
    <m/>
    <n v="12897464"/>
    <s v="Uniclass"/>
    <s v="ROSANGELA SOARES CAMPOS"/>
    <s v="MARA VALQUIRIA BARCELLOS DE ARAUJO"/>
    <s v="033.468.247-99"/>
    <n v="69"/>
    <s v="Não Reincidente"/>
    <s v="Mais Metropolitano"/>
    <s v="Advindos III"/>
    <x v="16"/>
    <s v="Contratos e Regulamentos"/>
    <s v="Portabilidade de carencias"/>
    <s v="Demora na Contratação AC"/>
    <x v="2"/>
    <x v="1"/>
    <m/>
    <s v="Individual"/>
    <s v="Não Assistencial"/>
    <s v="EMQ"/>
    <m/>
    <s v="Risco do negócio"/>
    <s v="Risco do Negócio"/>
    <s v="Beneficiária, relata que a operadora não comunicou o aceite da portabilidade no plano de destino. Informa que entregou todos os documentos necessários na operadora em 02/05/2024. Protocolo: 42233920240531602720 - Data: 31/05/2024"/>
    <s v="Sem contato telefônico e de whatsapp, antes da NIP"/>
    <s v="Não"/>
    <s v="Não"/>
    <s v="Não"/>
    <s v="AC"/>
    <s v="Sim"/>
    <s v="Não"/>
    <s v="AC"/>
    <m/>
    <m/>
    <m/>
    <m/>
    <m/>
    <x v="0"/>
    <s v="Dia útil"/>
    <x v="1"/>
  </r>
  <r>
    <d v="2021-10-05T00:00:00"/>
    <x v="28"/>
    <n v="976"/>
    <n v="2"/>
    <n v="12902701"/>
    <s v="Agecor 2"/>
    <s v="MARIO LANZA"/>
    <s v="NATHALIA FALCAO BANDEIRA"/>
    <s v="161.996.107-50"/>
    <n v="26"/>
    <s v="Reincidente"/>
    <s v="Leve On"/>
    <s v="Novos Associados"/>
    <x v="10"/>
    <s v="Contratos e Regulamentos"/>
    <s v="Mensalidades ou Outras Cobranças"/>
    <s v="Cobrança de Multa rescisória"/>
    <x v="15"/>
    <x v="1"/>
    <m/>
    <s v="Individual"/>
    <s v="Não Assistencial"/>
    <s v="Retenção"/>
    <m/>
    <s v="Evitável"/>
    <s v="Evitável"/>
    <s v="Em 13/10/2021 a operadora respondeu satisfatoriamente informando que a cobrança iria ser cancelada e o boleto recebido podia ser desconsiderado. No entanto a Beneficiária começou a receber mensagens de cobrança e informando que o seu nome estava no cadastro de negativados. Solicito URGENTEMENTE o cancelamento da dívida e cobrança (recorrentes mensagens e ligações), além da regularização no cadastro de inadimplentes. EM anexo os documentos recebidos da operadora e constante no Protocolo aberto na época pela ANS - Protocolo ANS 7663942"/>
    <s v="Aviso prévio "/>
    <s v="Não"/>
    <s v="Não"/>
    <s v="Não"/>
    <s v="Sim"/>
    <s v="Sim"/>
    <s v="Não"/>
    <s v="Sim"/>
    <m/>
    <m/>
    <m/>
    <m/>
    <m/>
    <x v="0"/>
    <s v="Dia útil"/>
    <x v="3"/>
  </r>
  <r>
    <d v="2024-06-03T00:00:00"/>
    <x v="28"/>
    <n v="4"/>
    <n v="3"/>
    <n v="12902510"/>
    <s v="Ms Bussiness"/>
    <s v="RAIANA ALINE DOS SANTOS NUNES"/>
    <s v="JANAINA SOUSA ALMEIDA"/>
    <s v="101.975.337-44"/>
    <n v="41"/>
    <s v="Não Reincidente"/>
    <s v="Personal"/>
    <s v="Advindos II"/>
    <x v="10"/>
    <s v="Cobertura"/>
    <s v="Regras para Acesso aos Atendimentos"/>
    <s v="Demora na liberação do beneficio"/>
    <x v="16"/>
    <x v="24"/>
    <m/>
    <s v="Empresarial"/>
    <s v="Assistencial"/>
    <s v="TI"/>
    <m/>
    <s v="Evitável"/>
    <s v="Inevitável"/>
    <s v="_x000a_Situação: beneficiário JANAINA SOUSA ALMEIDA ], questiona a falta de atendimento para [ 40201155 Histeroscopia diagnóstica com biópsia. demandado, e nome do médico solicitante se houver]. A solicitação foi feita à Operadora no dia [03/06/2024], para realização no município [ Rio de janeiro ]. A operadora alega que o pedido está em análise [ou não apresenta resposta ao pedido]. Protocolo 42233920240607628858"/>
    <s v="Ao analisarmos a jornada, vimos demora para recepcionar o pedido médico e ao entrar em contato com o Backoffice, foi informado que houve erro sistêmico no SalesForce, acarretando na demora para abertura da guia e direcionamento.  (Pedidos enviados nesses dias foram perdidos)"/>
    <s v="Não"/>
    <s v="Não"/>
    <s v="Sim"/>
    <s v="Sim"/>
    <s v="Sim"/>
    <s v="Não"/>
    <s v="Sim"/>
    <m/>
    <m/>
    <m/>
    <m/>
    <m/>
    <x v="0"/>
    <s v="Dia útil"/>
    <x v="3"/>
  </r>
  <r>
    <d v="2024-05-08T00:00:00"/>
    <x v="28"/>
    <n v="30"/>
    <n v="4"/>
    <n v="12901765"/>
    <s v="Best Company "/>
    <s v="LUIZ CESAR MACIEL JUNIOR"/>
    <s v="ANDREA ALMEIDA DE CARVALHO"/>
    <s v="068.388.267-80"/>
    <n v="48"/>
    <s v="Não Reincidente"/>
    <s v="Personal"/>
    <s v="Novos Associados"/>
    <x v="10"/>
    <s v="Cobertura"/>
    <s v="Regras para Acesso aos Atendimentos"/>
    <s v="Demora na liberação do beneficio"/>
    <x v="8"/>
    <x v="25"/>
    <s v="Mamografia "/>
    <s v="Empresarial"/>
    <s v="Assistencial"/>
    <s v="Regulação"/>
    <m/>
    <s v="Inevitável"/>
    <s v="Evitável"/>
    <s v=" Beneficiária questiona a falta de atendimento para US DE MAMA, US TRANSVAGINAL E MAMOGRAFIA. A solicitação foi feita à Operadora no dia 15/05/2024 para realização no município RIO DE JANEIRO . A operadora não apresenta resposta ao pedido. Protocolo SRA VITORIA – data 07/06/2024 as 13:10h"/>
    <s v="Cliente entrou em contato 3 vezes antes da NIP e nas 3 realizou ameaça​. Após demora na liberação do benefício, no final o mesmo foi negado"/>
    <s v="Sim"/>
    <s v="Não"/>
    <s v="Sim"/>
    <s v="Sim"/>
    <s v="Sim"/>
    <s v="Não"/>
    <s v="Sim"/>
    <m/>
    <m/>
    <m/>
    <m/>
    <m/>
    <x v="0"/>
    <s v="Dia útil"/>
    <x v="3"/>
  </r>
  <r>
    <d v="2024-03-25T00:00:00"/>
    <x v="28"/>
    <n v="74"/>
    <n v="12"/>
    <n v="12901422"/>
    <s v="Casa de negócios"/>
    <s v="DIANA FLORIANO DA SILVA"/>
    <s v="JANILSON PESSOA CABRAL"/>
    <s v="433.860.247-34"/>
    <n v="67"/>
    <s v="Reincidente"/>
    <s v="Mais Metropolitano"/>
    <s v="Novos Associados"/>
    <x v="17"/>
    <s v="Cobertura"/>
    <s v="Rol de Procedimentos e Cobertura Contratual"/>
    <s v="Negativa de Benefício"/>
    <x v="10"/>
    <x v="26"/>
    <m/>
    <s v="Individual"/>
    <s v="Assistencial"/>
    <s v="Regulação"/>
    <m/>
    <s v="Inevitável"/>
    <s v="Inevitável "/>
    <s v=" Beneficiário, questiona a não cobertura para Ecodopplercardiograma com Strain, conforme guia médica, solicitado pelo Dr. Luis Henrique Carvalho Sa CRM-551045073 Rj. O procedimento foi solicitado no dia 19/03/2024, para realização no município Petropólis, entretanto, a operadora negou com a justificativa de que o [procedimento ou serviço] não consta no Rol de Procedimentos e Eventos em Saúde vigente. Protocolo 42233920240521568667 - 20/03/2024"/>
    <s v="Exame fora Rol - Regras de negócio da empresa "/>
    <s v="Sim"/>
    <s v="Não"/>
    <s v="Sim"/>
    <s v="Sim"/>
    <s v="Sim"/>
    <s v="Não"/>
    <s v="Sim"/>
    <m/>
    <m/>
    <m/>
    <m/>
    <m/>
    <x v="0"/>
    <s v="Dia útil"/>
    <x v="3"/>
  </r>
  <r>
    <d v="2024-04-09T00:00:00"/>
    <x v="29"/>
    <n v="62"/>
    <n v="18"/>
    <n v="12904000"/>
    <s v="Attack"/>
    <s v="MARCELE DE JESUS MENEZES"/>
    <s v="ANA MARIA DOS SANTOS"/>
    <s v="077.830.467-11"/>
    <n v="46"/>
    <s v="Reincidente"/>
    <s v="Leve On"/>
    <s v="Novos Associados"/>
    <x v="5"/>
    <s v="Cobertura"/>
    <s v="Rol de Procedimentos e Cobertura Contratual"/>
    <s v="Dificuldade no Agendamento"/>
    <x v="0"/>
    <x v="27"/>
    <m/>
    <s v="Individual"/>
    <s v="_x0009_Assistencial"/>
    <s v="Fale Leve"/>
    <s v="Regulação"/>
    <s v="Evitável"/>
    <s v="Inevitável"/>
    <s v="Sou Ana Maria dos Santos, faço tratamento de glaucoma e a médica solicitou o procedimento SLT TRABECULOPLASTIA Laser e a LEVE SAUDE autorizou o procedimento fototabeculoplastia. Para minha saúde o procedimento que a médica solicitou é mais seguro, pois se a pressão voltar a subir após o procedimento, poderei refazer. O procedimento que o plano de saúde liberou não me dá alternativa de repetir daqui uns anos caso o problema volte. Gostaria de fazer o procedimento que a médica solicitou, já tentei explicar isso a Leve Saúde, mas eles não conseguem entender e resolver."/>
    <s v="Beneficiária solicitou exame oftalmológico, porém, guia foi aberta com codificação diferente do exame solicitado. "/>
    <s v="Sim"/>
    <s v="Não"/>
    <s v="Sim"/>
    <s v="Sim"/>
    <s v="Sim"/>
    <s v="Sim"/>
    <s v="Sim"/>
    <s v="Régua de comunicação com regulação para consulta de codificação tuss"/>
    <m/>
    <m/>
    <m/>
    <m/>
    <x v="1"/>
    <s v="Dia útil"/>
    <x v="4"/>
  </r>
  <r>
    <d v="2024-06-10T00:00:00"/>
    <x v="29"/>
    <n v="0"/>
    <n v="1"/>
    <n v="12903532"/>
    <s v="Uniclass"/>
    <s v="PAULO ROBERTO BARROS DA SILVA"/>
    <s v="MARIA LUISA ALVES SALERNO"/>
    <s v="225.130.297-20"/>
    <n v="3"/>
    <s v="Não Reincidente"/>
    <s v="Leve On"/>
    <s v="Novos Associados"/>
    <x v="0"/>
    <s v="Cobertura"/>
    <s v="Regras para Acesso aos Atendimentos"/>
    <s v="Demora na liberação do beneficio"/>
    <x v="0"/>
    <x v="9"/>
    <m/>
    <s v="Individual"/>
    <s v="_x0009_Assistencial"/>
    <s v="Fale Leve"/>
    <m/>
    <s v="Evitável"/>
    <s v="Inevitável"/>
    <s v="Interlocutora, que se identifica como mãe da beneficiária, questiona a falta de atendimento para consulta com pediatra. A solicitação foi feita à Operadora no dia 10/06/2024, para realização no município do Rio de Janeiro. A operadora negou o pedindo alegando que a beneficiária precisar passar por um enfermeiro antes."/>
    <s v="Não concorda com o fluxo do plano"/>
    <s v="Não"/>
    <s v="Não"/>
    <s v="Não"/>
    <s v="Sim"/>
    <s v="Sim"/>
    <s v="Não"/>
    <s v="Sim"/>
    <m/>
    <m/>
    <m/>
    <m/>
    <m/>
    <x v="1"/>
    <s v="Dia útil"/>
    <x v="4"/>
  </r>
  <r>
    <d v="2024-01-19T00:00:00"/>
    <x v="29"/>
    <n v="143"/>
    <n v="8"/>
    <n v="12904334"/>
    <s v="Uniclass"/>
    <s v="ANA PAULA DA SILVA MENEZES"/>
    <s v="ELIZABETH CORREA MEZINES"/>
    <s v="431.435.207-87"/>
    <n v="68"/>
    <s v="Não Reincidente"/>
    <s v="Personal"/>
    <s v="Novos Associados"/>
    <x v="18"/>
    <s v="Cobertura"/>
    <s v="Prazos Máximos para Atendimento"/>
    <s v="Demora na liberação do beneficio"/>
    <x v="6"/>
    <x v="28"/>
    <m/>
    <s v="Individual"/>
    <s v="_x0009_Assistencial"/>
    <s v="Regulação"/>
    <m/>
    <s v="Evitável"/>
    <s v="Evitável"/>
    <s v="A beneficiária, questiona a falta de atendimento para (30501369) Septoplastia (qualquer técnica sem vídeo). A solicitação foi feita à Operadora no dia 21/02/2024, Médico solicitante: Gustavo Felix( CRM: 520104357-9 para realização no município Niterói/RJ. A operadora alega que não há nenhuma solicitação de cirurgia no sistema. Protocolo nº 42233920240610632928 Data: 10/06/2024"/>
    <s v="Beneficiária entrou em contato 8 vezes antes da abertura da NIP, explicando o prazo excedido​. Prazo para liberação de cirurgia excedido, mesmo após o pedido efetuado a regulação"/>
    <s v="Sim"/>
    <s v="Sim"/>
    <s v="Sim"/>
    <s v="Sim"/>
    <s v="Sim"/>
    <s v="Não"/>
    <s v="Sim"/>
    <m/>
    <m/>
    <m/>
    <m/>
    <m/>
    <x v="1"/>
    <s v="Dia útil"/>
    <x v="4"/>
  </r>
  <r>
    <d v="2024-05-07T00:00:00"/>
    <x v="29"/>
    <n v="34"/>
    <n v="16"/>
    <n v="12904777"/>
    <s v="Casa de negócios"/>
    <s v="ANDRE LUIZ TORRES DE OLIVEIRA"/>
    <s v="TATIANA PINHEIRO DA SILVA"/>
    <s v="149.577.437-62"/>
    <n v="29"/>
    <s v="Reincidente"/>
    <s v="Personal"/>
    <s v="Novos Associados"/>
    <x v="2"/>
    <s v="Cobertura"/>
    <s v="Rede de atendimento "/>
    <s v="Dificuldade no Agendamento"/>
    <x v="17"/>
    <x v="29"/>
    <m/>
    <s v="Empresarial"/>
    <s v="_x0009_Assistencial"/>
    <s v="Gestão de Rede"/>
    <s v="Leve Clínica"/>
    <s v="Evitável"/>
    <s v="Evitável"/>
    <s v="Interlocutora, que se identifica como esposo do beneficiária questiona a não cobertura para nome técnico do procedimento US - Obstétrica morfológica, e nome do médico solicitante dr Daniela F Nunes. O procedimento foi solicitado à operadora no dia 04/06/2024, para realização no município Nova Iguaçu e a operadora indicou prestadores que não realizam o procedimento. Protocolo :42233920240610633799– data:10/06/2024"/>
    <s v="US Obstétrica"/>
    <s v="Sim"/>
    <s v="Sim"/>
    <s v="Não"/>
    <s v="Sim"/>
    <s v="Sim"/>
    <s v="Não"/>
    <s v="Sim"/>
    <s v="Incluir USG Obstétrica na clínica de NI ou credenciar  "/>
    <m/>
    <m/>
    <m/>
    <m/>
    <x v="1"/>
    <s v="Dia útil"/>
    <x v="4"/>
  </r>
  <r>
    <d v="2024-05-31T00:00:00"/>
    <x v="30"/>
    <n v="11"/>
    <m/>
    <n v="12906570"/>
    <s v="Sun "/>
    <s v="RENATA COELHO DE ALMEIDA CARVALHO"/>
    <s v="ANTONIA PINTO QUITETE GOMES"/>
    <s v="077.492.727-55"/>
    <n v="60"/>
    <s v="Não Reincidente"/>
    <s v="Premium"/>
    <s v="Novos Associados"/>
    <x v="6"/>
    <s v="Contratos e Regulamentos"/>
    <s v="Contratação/Adesão e Vigência Contratual"/>
    <s v="Demora na Contratação AC"/>
    <x v="2"/>
    <x v="1"/>
    <m/>
    <s v="Individual"/>
    <s v="Não Assistencial"/>
    <s v="EMQ"/>
    <m/>
    <s v="Risco do negócio"/>
    <s v="Risco do Negócio"/>
    <s v="Interlocutora, que se identifica como filha da beneficiária, questiona a recusa para contratação de plano individual ou familiar. A solicitação foi feita à Operadora no dia 04/06/2024, onde foi realizada entrevista e operadora alegou prazo de 36 horas para informar sobre a contratação. Dia 31/05/2024 foi preenchido a Declaração de Saúde, onde beneficiária declarou a existência de marca passo. Até o momento, o pedido de contratação se encontra em análise. Operadora se recusou a fornecer o protocolo."/>
    <s v="Sem contato telefônico e de whatsapp, antes da NIP"/>
    <s v="Não"/>
    <s v="Não"/>
    <s v="Não"/>
    <s v="AC"/>
    <s v="Sim"/>
    <s v="Não"/>
    <s v="AC"/>
    <m/>
    <m/>
    <m/>
    <m/>
    <m/>
    <x v="1"/>
    <s v="Dia útil"/>
    <x v="5"/>
  </r>
  <r>
    <d v="2024-05-22T00:00:00"/>
    <x v="31"/>
    <n v="21"/>
    <n v="6"/>
    <n v="12908851"/>
    <m/>
    <m/>
    <s v="KATIA MARIA GOMES DA SILVA"/>
    <s v="012.245.157-06"/>
    <n v="51"/>
    <s v="Não Reincidente"/>
    <s v="Personal"/>
    <s v="Novos Associados"/>
    <x v="18"/>
    <s v="Cobertura"/>
    <s v="Regras para Acesso aos Atendimentos"/>
    <s v="Dificuldade no Agendamento"/>
    <x v="6"/>
    <x v="0"/>
    <m/>
    <s v="Empresarial"/>
    <s v="_x0009_Assistencial"/>
    <s v="Regulação"/>
    <m/>
    <s v="Evitável"/>
    <s v="Evitável"/>
    <s v="Beneficiária questiona a falta de atendimento para Hérnia inguinal , e nome do médico solicitante Dr. Ricardo Brasil. A solicitação foi feita à Operadora no dia 13/05/2024, para realização no município Niterói, RJ. A operadora alega que o pedido está em análise e não apresenta resposta. Protocolo: 42233920240610632959 - 07/06/2024. RN 566"/>
    <s v="Beneficiária reclama da demora para agendamento de cirurgia que já estava autorizada."/>
    <s v="Não"/>
    <s v="Não"/>
    <s v="Não"/>
    <s v="Sim"/>
    <s v="Sim"/>
    <s v="Sim"/>
    <s v="Sim"/>
    <m/>
    <m/>
    <m/>
    <m/>
    <m/>
    <x v="1"/>
    <s v="Dia útil"/>
    <x v="6"/>
  </r>
  <r>
    <d v="2024-05-02T00:00:00"/>
    <x v="31"/>
    <n v="41"/>
    <n v="4"/>
    <n v="12909218"/>
    <s v="Agecor 2"/>
    <s v="WELLINGTON LUIZ FIGUEIREDO"/>
    <s v="CARLOS ALBERTO BERNARDA FIGUEIREDO"/>
    <s v="977.099.137 - 68"/>
    <n v="68"/>
    <s v="Não Reincidente"/>
    <s v="Personal"/>
    <s v="Advindos I"/>
    <x v="4"/>
    <s v="Cobertura"/>
    <s v="Reembolso"/>
    <s v="Reembolso"/>
    <x v="0"/>
    <x v="1"/>
    <m/>
    <s v="Individual"/>
    <s v="_x0009_Assistencial"/>
    <s v="Fale Leve"/>
    <m/>
    <s v="Evitável"/>
    <s v="Evitável"/>
    <s v="Bom dia. Meu pai, Carlos Alberto Bernarda Figueiredo, realizou uma cirurgia de catarata no olho direito em 29/04. No dia 02/05 entrei em contato através do atendimento de WhatsApp para saber como funcionava o reembolso e recebi a informação que era para enviar o e-mail com a documentação e caso em 5 dias não recebesse retorno da operadora, o valor reembolsado em até 30 dias da data do envio. Toda documentação foi enviada em 02/05. No dia 03/06 novamente fiz contato com a Leve que informou que o prazo de recebimento era até o dia 10/06. No dia 11/06 novamente fiz contato com a Leve que informou que o setor responsável iria retornar a ligação para falar sobre o reembolso, pois bem, não recebi nenhuma ligação e nem o valor pago e solicitado a mais de 40 dias. Protocolo 02/05: 422339-20240502 Protocolo 03/06: 422339-20240603 Protocolo 11/06: 422339-20240611"/>
    <s v="Fluxo de Reembolso seguido corretamente pelo lado do cliente​. Não cumprimento do prazo levou a abertura da NIP​"/>
    <s v="Sim"/>
    <s v="Não"/>
    <s v="Não"/>
    <s v="Sim"/>
    <s v="Sim"/>
    <s v="Não"/>
    <s v="Sim"/>
    <s v="Verificar possibilidade de contratação de software para validação de conta;"/>
    <m/>
    <m/>
    <m/>
    <m/>
    <x v="1"/>
    <s v="Dia útil"/>
    <x v="6"/>
  </r>
  <r>
    <d v="2024-05-06T00:00:00"/>
    <x v="31"/>
    <n v="37"/>
    <n v="8"/>
    <n v="12910766"/>
    <m/>
    <s v="LUIZ CLAUDIO MONTEIRO BAPTISTA"/>
    <s v="ADRIANA DE CARVALHO PEREIRA"/>
    <s v="000.440.177-82"/>
    <n v="56"/>
    <s v="Não Reincidente"/>
    <s v="Personal"/>
    <s v="Advindos II"/>
    <x v="1"/>
    <s v="Cobertura"/>
    <s v="Regras para Acesso aos Atendimentos"/>
    <s v="Demora na liberação do beneficio"/>
    <x v="0"/>
    <x v="30"/>
    <m/>
    <s v="Individual"/>
    <s v="Assistencial"/>
    <s v="Fale Leve"/>
    <s v="Gestão de Rede"/>
    <s v="Evitável"/>
    <s v="Evitável"/>
    <s v="Beneficiária questiona a não cobertura para o exame mutação de protrombina, médico solicitante Afonso Carlos Duarte CRM:52316126. O procedimento foi solicitado à operadora no dia 15/05/2024, para realização no município Rio de Janeiro. A operadora solicitou o aguardo não apresenta resposta ao pedido. Protocolo 42233920240610636146 – data 10/06/2024."/>
    <s v="Beneficiária solicitou prestador para realização de exame laboratorial, porém, durante a tratativa houve erro do Fale Leve, que não abriu a guia e depois houve demora para direcionamento do prestador "/>
    <s v="Não"/>
    <s v="Não"/>
    <s v="Sim"/>
    <s v="Sim"/>
    <s v="Sim"/>
    <s v="Não"/>
    <s v="Sim"/>
    <m/>
    <m/>
    <m/>
    <m/>
    <m/>
    <x v="1"/>
    <s v="Dia útil"/>
    <x v="6"/>
  </r>
  <r>
    <d v="2024-05-06T00:00:00"/>
    <x v="31"/>
    <n v="37"/>
    <m/>
    <n v="12909108"/>
    <s v="Mega Bastos"/>
    <s v="CAMILA QUEIROZ DE SA"/>
    <s v="ELOAH RODRIGUES FEITOSA"/>
    <s v="227.604.117-02"/>
    <n v="2"/>
    <s v="Não Reincidente"/>
    <s v="Personal"/>
    <s v="Advindos III"/>
    <x v="1"/>
    <s v="Contratos e Regulamentos"/>
    <s v="Contratação/Adesão e Vigência Contratual"/>
    <s v="Demora na Contratação AC"/>
    <x v="2"/>
    <x v="1"/>
    <m/>
    <s v="Empresarial"/>
    <s v="Não Assistencial"/>
    <s v="EMQ"/>
    <m/>
    <s v="Risco do negócio"/>
    <s v="Risco do Negócio"/>
    <s v="Olá, me chamo Anna Cecillia mãe da Eloah. no dia 02/05 dei entrada na contratação do plano Level saude, no qual eu fiz uma migração com uma carta de permanência do plano anterior, fiz entrevista, consulta e todos os tramites que o plano Level me pediu, só que já tem uns 20 dias que eles estão me enrolando para seguir com a contratação do plano, entro em contato e eles dizem que o plano esta em analise medica porém na consulta de entrevista com o medico estava tudo bem e ele disse que estava encaminhando tudo para eu ser beneficiaria do mesmo. Até hoje sem uma resposta e sem saber o porque, a minha carta de permanência está expirando e eu posso perde meu prazo para não ter carência tanto nesse plano, como em outro se eu resolver da entrada!!!"/>
    <s v="Responsável entra em contato e consultora solicita aguardar mais 6 dias"/>
    <s v="Não"/>
    <s v="Não"/>
    <s v="Não"/>
    <s v="AC"/>
    <s v="Não"/>
    <s v="Não"/>
    <s v="AC"/>
    <m/>
    <m/>
    <m/>
    <m/>
    <m/>
    <x v="1"/>
    <s v="Dia útil"/>
    <x v="6"/>
  </r>
  <r>
    <d v="2024-06-03T00:00:00"/>
    <x v="31"/>
    <n v="9"/>
    <n v="5"/>
    <n v="12908895"/>
    <s v="Venda Interna"/>
    <s v="GABRIELE CRISTINA RODRIGUES "/>
    <s v="NEIDE VIEIRA DA SILVA"/>
    <s v="822.029.157-53"/>
    <n v="59"/>
    <s v="Não Reincidente"/>
    <s v="Personal"/>
    <s v="Advindos II"/>
    <x v="2"/>
    <s v="Cobertura"/>
    <s v="Rede de Atendimento (rede conveniada)"/>
    <s v="Dificuldade no Agendamento"/>
    <x v="3"/>
    <x v="31"/>
    <m/>
    <s v="Individual"/>
    <s v="_x0009_Assistencial"/>
    <s v="Gestão de Rede"/>
    <m/>
    <s v="Evitável"/>
    <s v="Evitável"/>
    <s v=" beneficiária, que se identifica como Neide, questiona o não atendimento para 10 sessão de Fisioterapia , e nome do médico Dr:Julia refires. A solicitação foi feita à Operadora no dia 04/06/2024, no município [Nova Iguaçu] e a operadora esta disponibilizado para outro município Niterói ,São Gonçalo. Protocolo [42231120240610642350] – data []10/06/2024."/>
    <s v="Dificuldade de agendamento "/>
    <s v="Sim"/>
    <s v="Não"/>
    <s v="Sim"/>
    <s v="Sim"/>
    <s v="Sim"/>
    <s v="Sim"/>
    <s v="Sim"/>
    <s v="Credenciado Clínica Crescer"/>
    <m/>
    <m/>
    <m/>
    <m/>
    <x v="1"/>
    <s v="Dia útil"/>
    <x v="6"/>
  </r>
  <r>
    <d v="2024-06-12T00:00:00"/>
    <x v="31"/>
    <n v="0"/>
    <n v="5"/>
    <n v="12909661"/>
    <s v="Agecor 2"/>
    <s v="MARIA DE LOURDES PINTO CORREIA"/>
    <s v="VALENTINA ALVES NEPOMOCENO"/>
    <s v="231.971.597-82"/>
    <n v="1"/>
    <s v="Reincidente"/>
    <s v="Leve On"/>
    <s v="Novos Associados"/>
    <x v="7"/>
    <s v="Cobertura"/>
    <s v="Regras para Acesso aos Atendimentos"/>
    <s v="Demora na liberação do beneficio"/>
    <x v="3"/>
    <x v="7"/>
    <m/>
    <s v="Individual"/>
    <s v="Assistencial"/>
    <s v="Núcleo de cuidados integrados"/>
    <m/>
    <s v="Evitável"/>
    <s v="Inevitável"/>
    <s v="Interlocutora, que se identifica como mãe do beneficiária, questiona a não cobertura para FISIOTERAPIA MOTORO E FISIOTERAPIA RESPIRATÓRIA, solicitado pelo Dra. Barbara CRM 52415179. O procedimento foi solicitado à operadora no dia 30/11/2024, para realização no município Rio de Janeiro e a operadora indicou prestadores que não realizam o procedimento. Protocolo 42233920240216209049 – data 16/02/2024."/>
    <s v="Fisioterapia Motora e respiratória "/>
    <s v="Sim"/>
    <s v="Sim"/>
    <s v="Não"/>
    <s v="Sim"/>
    <s v="Sim"/>
    <s v="Não"/>
    <s v="Sim"/>
    <m/>
    <m/>
    <m/>
    <m/>
    <m/>
    <x v="1"/>
    <s v="Dia útil"/>
    <x v="6"/>
  </r>
  <r>
    <d v="2024-06-13T00:00:00"/>
    <x v="32"/>
    <n v="0"/>
    <n v="2"/>
    <n v="12912606"/>
    <s v="Mega Consultoria"/>
    <s v="GLAUCIANE SOUZA"/>
    <s v="ANNA CAROLINA SCHER CARVALHO"/>
    <s v="171.939.277-36"/>
    <n v="22"/>
    <s v="Não Reincidente"/>
    <s v="Leve On"/>
    <s v="Novos Associados"/>
    <x v="7"/>
    <s v="Cobertura"/>
    <s v="Rede de atendimento"/>
    <s v="Demora na liberação do beneficio"/>
    <x v="0"/>
    <x v="32"/>
    <m/>
    <s v="Individual"/>
    <s v="Assistencial"/>
    <s v="Fale Leve"/>
    <s v="Leve Clínica "/>
    <s v="Evitável"/>
    <s v="Inevitável"/>
    <s v="Fui encaminhada hoje pela obstetra depois de um sangramento, estou com gestação de 6 semanas. Fui encaminhada para fazer uma ultra transvaginal para saber se esta tudo bem com o bebe, o pedido foi específico para ser feito entre as datas de 17/06 a 21/06. Porém em contato com a Leve não conseguiram nenhum agendamento pra mim, somente para julho, o que é inviável pois preciso fazer dentro do prazo estipulado da medica. Como é uma ultra de urgência preciso que tomem uma providência."/>
    <s v="Beneficiária necessitava realizar USG Obstétrica e durante o atendimento enviou o pedido, porém, consultora não verificou que o pedido constava sem o nome da beneficiária e enviou para o Backoffice. "/>
    <s v="Não"/>
    <s v="Não"/>
    <s v="Sim"/>
    <s v="Sim"/>
    <s v="Sim"/>
    <s v="Não"/>
    <s v="Sim"/>
    <s v="Treinamento + Definição de refresh recorrente"/>
    <m/>
    <m/>
    <m/>
    <m/>
    <x v="1"/>
    <s v="Dia útil"/>
    <x v="7"/>
  </r>
  <r>
    <d v="2024-06-13T00:00:00"/>
    <x v="33"/>
    <n v="1"/>
    <n v="2"/>
    <n v="12916192"/>
    <s v="Agecor 2"/>
    <s v="RODRIGO VON HELDE FERREIRA"/>
    <s v="ANGELA NASCIMENTO DA PAIXAO"/>
    <s v="786.223.607-68"/>
    <n v="59"/>
    <s v="Reincidente"/>
    <s v="Personal"/>
    <s v="Advindos II"/>
    <x v="0"/>
    <s v="Cobertura"/>
    <s v="Rede de atendimento"/>
    <s v="Dificuldade no Agendamento"/>
    <x v="0"/>
    <x v="33"/>
    <m/>
    <s v="Empresarial"/>
    <s v="Assistencial"/>
    <s v="Gestão de Rede"/>
    <m/>
    <s v="Evitável"/>
    <s v="Evitável"/>
    <s v="Interlocutora, que se identifica como filha da beneficiária, questiona a não cobertura para SARS-CoV-2 (CORONAVÍRUS COVID-19) - PESQUISA POR RT - PCR (COM DIRETRIZ DE UTILIZAÇÃO), PCR EM TEMPO REAL PARA INFLUENZA A E B (COM DIRETRIZ DE UTILIZAÇÃO), e H1N1, O procedimento foi solicitado à operadora no dia 10/06/2024, para realização no município Rio de Janeiro e a operadora indicou prestadores que não realizam o procedimento. Protocolo 42233920240614655834 – data 10/06/2024."/>
    <m/>
    <s v="Sim"/>
    <s v="Não"/>
    <s v="Não"/>
    <s v="Sim"/>
    <s v="Sim"/>
    <s v="Não"/>
    <s v="Sim"/>
    <s v="Laboratório foi acionado"/>
    <m/>
    <m/>
    <m/>
    <m/>
    <x v="1"/>
    <s v="Dia útil"/>
    <x v="8"/>
  </r>
  <r>
    <d v="2024-05-24T00:00:00"/>
    <x v="33"/>
    <n v="21"/>
    <m/>
    <n v="12915916"/>
    <s v="Uniclass"/>
    <s v="ALEX DA SILVA FRANCO"/>
    <s v="_x0009_ROSIMERE DO CARMO CARVALHO PESSANHA"/>
    <s v="816.630.647-68"/>
    <n v="59"/>
    <s v="Não Reincidente"/>
    <s v="Mais Metropolitano"/>
    <s v="Advindos III"/>
    <x v="6"/>
    <s v="Contratos e Regulamentos"/>
    <s v="Contratação/Adesão e Vigência Contratual"/>
    <s v="Demora na Contratação AC"/>
    <x v="2"/>
    <x v="1"/>
    <m/>
    <s v="Empresarial"/>
    <s v="Não Assistencial"/>
    <s v="EMQ"/>
    <m/>
    <s v="Risco do negócio"/>
    <s v="Risco do Negócio"/>
    <s v="Beneficiária, questiona a não inclusão do beneficiário em contrato coletivo empresarial Rosemere do Carmo Carvalho Pessanha com a Operadora Leve Saúde, alega que ainda está em análise médica. A solicitação foi feita à Operadora no dia 24/05/2024. Protocolo não fornecido pela operadora"/>
    <s v="Alto Custo "/>
    <s v="Não"/>
    <s v="Não"/>
    <s v="Não"/>
    <s v="AC"/>
    <s v="Não"/>
    <s v="Não"/>
    <s v="AC"/>
    <m/>
    <m/>
    <m/>
    <m/>
    <m/>
    <x v="1"/>
    <s v="Dia útil"/>
    <x v="8"/>
  </r>
  <r>
    <d v="2024-06-10T00:00:00"/>
    <x v="33"/>
    <n v="4"/>
    <n v="4"/>
    <n v="12915408"/>
    <m/>
    <m/>
    <s v=" ELIANE DA CRUZ ROLAO"/>
    <s v="028.188.827-71"/>
    <n v="50"/>
    <s v="Não Reincidente"/>
    <s v="Personal"/>
    <s v="Novos Associados"/>
    <x v="1"/>
    <s v="Mensalidade e Reajustes"/>
    <s v="Mensalidades ou Outras Cobranças"/>
    <s v="Reajuste"/>
    <x v="4"/>
    <x v="1"/>
    <m/>
    <s v="Empresarial"/>
    <s v="Não Assistencial"/>
    <s v="Financeiro"/>
    <m/>
    <s v="Evitável"/>
    <n v="0"/>
    <s v="Beneficiária, questiona o reajuste ocorrido em 06/2024, que alterou o valor da contraprestação pecuniária de R$ 1610,18 para R$ 2562,56, sem motivação especificada. Relata que houve 2 inclusões de dependentes de 2 funcionários do plano empresa. Operadora alega que teve reajuste mas não sabe explicar do que se refere esse reajuste. Solicita urgência. Protocolo 42233920240614654148 data 14/06/2024"/>
    <s v="O reajuste foi feito duas vezes no valor da beneficiária​. Entrou em contato 4 vezes, antes de abrir a NIP"/>
    <s v="Sim"/>
    <s v="Não"/>
    <s v="Sim"/>
    <s v="Sim"/>
    <s v="Sim"/>
    <s v="Não"/>
    <s v="Sim"/>
    <s v="Criação de alerta para prioridade no SalesForce para demandas mais urgentes"/>
    <m/>
    <m/>
    <m/>
    <m/>
    <x v="1"/>
    <s v="Dia útil"/>
    <x v="8"/>
  </r>
  <r>
    <d v="2024-06-10T00:00:00"/>
    <x v="34"/>
    <n v="5"/>
    <n v="6"/>
    <n v="12916497"/>
    <s v="Agecor 2"/>
    <s v="VALDELANE MARIA BARBOSA DE MORAIS"/>
    <s v="JOSE MARCIO PINTO"/>
    <s v="332.677.157-68"/>
    <n v="69"/>
    <s v="Não Reincidente"/>
    <s v="Personal"/>
    <s v="Advindos I"/>
    <x v="19"/>
    <s v="Cobertura"/>
    <s v="Prazos Máximos para Atendimento"/>
    <s v="Demora na liberação do beneficio"/>
    <x v="17"/>
    <x v="11"/>
    <m/>
    <s v="Individual"/>
    <s v="Assistencial"/>
    <s v="Oncologia"/>
    <m/>
    <s v="Evitável"/>
    <s v="Evitável"/>
    <s v="José Marcio Pinto necessita de tratamento especializado para um câncer já diagosticado. A Leve Saúde está dificultando o atendimento e enviou o paciente para um hospital onde não há especialistas oncológicos. A médica do plantão onde ele está internado solicitou ao plano que direcionassem o caso para um oncologista, mas o plano não deu retorno. O paciente, idoso, diabético e hipertenso está sem conseguir se alimentar já há algumas semanas e perdeu mais de 20 kg. Quando levamos ele ao hospital, a pressão dele estava 8 por 5. Está morrendo de inanição e o plano de saúde não toma nenhum tipo de atitude. A situação é muito grave. Fomos informados pelo plano, na central de atendimento oncológico especializado, que há apenas uma oncologista disponível para atender todos os segurados do Rio de Janeiro. PEDIMOS QUE O PLANO DE SAÚDE TRANSFIRA O PACIENTE PARA UM HOSPITAL ESPECIALIZADO, UM CENTRO DE CUIDADOS ONDE TENHAM ESPECIALISTAS ONCOLÓGICOS PARA TRATÁ-LO"/>
    <m/>
    <s v="Sim"/>
    <s v="Sim"/>
    <s v="Não"/>
    <s v="Sim"/>
    <s v="Sim"/>
    <s v="Não"/>
    <s v="Sim"/>
    <s v="Redesenhar fluxo de oncologia"/>
    <m/>
    <m/>
    <m/>
    <m/>
    <x v="2"/>
    <s v="Final de semana"/>
    <x v="9"/>
  </r>
  <r>
    <d v="2024-05-27T00:00:00"/>
    <x v="35"/>
    <n v="21"/>
    <m/>
    <n v="12917534"/>
    <s v="Ms Bussiness"/>
    <s v="LUCIANA MARINHO GOLLO DA FONSECA"/>
    <s v="ANDRESA DE JESUS BERNARDINO PEREIRA"/>
    <s v="129.851.337-50"/>
    <n v="43"/>
    <s v="Não Reincidente"/>
    <s v="Mais Metropolitano"/>
    <s v="Advindos III"/>
    <x v="19"/>
    <s v="Contratos e Regulamentos"/>
    <s v="Contratação/Adesão e Vigência Contratual"/>
    <s v="Demora na liberação do beneficio"/>
    <x v="2"/>
    <x v="1"/>
    <m/>
    <s v="Individual"/>
    <s v="Não Assistencial"/>
    <s v="EMQ"/>
    <m/>
    <s v="Risco do negócio"/>
    <s v="Risco do Negócio"/>
    <s v="Beneficiária, questiona resposta não enviada da solicitação de Contratação ao plano Leve saúde solicitada em 27/05/2024 na Proposta 17168216386905.Informa que enviou toda a documentação ,preencheu questionário de saúde e fez atendimento médico. Informa que tem doença de Crown e que por isso Operadora não responde quando entra em contato ,alegando está em análise ."/>
    <s v="1 contato pelo whatsapp antes da NIP mas não interagiu com o BOT e conversa foi finalizada "/>
    <s v="Não"/>
    <s v="Não"/>
    <s v="Não"/>
    <s v="AC"/>
    <s v="Não"/>
    <s v="Não"/>
    <s v="AC"/>
    <m/>
    <m/>
    <m/>
    <m/>
    <m/>
    <x v="2"/>
    <s v="Dia útil"/>
    <x v="9"/>
  </r>
  <r>
    <d v="2024-06-08T00:00:00"/>
    <x v="35"/>
    <n v="9"/>
    <m/>
    <n v="12917540"/>
    <s v="Best Company "/>
    <s v="LETICIA DA SILVA MENEZES"/>
    <s v="MARIA DE FATIMA GUILHERME VALERIO"/>
    <s v="005.825.297-51"/>
    <n v="59"/>
    <s v="Não Reincidente"/>
    <s v="Mais Metropolitano"/>
    <s v="Advindos III"/>
    <x v="11"/>
    <s v="Contratos e Regulamentos"/>
    <s v="Portabilidade de carências"/>
    <s v="Portabilidade de carências"/>
    <x v="2"/>
    <x v="1"/>
    <m/>
    <s v="Individual"/>
    <s v="Não Assistencial"/>
    <s v="EMQ"/>
    <m/>
    <s v="Risco do negócio"/>
    <s v="Risco do Negócio"/>
    <s v="nterlocutor(a), que se identifica como beneficiária relata que a operadora Leve Saúde não comunicou o aceite da portabilidade. Informa que cumpriu todos os requisitos solicitados pela mesma e, sendo os documentos entregues no dia:07/06/2024, até agora não obteve a conclusão da sua portabilidade. Contrato: 17178593499314 - Data: 17/06/2024"/>
    <m/>
    <s v="Não"/>
    <s v="Não"/>
    <s v="Não"/>
    <s v="AC"/>
    <s v="Sim"/>
    <s v="Não"/>
    <s v="AC"/>
    <m/>
    <m/>
    <m/>
    <m/>
    <m/>
    <x v="2"/>
    <s v="Dia útil"/>
    <x v="9"/>
  </r>
  <r>
    <d v="2024-06-08T00:00:00"/>
    <x v="35"/>
    <n v="9"/>
    <n v="11"/>
    <n v="12918158"/>
    <s v="KRD consultoria"/>
    <s v="KELLY DOS SANTOS FALHEIRO DE JESUS"/>
    <s v="_x0009_ANA CAROLINA BRAGA DE AZEVEDO MARINS"/>
    <s v="126.758.167-01"/>
    <n v="33"/>
    <s v="Não Reincidente"/>
    <s v="Personal"/>
    <s v="Advindos II"/>
    <x v="1"/>
    <s v="Cobertura"/>
    <s v="Prazos Máximos para Atendimento"/>
    <s v="Demora na liberação do beneficio"/>
    <x v="17"/>
    <x v="34"/>
    <m/>
    <s v="Empresarial"/>
    <s v="Assistencial"/>
    <s v="Núcleo de cuidados integrados"/>
    <m/>
    <s v="Evitável"/>
    <s v="Evitável"/>
    <s v="No dia 08/06 entrei em contato com a operadora para solicitar uma consulta com o cirurgião gástrico, enviei o pedido médico por e-mail e no dia 11/06/2024 a Leve Saúde me pediu para entrar em contato com a clínica. Conforme consta em anexo, entrei contactei a clínica e o estabelecimento me informou que esse agendamento só pode ser feito pela própria operadora de saúde. Desde 11/06 a operadora se nega a fazer esse agendamento. Sempre que eu entro em contato, a operadora diz que está verificando internamente, mas que não há uma previsão para que esse agendamento seja realizado."/>
    <s v="Cirurgião Gastroenterologista"/>
    <s v="Sim"/>
    <s v="Sim"/>
    <s v="Não"/>
    <s v="Sim"/>
    <s v="Sim"/>
    <s v="Não"/>
    <s v="Sim"/>
    <s v="Redesenhar fluxo de bariátrica / Régua de contato"/>
    <m/>
    <m/>
    <m/>
    <m/>
    <x v="2"/>
    <s v="Dia útil"/>
    <x v="9"/>
  </r>
  <r>
    <s v="-"/>
    <x v="36"/>
    <n v="0"/>
    <n v="0"/>
    <n v="12920238"/>
    <s v="Sun corretora"/>
    <s v="SONIA ANDRADE IZAHIAS FAUSTO"/>
    <s v="FERNANDA VITORIA DAS CHAGAS"/>
    <s v="103.998.387-16"/>
    <n v="44"/>
    <s v="Não Reincidente"/>
    <s v="Personal"/>
    <s v="Advindos II"/>
    <x v="15"/>
    <s v="Contratos e Regulamentos"/>
    <s v="Portabilidade de carências"/>
    <s v="Carência"/>
    <x v="8"/>
    <x v="1"/>
    <m/>
    <s v="Individual"/>
    <s v="Não Assistencial"/>
    <s v="Comercial"/>
    <m/>
    <s v="Inevitável"/>
    <s v="Inevitável"/>
    <s v=" Interlocutor, que se identifica como esposo da beneficiária, relata que a operadora recusou a portabilidade de carências, solicitada após o prazo mínimo de permanência, exigindo cumprimento de carência. Informa que cumpriu todos os requisitos estabelecidos pela resolução normativa vigente (vínculo ativo no plano de origem/adimplência/prazo de permanência/compatibilidade com o plano de destino e demais requisitos), sendo os documentos entregues não operadora. A portabilidade para o plano [nome ou número do produto foi recusada em04/06/2024."/>
    <s v="Beneficiários não passaram por processo de portabilidade, não há protocolo de reclamação de redução de carências "/>
    <s v="Não"/>
    <s v="Não"/>
    <s v="Não"/>
    <s v="Sim"/>
    <s v="Não"/>
    <s v="Não"/>
    <s v="Sim"/>
    <m/>
    <m/>
    <m/>
    <m/>
    <m/>
    <x v="2"/>
    <s v="Dia útil"/>
    <x v="10"/>
  </r>
  <r>
    <s v="-"/>
    <x v="36"/>
    <n v="0"/>
    <n v="0"/>
    <n v="12920260"/>
    <s v="Sun corretora"/>
    <s v="SONIA ANDRADE IZAHIAS FAUSTO"/>
    <s v="WESLEY CHAGAS DA LUZ"/>
    <s v="169.748.017-93"/>
    <n v="18"/>
    <s v="Não Reincidente"/>
    <s v="Personal"/>
    <s v="Advindos II"/>
    <x v="1"/>
    <s v="Contratos e Regulamentos"/>
    <s v="Portabilidade de carências"/>
    <s v="Carência"/>
    <x v="8"/>
    <x v="1"/>
    <m/>
    <s v="Individual"/>
    <s v="Não Assistencial"/>
    <s v="Comercial"/>
    <m/>
    <s v="Inevitável"/>
    <s v="Inevitável"/>
    <s v=" Interlocutor, que se identifica como pai da beneficiário, relata que a operadora recusou a portabilidade de carências, solicitada após o prazo mínimo de permanência, exigindo cumprimento de carência. Informa que cumpriu todos os requisitos estabelecidos pela resolução normativa vigente (vínculo ativo no plano de origem/adimplência/prazo de permanência/compatibilidade com o plano de destino e demais requisitos), sendo os documentos entregues não operadora. A portabilidade para o plano [nome ou número do produto foi recusada em04/06/2024."/>
    <s v="Beneficiários não passaram por processo de portabilidade, não há protocolo de reclamação de redução de carências "/>
    <s v="Não"/>
    <s v="Não"/>
    <s v="Não"/>
    <s v="Sim"/>
    <s v="Não"/>
    <s v="Não"/>
    <s v="Sim"/>
    <m/>
    <m/>
    <m/>
    <m/>
    <m/>
    <x v="2"/>
    <s v="Dia útil"/>
    <x v="10"/>
  </r>
  <r>
    <d v="2024-06-17T00:00:00"/>
    <x v="36"/>
    <n v="1"/>
    <n v="4"/>
    <n v="12920921"/>
    <s v="Bricer Beneficios"/>
    <s v="MARCO AURELIO MARTINS VILLAS BOAS"/>
    <s v="BRUNO HENRIQUE DE OLIVEIRA DOMINGOS"/>
    <s v="124.740.157-01"/>
    <n v="26"/>
    <s v="Não Reincidente"/>
    <s v="Personal"/>
    <s v="Advindos I"/>
    <x v="10"/>
    <s v="Cobertura"/>
    <s v="Regras para Acesso aos Atendimentos"/>
    <s v="Dificuldade no Agendamento"/>
    <x v="14"/>
    <x v="1"/>
    <m/>
    <s v="Empresarial"/>
    <s v="Assistencial"/>
    <s v="Regulação"/>
    <s v="Regulação"/>
    <s v="Evitável"/>
    <s v="Inevitável"/>
    <s v="O PACIENTE APRESENTOU FORTES DORES NO TRABALHO, FOI DIRETO PARA O HOSPITAL SEMIU EM VICENTE DE CARVALHO, SE CONSULTOU COM ORTPODISTA QUE ENCAMINHOU UM EXAME DE RESSONANCIA PARA EVIDENCIAR ALGUM TIPO DE HERNIA. O PACIENTE RETORNOU PRA CASA COM FORTES DORES E ENTRAMOS EM CONTATO COM A OPERADORA NA QUAL NOS INFORMOU QUE A AUTORIZACAO DO EXAME SO EM ATE 21 DIAS. ELE ESTA COM FORTES DORES E TEREMOS DE ESPERAR TODOS ESSES DIAS PRA SER LIBERADO O EXAME . ELE ESTA DE LICENÇA MEDICA DE 7 DIAS, NAO PODE FICAR EM CASA ESSE TEMPO TODOS. GOSTARIAMOS DE SOLICITAR O PLANO QUE O ENCAMINHE A ALGUM HOSPITAL DE EMERGENCIA QUE TENHA ESSE TIPO DE EXAME PARA DETECTAR O PROBLEMA. ESPERAR ATE 21 DIAS UTEIS PARA FAZER ESSE EXAME É INVIAVEL. NO AGUARDO"/>
    <s v="Cliente informa necessidade de realização de RM em urgência, apesar da informação não constar em pedido médico​. Não concorda com prazo de liberação de 21 dias úteis​ - Guia foi liberada 1 dia após sua abertura"/>
    <s v="Não"/>
    <s v="Não"/>
    <s v="Não"/>
    <s v="Sim"/>
    <s v="Sim"/>
    <s v="Não"/>
    <s v="Sim"/>
    <m/>
    <m/>
    <m/>
    <m/>
    <m/>
    <x v="2"/>
    <s v="Dia útil"/>
    <x v="10"/>
  </r>
  <r>
    <d v="2024-05-08T00:00:00"/>
    <x v="36"/>
    <n v="41"/>
    <m/>
    <n v="12921450"/>
    <s v="Agecor 2"/>
    <s v="NELAIR DE OLIVEIRA GOMES"/>
    <s v="_x0009_CINTIA VENTURA DO NASCIMENTO"/>
    <s v="097.163.067-41"/>
    <n v="46"/>
    <s v="Não Reincidente"/>
    <s v="Mais Metropolitano"/>
    <s v="Advindos III"/>
    <x v="11"/>
    <s v="Contratos e Regulamentos"/>
    <s v="Contratação/Adesão e Vigência Contratual"/>
    <s v="Demora na Contratação AC"/>
    <x v="2"/>
    <x v="1"/>
    <m/>
    <s v="Individual"/>
    <s v="Não Assistencial"/>
    <s v="EMQ"/>
    <m/>
    <s v="Risco do negócio"/>
    <s v="Risco do Negócio"/>
    <s v="Interlocutora, que se identifica como beneficiária, questiona a análise para contratação de plano individual, sob alegação de estar no serviço financeiro. A solicitação foi feita à Operadora no dia 08/05/2024. Protocolo 4223392024061765849 – data 17/06/2024."/>
    <s v="Sem contato telefônico e de whatsapp, antes da NIP"/>
    <s v="Não"/>
    <s v="Não"/>
    <s v="Não"/>
    <s v="AC"/>
    <s v="Não"/>
    <s v="Não"/>
    <s v="AC"/>
    <m/>
    <m/>
    <m/>
    <m/>
    <m/>
    <x v="2"/>
    <s v="Dia útil"/>
    <x v="10"/>
  </r>
  <r>
    <d v="2024-05-04T00:00:00"/>
    <x v="36"/>
    <n v="45"/>
    <n v="2"/>
    <n v="12920333"/>
    <s v="Uniclass"/>
    <s v="ROBSON SANTOS MAGALHAES"/>
    <s v="CATIA LACERDA PENETRA"/>
    <s v="116.332.027-71"/>
    <n v="39"/>
    <s v="Não Reincidente"/>
    <s v="Premium"/>
    <s v="Advindos I"/>
    <x v="20"/>
    <s v="Cobertura"/>
    <s v="Regras para Acesso aos Atendimentos"/>
    <s v="Dificuldade no Agendamento"/>
    <x v="3"/>
    <x v="35"/>
    <s v="Cardiologia"/>
    <s v="Empresarial"/>
    <s v="Assistencial"/>
    <s v="Gestão de Rede"/>
    <m/>
    <s v="Evitável"/>
    <n v="0"/>
    <s v="Beneficiário questiona a falta de atendimento para tomografia, cardiologia, angiologia e ginecologia, e nome do médico solicitante Dra. Julia Amando CRM5281437-7. A solicitação foi feita à Operadora no dia 18/06/2024, para realização no município Rio de Janeiro. A operadora alega que o pedido está em análise não apresenta resposta ao pedido]. Protocolo: 42233920240618664360 - 18/06/2024. – RN 566"/>
    <m/>
    <s v="Não"/>
    <s v="Não"/>
    <s v="Não"/>
    <s v="Sim"/>
    <s v="Sim"/>
    <s v="Não"/>
    <s v="Sim"/>
    <s v="Agendamentos na rede credenciada pelo Site/APP"/>
    <m/>
    <m/>
    <m/>
    <m/>
    <x v="2"/>
    <s v="Dia útil"/>
    <x v="10"/>
  </r>
  <r>
    <d v="2024-05-24T00:00:00"/>
    <x v="36"/>
    <n v="25"/>
    <n v="4"/>
    <n v="12920858"/>
    <s v="Bricer Beneficios"/>
    <s v="MARCO AURELIO MARTINS VILLAS BOAS"/>
    <s v="THAMIRIS CHALHOUB ARAUJO"/>
    <s v="181.441.537-82"/>
    <n v="25"/>
    <s v="Reincidente"/>
    <s v="Personal"/>
    <s v="Advindos I"/>
    <x v="10"/>
    <s v="Cobertura"/>
    <s v="Prazos Máximos para Atendimento"/>
    <s v="Demora na Liberação de Benefício"/>
    <x v="3"/>
    <x v="36"/>
    <m/>
    <s v="Empresarial"/>
    <s v="Assistencial"/>
    <s v="Gestão de Rede"/>
    <m/>
    <s v="Evitável"/>
    <s v="Evitável"/>
    <s v="Minha filha descobriu Hipotiroidismo e engordou mais de 20 kg no ultimo ano, esta com auto estima baixa, acarretando varios problemas de comportamento. A endocrinologista encaminhou para Nutrologo, Tentei agendar junto ao plano no dia 24 de maio porem sem resposta ate hoje. Por varias vezes fiz contato desde entao e sempre dizem que esta em aprovação ainda. Vai fazer um mÊs e nada. Hoje liguei para me informar e simplesmente a atendente me deixou na linha. Sem resposta ate hoje"/>
    <m/>
    <s v="Não"/>
    <s v="Não"/>
    <s v="Não"/>
    <s v="Sim"/>
    <s v="Sim"/>
    <s v="Não"/>
    <s v="Sim"/>
    <s v="Cadastrado Nutrólogo"/>
    <m/>
    <m/>
    <m/>
    <m/>
    <x v="2"/>
    <s v="Dia útil"/>
    <x v="10"/>
  </r>
  <r>
    <d v="2024-06-13T00:00:00"/>
    <x v="37"/>
    <n v="6"/>
    <n v="4"/>
    <n v="12922572"/>
    <s v="Agecor 2"/>
    <s v="EMANOELE RIBEIRO CIRINO DA COSTA "/>
    <s v="_x0009_ISIS FRAGASSI LAGO"/>
    <s v="094.549.645-18"/>
    <n v="21"/>
    <s v="Não Reincidente"/>
    <s v="Mais Metropolitano"/>
    <s v="Advindos II"/>
    <x v="8"/>
    <s v="Mensalidade e Reajustes"/>
    <s v="Mensalidade ou outras cobranças"/>
    <s v="Dificuldade no pagamento"/>
    <x v="18"/>
    <x v="1"/>
    <m/>
    <s v="Individual"/>
    <s v="Não Assistencial"/>
    <s v="Financeiro"/>
    <m/>
    <s v="Evitável"/>
    <s v="Evitável"/>
    <s v="EMBORA EU TENHA ENTRADO EM CONTATO DESDE ANTES DO DIA 13/06/24, ELES SÓ ME DERAM PROTOCOLO NESTE DIA. JÁ FAZ DUAS SEMANAS QUE TENTO PAGAR O BOLETO E NO BANCO DIZ QUE O BOLETO NÃO ESTÁ REGISTRADO. JÁ MANDEI MENSAGEM PARA OUVIDORIA DO PLANO, ENTREI EM CONTATO PELO WHATSAPP, MAS NUNCA RESOLVEM. FICAM PASSANDO DE UMA PESSOA PARA OUTRA, QUANDO NÃO ENCERRA O ATENDIMENTO SEM DAR RETORNO. A DATA DO VENCIMENTO É DIA 23/06, MAS SEMPRE PAGO ANTES A FIM DE NÃO OCORRER NEGATIVA DE ATENDIMENTO POR FALTA DE PAGAMENTO. DUAS SEMANAS SEM SOLUÇÃO."/>
    <s v="Erro no boleto impedia o pagamento​. Cliente entrou em contato 4 vezes solicitando o boleto, sendo duas vezes com ameaça"/>
    <s v="Sim"/>
    <s v="Não"/>
    <s v="Sim"/>
    <s v="Sim"/>
    <s v="Sim"/>
    <s v="Não"/>
    <s v="Sim"/>
    <s v="Conferir lotes anexados aos bancos para garantir que não houve erro"/>
    <m/>
    <m/>
    <m/>
    <m/>
    <x v="2"/>
    <s v="Dia útil"/>
    <x v="11"/>
  </r>
  <r>
    <d v="2024-06-05T00:00:00"/>
    <x v="37"/>
    <n v="14"/>
    <m/>
    <n v="12923284"/>
    <s v="Best company"/>
    <s v="MICHELE QUADRAT ROSA FERREIRA"/>
    <s v="LORRANY CRISTINE PORTO DA SILVA SOARES JIBRINE"/>
    <s v="142.800.497-18"/>
    <n v="25"/>
    <s v="Não Reincidente"/>
    <s v="Personal"/>
    <s v="Novos Associados"/>
    <x v="18"/>
    <s v="Contratos e Regulamentos"/>
    <s v="Contratação/Adesão e Vigência Contratual"/>
    <s v="Demora na Contratação AC"/>
    <x v="2"/>
    <x v="1"/>
    <m/>
    <s v="Individual"/>
    <s v="Não Assistencial"/>
    <s v="EMQ"/>
    <m/>
    <s v="Risco do negócio"/>
    <s v="Risco do Negócio"/>
    <s v=" Beneficiária questiona a falta de resposta para contratação de plano individual ou familiar, sob alegação de que a solicitação estaria em análise (número da proposta: 17176055951240). A solicitação foi feita à Operadora no dia 05/06/2024. Protocolo: A beneficiária entrou em contato com a operadora pelo telefone (21)3952-3333 nos dias 11/06/2024, 14/06/2024 e a dia 17/06/2024 e a operadora se recusou a passar o número de protocolo."/>
    <s v="Alto Custo "/>
    <s v="Não"/>
    <s v="Não"/>
    <s v="Não"/>
    <s v="AC"/>
    <s v="Não"/>
    <s v="Não"/>
    <s v="AC"/>
    <m/>
    <m/>
    <m/>
    <m/>
    <m/>
    <x v="2"/>
    <s v="Dia útil"/>
    <x v="11"/>
  </r>
  <r>
    <d v="2024-06-16T00:00:00"/>
    <x v="37"/>
    <n v="3"/>
    <n v="3"/>
    <n v="12924582"/>
    <s v="Royal"/>
    <s v="TUANY LOPES MONTEIRO"/>
    <s v=" MIRIAN BARBOSA DE ALMEIDA"/>
    <s v="593.774.887-53"/>
    <n v="90"/>
    <s v="Não Reincidente"/>
    <s v="Personal"/>
    <s v="Advindos II"/>
    <x v="1"/>
    <s v="Cobertura"/>
    <s v="Prazos Máximos para Atendimento"/>
    <s v="Demora na liberação do beneficio"/>
    <x v="19"/>
    <x v="1"/>
    <m/>
    <s v="Empresarial"/>
    <s v="Assistencial"/>
    <s v="Regulação"/>
    <s v="OPME "/>
    <s v="Evitável"/>
    <e v="#N/A"/>
    <s v="Minha vó, idosa que irá completar 91 anos no próximo dia 30 de junho está internada desde 09/06/2024 aguardando o acordo entre o plano de saúde e o cirurgião para que o plano de saúde aceite fornecer os materiais entre os três fornecedores indicados pelo cirurgião responsável da cirurgia que ela necessita, conforme documento anexo. Vale ressaltar que uma internação tão prolongada pra uma idosa de 90 anos, com demência senil, devido falta de entendimento com o plano de saúde é uma lástima para idosa e para família que acompanha essa situação dolorosa."/>
    <s v="Demora na liberação do benefício devido ao pedido específico do médio para os materiais cirúrgicos, não cumprindo o prazo estabelecido, chegando a abertura da NIP"/>
    <s v="Sim"/>
    <s v="Não"/>
    <s v="Não"/>
    <s v="Sim"/>
    <s v="Sim"/>
    <s v="Não"/>
    <s v="Sim"/>
    <m/>
    <m/>
    <m/>
    <m/>
    <m/>
    <x v="2"/>
    <s v="Dia útil"/>
    <x v="11"/>
  </r>
  <r>
    <m/>
    <x v="38"/>
    <n v="45463"/>
    <n v="0"/>
    <n v="12924707"/>
    <m/>
    <m/>
    <s v="HEITOR SOUZA VERNIN"/>
    <s v="226.584.367-93"/>
    <n v="2"/>
    <s v="Não Reincidente"/>
    <m/>
    <m/>
    <x v="5"/>
    <s v="Contratos e Regulamentos"/>
    <s v="Portabilidade de carências"/>
    <s v="Demora na liberação do beneficio"/>
    <x v="20"/>
    <x v="1"/>
    <m/>
    <s v="Individual"/>
    <s v="Não Assistencial"/>
    <s v="Cadastro"/>
    <m/>
    <s v="Inevitável"/>
    <s v="Evitável"/>
    <s v="Interlocutora, mãe do beneficiário, informa negativa de portabilidade solicitada em 11/06/2024, enviada toda a documentação solicitada , com encaminhamento para uma nova contratação e novo cumprimento de carências , operadora alega que não pode realizar a portabilidade pois plano atual ainda se encontra ativo. Protocolo não gerado pois operadora alega que Heitor ainda não é beneficiário."/>
    <s v="Erro de compatibilidade pelo site da ANS, plano de origem não compativel com o plano escolhido"/>
    <s v="Não"/>
    <s v="Não"/>
    <s v="Não"/>
    <s v="Sim"/>
    <s v="Não"/>
    <s v="Não"/>
    <s v="Sim"/>
    <m/>
    <m/>
    <m/>
    <m/>
    <m/>
    <x v="2"/>
    <s v="Dia útil"/>
    <x v="12"/>
  </r>
  <r>
    <d v="2024-05-22T00:00:00"/>
    <x v="38"/>
    <n v="29"/>
    <m/>
    <n v="12926108"/>
    <s v="Agecor 2"/>
    <s v="ALEXANDRE BRITO FERNANDES"/>
    <s v="NICHOLAS TAVARES VIANA"/>
    <s v="203.533.097-10"/>
    <n v="6"/>
    <s v="Não Reincidente"/>
    <s v="Personal"/>
    <s v="Novos Associados"/>
    <x v="1"/>
    <s v="Contratos e Regulamentos"/>
    <s v="Contratação/Adesão e Vigência Contratual"/>
    <s v="Demora na Contratação AC"/>
    <x v="2"/>
    <x v="1"/>
    <m/>
    <s v="Individual"/>
    <s v="Não Assistencial"/>
    <s v="EMQ"/>
    <m/>
    <s v="Risco do negócio"/>
    <s v="Risco do Negócio"/>
    <s v="Interlocutor(a), que se identifica como mãe do beneficiário, questiona a falta de resposta ao pedido de contratação do plano individual ou familiar. A solicitação foi feita à Operadora no dia 22/05/2024. Protocolo Telefone 3952-3333 data - 19/06/2024"/>
    <s v="beneficiária entra em contato um dia antes da NIP e informa que está aguardando a 29 dias e deseja informações. Solicitado aguardar 72 horas."/>
    <s v="Não"/>
    <s v="Não"/>
    <s v="Não"/>
    <s v="AC"/>
    <s v="Não"/>
    <s v="Não"/>
    <s v="AC"/>
    <m/>
    <m/>
    <m/>
    <m/>
    <m/>
    <x v="2"/>
    <s v="Dia útil"/>
    <x v="12"/>
  </r>
  <r>
    <d v="2024-06-13T00:00:00"/>
    <x v="38"/>
    <n v="7"/>
    <n v="4"/>
    <n v="12926269"/>
    <s v="Royal"/>
    <s v="VANDERSON ARACELI DE OLIVEIRA FONTES"/>
    <s v="_x0009_CARLOS ALBERTO DOMINGUES MARQUES"/>
    <s v="455.457.317-68"/>
    <n v="67"/>
    <s v="Não Reincidente"/>
    <s v="Personal"/>
    <s v="Novos Associados"/>
    <x v="1"/>
    <s v="Contratos e Regulamentos"/>
    <s v="Suspensão e Rescisão Contratual"/>
    <s v="Cobrança de aviso prévio"/>
    <x v="5"/>
    <x v="1"/>
    <m/>
    <s v="Empresarial"/>
    <s v="Não Assistencial"/>
    <s v="Comercial"/>
    <m/>
    <s v="Inevitável"/>
    <s v="Inevitável"/>
    <s v="Beneficiário informa que, em 14/06/2024, o representante da pessoa jurídica solicitou a rescisão imediata do contrato coletivo, entretanto, foi informado que deveria haver notificação prévia de 60 (sessenta) dias . Beneficiário não concorda com essa informação e relata que está solicitando o cancelamento devido a operadora não estar disponibilizando o serviço de saúde conforme contratado. Protocolo: 42233920240613651408 Data: 13/06/2024"/>
    <s v="Aviso prévio - Regra de negócios da empresa"/>
    <s v="Sim"/>
    <s v="Sim"/>
    <s v="Não"/>
    <s v="Sim"/>
    <s v="Sim"/>
    <s v="Não"/>
    <s v="Sim"/>
    <m/>
    <m/>
    <m/>
    <m/>
    <m/>
    <x v="2"/>
    <s v="Dia útil"/>
    <x v="12"/>
  </r>
  <r>
    <d v="2024-06-06T00:00:00"/>
    <x v="38"/>
    <n v="14"/>
    <m/>
    <n v="12926956"/>
    <s v="Agecor 2"/>
    <s v="GEISA FIGUEIREDO"/>
    <s v="ANDREA LEITAO MOREIRA"/>
    <s v="938.514.997-00"/>
    <n v="55"/>
    <s v="Não Reincidente"/>
    <s v="Personal"/>
    <s v="Advindos III"/>
    <x v="1"/>
    <s v="Contratos e Regulamentos"/>
    <s v="Contratação/Adesão e Vigência Contratual"/>
    <s v="Demora na Contratação AC"/>
    <x v="2"/>
    <x v="1"/>
    <m/>
    <s v="Individual"/>
    <s v="Não Assistencial"/>
    <s v="EMQ"/>
    <m/>
    <s v="Risco do negócio"/>
    <s v="Risco do Negócio"/>
    <s v=" NO DIA 7/06/2024 EFETUEI CONTATO COM A OPERADORA PARA ADERIR AO UM PLANO DE SAÚDE NA CONDIÇÃO DE PESSOA FÍSICA; REALIZEI A ENTREVISTA MÉDICA EM 10/06/2024 E O PLANO NÃO CELEBROU A CONTRATAÇÃO PORQUE POSSUO DOENÇA DEGENERARIVA (PREEXISTENTE). A UNICA INFORMAÇÃO QUE FOI PASSADA É O NUMERO DA PROPOSTA 17176883115842. A RECUSA VIOLA O ART. 3º, IV DA CRFB; ART. 39, IX DO CDC E ART. 14 DA LEI 9656/98."/>
    <s v="Sem contato telefônico e de whatsapp, antes da NIP"/>
    <s v="Não"/>
    <s v="Não"/>
    <s v="Não"/>
    <s v="AC"/>
    <s v="Não"/>
    <s v="Não"/>
    <s v="AC"/>
    <m/>
    <m/>
    <m/>
    <m/>
    <m/>
    <x v="2"/>
    <s v="Dia útil"/>
    <x v="12"/>
  </r>
  <r>
    <d v="2024-06-21T00:00:00"/>
    <x v="39"/>
    <n v="0"/>
    <n v="2"/>
    <n v="12929216"/>
    <s v="Casa de negocios"/>
    <s v="JAQUELINE REGINA DA COSTA  CANTANHEDE"/>
    <s v="PAMELLA TOZATO DA SILVA"/>
    <s v="139.702.627-80"/>
    <n v="31"/>
    <s v="Não Reincidente"/>
    <s v="Personal"/>
    <s v="Advindos III"/>
    <x v="0"/>
    <s v="Cobertura"/>
    <s v="Rede de Atendimento (rede conveniada)"/>
    <s v="Dificuldade no Agendamento"/>
    <x v="12"/>
    <x v="37"/>
    <s v="Psicologia"/>
    <s v="Empresarial"/>
    <s v="Assistencial"/>
    <s v="Leve Clínica"/>
    <m/>
    <s v="Evitável"/>
    <s v="Evitável"/>
    <s v="Boa tarde, estou há exatos 2 meses tentando marca um psiquiatra online pelo plano, o mesmo me disponibiliza a data e a hora eu marco e no dia da consulta recebo uma mensagem dizendo que houve um imprevisto e tem que ser remarcado, ou então o profissonal não entra na sala, hoje por exemplo tinha consulta de manha e ele não entrou, remarqueipara tarde e o mesmo não entrou novamente e permaneci 1 hora na sala aguardando atendimento. Já o psicologo eu nao consigo horario cedo, ti po as 07:00 ou quando consigo sempre atrasa ao entrar e ai eu nao consigo me consultar, e eu preciso de atendimento pois tenho crise de ansiedade que estou tratando ."/>
    <s v="Beneficiária teve diversas consultas canceladas"/>
    <s v="Sim"/>
    <s v="Sim"/>
    <s v="Não"/>
    <s v="Sim"/>
    <s v="Sim"/>
    <s v="Não"/>
    <s v="Sim"/>
    <s v="Definir ponto focal para repasse de reclamações"/>
    <m/>
    <m/>
    <m/>
    <m/>
    <x v="2"/>
    <s v="Dia útil"/>
    <x v="13"/>
  </r>
  <r>
    <d v="2024-05-27T00:00:00"/>
    <x v="39"/>
    <n v="25"/>
    <n v="3"/>
    <n v="12929324"/>
    <s v="Casa de negócios"/>
    <s v="WANESSA KAYNARA DOS SANTOS DE SOUSA"/>
    <s v="FRANCISCO EMIDIO DE FARIAS"/>
    <s v="430.166.507-20"/>
    <n v="77"/>
    <s v="Reincidente"/>
    <s v="Personal"/>
    <s v="Novos Associados"/>
    <x v="6"/>
    <s v="Cobertura"/>
    <s v="Regras para Acesso aos Atendimentos"/>
    <s v="Dificuldade no Agendamento"/>
    <x v="6"/>
    <x v="0"/>
    <m/>
    <s v="Empresarial"/>
    <s v="Assistencial"/>
    <s v="Regulação"/>
    <m/>
    <s v="Evitável"/>
    <s v="Evitável"/>
    <s v="Interlocutora, que se identifica como nora do beneficiário, questiona a falta de atendimento para 31009115 Herniorrafia inguinal - unilateral, solicitada pelo Dr. George Bonnet CRM52901334 solicitada 27/03/2024 a solicitação foi feita à Operadora no dia 20/05/2024, para realização no município Rio de Janeiro. A operadora alega que o pedido está em análise e que somente teria agenda em 29/07/2024. Interlocutora informa que desde 06/05/2024 está com o risco cirúrgico e mesmo assim operadora marca a cirurgia. Operadora autorizou a cirurgia em 07/06/2024 sob guia 1106442 guia de autorização. Protocolo 402233920240621680409 – data 21/06/2024 ás 10:30 da manhã atendente Bruna."/>
    <s v="Beneficiário já havia aberto outra NIP, o procedimento estava autorizado pela regulação, porém o prestador estava demorando para agendar a cirurgia. "/>
    <s v="Não"/>
    <s v="Não"/>
    <s v="Não"/>
    <s v="Sim"/>
    <s v="Sim"/>
    <s v="Não"/>
    <s v="Sim"/>
    <m/>
    <m/>
    <m/>
    <m/>
    <m/>
    <x v="2"/>
    <s v="Dia útil"/>
    <x v="13"/>
  </r>
  <r>
    <d v="2024-03-04T00:00:00"/>
    <x v="39"/>
    <n v="109"/>
    <n v="2"/>
    <n v="12928117"/>
    <s v="Venda Interna"/>
    <s v="GABRIELE CRISTINA RODRIGUES "/>
    <s v="NEIDE VIEIRA DA SILVA"/>
    <s v="822.029.157-53"/>
    <n v="59"/>
    <s v="Reincidente"/>
    <s v="Personal"/>
    <s v="Advindos II"/>
    <x v="2"/>
    <s v="Cobertura"/>
    <s v="Rede de Atendimento (rede conveniada)"/>
    <s v="Dificuldade no Agendamento"/>
    <x v="3"/>
    <x v="31"/>
    <m/>
    <s v="Individual"/>
    <s v="Assistencial"/>
    <s v="Gestão de Rede"/>
    <m/>
    <s v="Evitável"/>
    <s v="Evitável"/>
    <s v=" Interlocutor, que se identifica como Filha da beneficiária, questiona o não atendimento para Fisioterapia. A solicitação foi feita à Operadora no dia 06/2024, no município Nova Iguaçu e o agendamento foi realizado para o município São João de Meriti, dia 06/2024. Protocolo 4223392024060360566 – data 17/06/2024"/>
    <s v="Em resposta a primeira NIP direcionamos para local fora da área de abrangência do plano e sem custear de deslocamento. Beneficiária não concordou com local indicado, por isso, abriu nova NIP."/>
    <s v="Sim"/>
    <s v="Não"/>
    <s v="Sim"/>
    <s v="Sim"/>
    <s v="Sim"/>
    <s v="Sim"/>
    <s v="Sim"/>
    <s v="Credenciado Clínica Crescer"/>
    <m/>
    <m/>
    <m/>
    <m/>
    <x v="2"/>
    <s v="Dia útil"/>
    <x v="13"/>
  </r>
  <r>
    <d v="2024-06-17T00:00:00"/>
    <x v="39"/>
    <n v="4"/>
    <n v="1"/>
    <n v="12929215"/>
    <s v="Agecor 2"/>
    <s v="MARCIO BARBOSA PEIXOTO"/>
    <s v="NEUZA BARBOZA DE OLIVEIRA"/>
    <s v="840.278.277-91"/>
    <n v="60"/>
    <s v="Não Reincidente"/>
    <s v="Personal"/>
    <s v="Novos Associados"/>
    <x v="6"/>
    <s v="Cobertura"/>
    <s v="Regras para Acesso aos Atendimentos"/>
    <s v="Dificuldade no Agendamento"/>
    <x v="17"/>
    <x v="35"/>
    <m/>
    <s v="Individual"/>
    <s v="Assistencial"/>
    <s v="Gestão de Rede"/>
    <m/>
    <s v="Inevitável"/>
    <s v="Evitável"/>
    <s v=" Beneficiária, questiona a não cobertura para consulta com ginecologista, solicitado em 15/05/2024 para realização em Rio de Janeiro/RJ. Operadora está negando atendimento por se tratar de transgênero. Protocolo 42233920240201161804 – data 21/06/2024."/>
    <s v="Beneficiária entrou em contato com a Central informando que agendou consulta com ginecologista mas não sabe local onde foi agendado. Consultora verifica agenda da Leve clínica, porém, não há registro de agendamento. Beneficiária informa que irá verificar no livro e depois retornará o contato. Contato é encerrado e beneficiária não retorna a central. (Inevitável pois não houve erro de agendamento e beneficiária não soube informar local agendado). "/>
    <s v="Não"/>
    <s v="Não"/>
    <s v="Não"/>
    <s v="Sim"/>
    <s v="Sim"/>
    <s v="Não"/>
    <s v="Sim"/>
    <s v="Plano de ação não definido"/>
    <m/>
    <m/>
    <m/>
    <m/>
    <x v="2"/>
    <s v="Dia útil"/>
    <x v="13"/>
  </r>
  <r>
    <d v="2024-05-24T00:00:00"/>
    <x v="40"/>
    <n v="31"/>
    <m/>
    <n v="12929936"/>
    <s v="Venda Interna"/>
    <s v="GABRIELE CRISTINA RODRIGUES "/>
    <s v="ROSEMARY DE FARIAS TORRES MACHADO DE OLIVEIRA"/>
    <s v="876.646.667-91"/>
    <n v="59"/>
    <s v="Não Reincidente"/>
    <s v="Personal"/>
    <s v="Advindos II"/>
    <x v="1"/>
    <s v="Contratos e Regulamentos"/>
    <s v="Contratação/Adesão e Vigência Contratual"/>
    <s v="Demora na Contratação AC"/>
    <x v="2"/>
    <x v="1"/>
    <m/>
    <s v="Individual"/>
    <s v="Não Assistencial"/>
    <s v="EMQ"/>
    <m/>
    <s v="Risco do negócio"/>
    <s v="Risco do Negócio"/>
    <s v="Beneficiária, questiona a recusa para contratação de plano individual ou familiar, sem motivo, ficam prorrogando, pedindo para a mesma aguardar. A solicitação foi feita à Operadora no dia 24/05/2024. Protocolo 422339202040619667096 - 20/06."/>
    <s v="Beneficiária entra em contato após a entrevista médica mas atendimento é encerrado"/>
    <s v="Não"/>
    <s v="Não"/>
    <s v="Não"/>
    <s v="AC"/>
    <s v="Sim"/>
    <s v="Não"/>
    <s v="AC"/>
    <m/>
    <m/>
    <m/>
    <m/>
    <m/>
    <x v="3"/>
    <s v="Dia útil"/>
    <x v="14"/>
  </r>
  <r>
    <d v="2024-05-27T00:00:00"/>
    <x v="40"/>
    <n v="28"/>
    <m/>
    <n v="12930724"/>
    <s v="Absoluta"/>
    <s v="ANDREIA VEIGA WYLLER SANTOS"/>
    <s v="_x0009_ENEDINA DA SILVA MACHADO"/>
    <s v="662.530.807-25"/>
    <n v="81"/>
    <s v="Não Reincidente"/>
    <s v="Personal"/>
    <s v="Advindos II"/>
    <x v="1"/>
    <s v="Contratos e Regulamentos"/>
    <s v="Contratação/Adesão e Vigência Contratual"/>
    <s v="Demora na Contratação AC"/>
    <x v="2"/>
    <x v="1"/>
    <m/>
    <s v="Individual"/>
    <s v="Não Assistencial"/>
    <s v="EMQ"/>
    <m/>
    <s v="Risco do negócio"/>
    <s v="Risco do Negócio"/>
    <s v=" Interlocutora, que se identifica como filha da beneficiária, questiona a recusa para contratação de plano individual ou familiar, sob alegação de idade e por ter doença pré existente. A solicitação foi feita à Operadora no dia 27/05/2024. Protocolo 42233920240621682018 - data 19/06/2024."/>
    <s v="Sem contato telefônico e de whatsapp, antes da NIP"/>
    <s v="Não"/>
    <s v="Não"/>
    <s v="Não"/>
    <s v="AC"/>
    <s v="Sim"/>
    <s v="Não"/>
    <s v="AC"/>
    <m/>
    <m/>
    <m/>
    <m/>
    <m/>
    <x v="3"/>
    <s v="Dia útil"/>
    <x v="14"/>
  </r>
  <r>
    <d v="2024-06-17T00:00:00"/>
    <x v="40"/>
    <n v="7"/>
    <m/>
    <n v="12931004"/>
    <s v="Uniclass"/>
    <s v="JORGE NONATO DA SILVA MACIEL"/>
    <s v="_x0009_INGRID DOS SANTOS"/>
    <s v="163.485.877-89"/>
    <n v="29"/>
    <s v="Não Reincidente"/>
    <s v="Premium"/>
    <s v="Advindos II"/>
    <x v="19"/>
    <s v="Contratos e Regulamentos"/>
    <s v="Adaptação ou Migração Contratual"/>
    <s v="Demora na Contratação AC"/>
    <x v="2"/>
    <x v="1"/>
    <m/>
    <s v="Individual"/>
    <s v="Não Assistencial"/>
    <s v="EMQ"/>
    <m/>
    <s v="Risco do negócio"/>
    <s v="Risco do Negócio"/>
    <s v="Boa tarde! Venho por meio desta, relatar uma reclamação contra o plano de saúde LEVE, fiz a contratação do plano, passei pela área médica, e até hj meu plano não foi ativado, tenho um filho com hidrocefalia que precisa utilizar o plano, e até agora o plano não deu seguimento com trâmite para ativação do plano, meu filho vem sentindo dores de cabeça, e não consigo atendimento porque o plano ainda não está ativo, passei pela área médica no dia 18/06/2024. O número da proposta é 17186443517539"/>
    <s v="Beneficiária tenta realizar o contato com a equipe de EMQ, porém, atendimento é encerrado"/>
    <s v="Não"/>
    <s v="Não"/>
    <s v="Não"/>
    <s v="AC"/>
    <s v="Não"/>
    <s v="Não"/>
    <s v="AC"/>
    <m/>
    <m/>
    <m/>
    <m/>
    <m/>
    <x v="3"/>
    <s v="Dia útil"/>
    <x v="14"/>
  </r>
  <r>
    <d v="2024-06-24T00:00:00"/>
    <x v="40"/>
    <n v="0"/>
    <n v="1"/>
    <n v="12931178"/>
    <m/>
    <m/>
    <s v="CAIO VALIM DE LIMA"/>
    <s v="211.128.0027-54"/>
    <n v="10"/>
    <s v="Não Reincidente"/>
    <s v="Personal"/>
    <s v="Novos Associados"/>
    <x v="0"/>
    <s v="Cobertura"/>
    <s v="Rede de Atendimento (rede conveniada)"/>
    <s v="Dificuldade no Agendamento"/>
    <x v="0"/>
    <x v="38"/>
    <m/>
    <s v="Empresarial"/>
    <s v="Assistencial"/>
    <s v="Fale Leve"/>
    <m/>
    <s v="Evitável"/>
    <s v="Inevitável"/>
    <s v=" Interlocutora, que se identifica como mãe do beneficiário, questiona a não cobertura para Ortopedista. O procedimento foi solicitado à operadora no dia 24/06/2024, para realização no município do Rio de Janeiro e a operadora indicou prestadores que não realizam o procedimento. Interlocutora informa que está em hospital indicado para atendimento, e foi informada que local não atende a crianças. Protocolo 42233920240624687393 – data 24/06/2024."/>
    <s v="Responsável solicitou atendimento de emergência ortpédica pediátrica e foi diferecionada para dois locais que não atendiam a especialidade e a idade do beneficiário. Hospital São Matheus - Pronto atendimento pediátrico e Hopital DiCamp - Pronto atendimento ortopédico. Para todo atendimento pediátrico não deve se indicar por especialidade, o beneficiário (a) deverá passar pelo pediatrico generalista e se necessário, será internado para ter o atendimento com especialista"/>
    <s v="Não"/>
    <s v="Não"/>
    <s v="Sim"/>
    <s v="Sim"/>
    <s v="Sim"/>
    <s v="Não"/>
    <s v="Sim"/>
    <s v="Treinamento + Definição de refresh recorrente"/>
    <m/>
    <m/>
    <m/>
    <m/>
    <x v="3"/>
    <s v="Dia útil"/>
    <x v="14"/>
  </r>
  <r>
    <d v="2024-06-13T00:00:00"/>
    <x v="41"/>
    <n v="12"/>
    <n v="0"/>
    <n v="12933342"/>
    <m/>
    <m/>
    <s v="NATHALIA RIZZER SILVA CAMPOS"/>
    <s v="138.886.217.47"/>
    <n v="33"/>
    <s v="Não Reincidente"/>
    <m/>
    <m/>
    <x v="13"/>
    <s v="Contratos e Regulamentos"/>
    <s v="Portabilidade de carências"/>
    <s v="Portabilidade de carências"/>
    <x v="20"/>
    <x v="1"/>
    <m/>
    <s v="Individual"/>
    <s v="Não Assistencial"/>
    <s v="Cadastro"/>
    <m/>
    <s v="Inevitável"/>
    <e v="#N/A"/>
    <s v="Até o momento não recebemos resposta de pedido de portabilidade o plano atual se encerra dia 30/06/2024"/>
    <s v="Cliente solicitou portabilidade no dia 13/06 e houve demora para resposta da operadora"/>
    <s v="Não"/>
    <s v="Não"/>
    <s v="Não"/>
    <s v="Sim"/>
    <s v="Não"/>
    <s v="Não"/>
    <s v="Sim"/>
    <m/>
    <m/>
    <m/>
    <m/>
    <m/>
    <x v="3"/>
    <s v="Dia útil"/>
    <x v="15"/>
  </r>
  <r>
    <d v="2024-05-23T00:00:00"/>
    <x v="41"/>
    <n v="33"/>
    <n v="1"/>
    <n v="12933703"/>
    <s v="Agecor 2"/>
    <s v="VERONICA PINHEIRO ELBO"/>
    <s v="ANTUZA MARIA DE CARVALHO NETA"/>
    <s v="076.393.857-25"/>
    <n v="47"/>
    <s v="Não Reincidente"/>
    <s v="Personal"/>
    <s v="Advindos II"/>
    <x v="1"/>
    <s v="Cobertura"/>
    <s v="Regras para Acesso aos Atendimentos"/>
    <s v="Demora na liberação do beneficio"/>
    <x v="8"/>
    <x v="39"/>
    <m/>
    <s v="Individual"/>
    <s v="Assistencial"/>
    <s v="Regulação"/>
    <m/>
    <s v="Inevitável"/>
    <m/>
    <s v="Interlocutora, que se identifica como beneficiária, questiona a falta de atendimento para ressonância magnética do joelho direito, solicitada pela Dr.Andreia Maria Cardoso CRM52836192. A solicitação foi feita à Operadora no dia 20/05/2024, para realização no município Rio de Janeiro. A operadora alega que o pedido está em análise e não apresenta resposta ao pedido. Interlocutora informa que a médica prestadora negligenciou seu atendimento ao solicitar exame para o joelho esquerdo e na consulta teve mal atendimento. Protocolo 42233920240520559598 – data 20/05/2024"/>
    <s v="Beneficiária realizou solicitação de autorização em maio e guia aberta foi liberada dentro do prazo. Não entende carências para a rede credenciada, por isso, abriu NIP"/>
    <s v="Não"/>
    <s v="Não"/>
    <s v="Não"/>
    <s v="Sim"/>
    <s v="Sim"/>
    <s v="Não"/>
    <s v="Sim"/>
    <m/>
    <m/>
    <m/>
    <m/>
    <m/>
    <x v="3"/>
    <s v="Dia útil"/>
    <x v="15"/>
  </r>
  <r>
    <d v="2024-01-23T00:00:00"/>
    <x v="41"/>
    <n v="154"/>
    <n v="1"/>
    <n v="12933803"/>
    <s v="Agecor 2"/>
    <s v="VERONICA PINHIRO ELBO"/>
    <s v="ANTUZA MARIA DE CARVALHO NETA"/>
    <s v="076.393.857-25"/>
    <n v="47"/>
    <s v="Não Reincidente"/>
    <s v="Personal"/>
    <s v="Advindos II"/>
    <x v="1"/>
    <s v="Cobertura"/>
    <s v="Regras para Acesso aos Atendimentos"/>
    <s v="Demora na liberação do beneficio"/>
    <x v="8"/>
    <x v="11"/>
    <m/>
    <s v="Individual"/>
    <s v="Assistencial"/>
    <s v="Regulação"/>
    <m/>
    <s v="Inevitável"/>
    <m/>
    <s v="Interlocutora, que se identifica como beneficiária, questiona a falta de atendimento para consulta com oncologista. A solicitação foi feita à Operadora no dia 23/01/2024, para realização no município Rio de Janeiro. A operadora negou o atendimento e beneficiária teve que ligar para insistir dando explicação sobre a necessidade do atendimento e após o constrangimento por causa da negativa, conseguiu a guia de liberação pela operadora. Protocolo 42233920240415429084 – data 23/01/2024."/>
    <s v="Beneficiária entrou em contato com a Central em janeiro, onde foi liberada a guia de atendimento na CON, porém, foi informada sobre fluxo de atendimento com oncologista."/>
    <s v="Não"/>
    <s v="Não"/>
    <s v="Não"/>
    <s v="Sim"/>
    <s v="Sim"/>
    <s v="Não"/>
    <s v="Sim"/>
    <m/>
    <m/>
    <m/>
    <m/>
    <m/>
    <x v="3"/>
    <s v="Dia útil"/>
    <x v="15"/>
  </r>
  <r>
    <d v="2024-04-15T00:00:00"/>
    <x v="41"/>
    <n v="71"/>
    <n v="2"/>
    <n v="12933836"/>
    <s v="Agecor 2"/>
    <s v="VERONICA PINHEIRO ELBO"/>
    <s v="ANTUZA MARIA DE CARVALHO NETA"/>
    <s v="076.393.857-25"/>
    <n v="47"/>
    <s v="Não Reincidente"/>
    <s v="Personal"/>
    <s v="Advindos II"/>
    <x v="1"/>
    <s v="Cobertura"/>
    <s v="Regras para Acesso aos Atendimentos"/>
    <s v="Demora na liberação do beneficio"/>
    <x v="8"/>
    <x v="40"/>
    <s v="Ultrassonografia das mamas"/>
    <s v="Individual"/>
    <s v="Assistencial"/>
    <s v="Regulação"/>
    <m/>
    <s v="Inevitável"/>
    <m/>
    <s v=" Interlocutora, que se identifica como beneficiária, questiona a falta de atendimento para exames de ultrassonografia de mama, transvaginal e abdome total. A solicitação foi feita à Operadora no dia 15/04/2024, para realização no município Rio de Janeiro. A operadora negou o atendimento e beneficiária teve que ligar para insistir dando explicação sobre a necessidade do atendimento e após o constrangimento por causa da negativa, conseguiu a guia de liberação pela operadora. Protocolo 42233902240123128389 – data 15/04/2024"/>
    <s v="Beneficiária ciente da carência para atendimento na rede credenciada, teve guias liberadas por excessão em abril. Não entende carências para a rede credenciada, por isso, abriu NIP"/>
    <s v="Sim"/>
    <s v="Sim"/>
    <s v="Não"/>
    <s v="Sim"/>
    <s v="Sim"/>
    <s v="Não"/>
    <s v="Sim"/>
    <m/>
    <m/>
    <m/>
    <m/>
    <m/>
    <x v="3"/>
    <s v="Dia útil"/>
    <x v="15"/>
  </r>
  <r>
    <d v="2024-06-13T00:00:00"/>
    <x v="41"/>
    <n v="12"/>
    <n v="3"/>
    <n v="12935278"/>
    <s v="Duca Saude Corretagem"/>
    <s v="PHILIPE SOARES MARQUES"/>
    <s v="DAYANE TEIXEIRA DANTAS"/>
    <s v="131.383.807-19"/>
    <n v="33"/>
    <s v="Não Reincidente"/>
    <s v="Premium"/>
    <s v="Advindos II"/>
    <x v="21"/>
    <s v="Contratos e Regulamentos"/>
    <s v="Suspensão e Rescisão Contratual"/>
    <s v="Devolução de mensalidade"/>
    <x v="0"/>
    <x v="1"/>
    <m/>
    <s v="Individual"/>
    <s v="Não Assistencial"/>
    <s v="Fale Leve"/>
    <m/>
    <s v="Evitável"/>
    <m/>
    <s v="Solicitei cancelamento do plano em 13/06/2024, tendo o boleto sido pago com cobertura até dia 20/06/2024. Houve recusa da devolução do pagamento do período não utilizado entre 14/06 e 20/06, que me são de direito como usuária de plano individual. Solicito a devolução proporcional do valor pago e não utilizado."/>
    <s v="Beneficiária entrou em contato solicitando o cancelamento que foi realizado no dia 13/06. O cancelamento de boleto não foi realizado pelo setor financeiro e não há registro de solicitação de devolução."/>
    <s v="Não"/>
    <s v="Não"/>
    <s v="Sim"/>
    <s v="Sim"/>
    <s v="Sim"/>
    <s v="Não"/>
    <s v="Sim"/>
    <s v="Plano de ação não definido"/>
    <m/>
    <m/>
    <m/>
    <m/>
    <x v="3"/>
    <s v="Dia útil"/>
    <x v="15"/>
  </r>
  <r>
    <d v="2024-06-25T00:00:00"/>
    <x v="41"/>
    <n v="0"/>
    <n v="1"/>
    <n v="12935286"/>
    <s v="Rossi benefícios"/>
    <s v="CEZAR ANDRE GAMA SANTOS"/>
    <s v="ANNA CAROLINA BARRETO MARTINS DE OLIVEIRA"/>
    <s v="132.916.157-27"/>
    <n v="34"/>
    <s v="Reincidente"/>
    <s v="Leve On"/>
    <s v="Advindos II"/>
    <x v="0"/>
    <s v="Cobertura"/>
    <s v="Rol de Procedimentos e Cobertura Contratual"/>
    <s v="Demora na liberação do beneficio"/>
    <x v="10"/>
    <x v="41"/>
    <m/>
    <s v="Individual"/>
    <s v="Assistencial"/>
    <s v="Regulação"/>
    <m/>
    <s v="Inevitável"/>
    <m/>
    <s v="A leve está recusando fazer esse exame. Alegando que não faz parte do plano. Não consigo enviar PDF pois da que é grande o arquivo"/>
    <s v="Exame fora Rol - Regras de negócio da empresa / Beneficiária entrou em contato e foi informado que o exame não fazia parte do Rol de cobertura"/>
    <s v="Não"/>
    <s v="Não"/>
    <s v="Não"/>
    <s v="Sim"/>
    <s v="Sim"/>
    <s v="Não"/>
    <s v="Sim"/>
    <m/>
    <m/>
    <m/>
    <m/>
    <m/>
    <x v="3"/>
    <s v="Dia útil"/>
    <x v="15"/>
  </r>
  <r>
    <d v="2023-10-30T00:00:00"/>
    <x v="42"/>
    <n v="240"/>
    <n v="11"/>
    <n v="12937718"/>
    <s v="Jc Luz Volta Redonda"/>
    <s v="FLAVIA GUIMARAES BARTHA"/>
    <s v="ANGELICA CONCEICAO DAS DORES BRAGA"/>
    <s v="089.182.137-60"/>
    <n v="79"/>
    <s v="Reincidente"/>
    <s v="Personal"/>
    <s v="Advindos II"/>
    <x v="4"/>
    <s v="Cobertura"/>
    <s v="Prazos Máximos para Atendimento"/>
    <s v="Demora na liberação do beneficio"/>
    <x v="21"/>
    <x v="42"/>
    <m/>
    <s v="Individual"/>
    <s v="Assistencial"/>
    <s v="Núcleo de cuidados integrados"/>
    <m/>
    <s v="Evitável"/>
    <m/>
    <s v="BOA TARDE! A PACIENTE SE ENCONTRA EM RESIDÊNCIA, COM ATENDIMENTO HOME CARE, ONDE HOUVE A TROCA DA MESMA, DESDE O DIA 01/04/2024, SEM ATENDIMENTO MÉDICO, POIS A HOME CARE RESPONSÁV EL, QUALITYLIFE, DIZ ESTAR SEM O PROFISSIONAL PARA ÁREA DA PACIENTE, E CONSEQUENTEMENTE A OPERADORA, DÁ A MESMA RESPOSTA, NÃO TOMANDO PROVIDÊNCIAS ALGUMA."/>
    <s v="Beneficiária NAZARE MARIA CONCEICAO DAS DORES - Filha da beneficiária entrou em contato por diversas vezes informando que atendimento domiciliar não estava sendo prestado"/>
    <s v="Sim"/>
    <s v="Sim"/>
    <s v="Não"/>
    <s v="Sim"/>
    <s v="Sim"/>
    <s v="Não"/>
    <s v="Sim"/>
    <s v="Montar Onboarding Home Care / Credenciamento de médico de forma pontual para cumprir a demanda de atendimento. "/>
    <m/>
    <m/>
    <m/>
    <m/>
    <x v="3"/>
    <s v="Dia útil"/>
    <x v="16"/>
  </r>
  <r>
    <d v="2024-06-14T00:00:00"/>
    <x v="42"/>
    <n v="12"/>
    <n v="0"/>
    <n v="12937972"/>
    <s v="Agecor 2"/>
    <s v="CLAUDIA VILLAR BARBOSA"/>
    <s v="RENATA FERNANDES DOMENECH"/>
    <s v="085.720.917-50"/>
    <n v="43"/>
    <s v="Não Reincidente"/>
    <s v="Premium"/>
    <s v="Novos Associados"/>
    <x v="6"/>
    <s v="Contratos e Regulamentos"/>
    <s v="Contratação/Adesão e Vigência Contratual"/>
    <s v="Demora na Contratação AC"/>
    <x v="2"/>
    <x v="1"/>
    <m/>
    <s v="Individual"/>
    <s v="Não Assistencial"/>
    <s v="EMQ"/>
    <m/>
    <s v="Risco do negócio"/>
    <s v="Risco do Negócio"/>
    <s v="Beneficiária, questiona a falta de atendimento para confirmação da adesão do plano desde o dia 14-06-2024 informa que realizou a entrevista em 18-06-2024 e A operadora alega que o pedido está em análise sempre revalidando as 72 horas porém, não apresenta resposta ao pedido. nº da proposta 17183826930293"/>
    <s v="Sem contato telefônico e de whatsapp, antes da NIP"/>
    <s v="Não"/>
    <s v="Não"/>
    <s v="Não"/>
    <s v="AC"/>
    <s v="Não"/>
    <s v="Não"/>
    <s v="AC"/>
    <m/>
    <m/>
    <m/>
    <m/>
    <m/>
    <x v="3"/>
    <s v="Dia útil"/>
    <x v="16"/>
  </r>
  <r>
    <d v="2024-06-11T00:00:00"/>
    <x v="43"/>
    <n v="16"/>
    <m/>
    <n v="12939394"/>
    <s v="Absoluta"/>
    <s v="VOLFAYNE MARCELLE DOS SANTOS BARCELLOS"/>
    <s v="_x0009_LAIS CARDOZO SOARES"/>
    <s v="108.786.327-94"/>
    <n v="24"/>
    <s v="Não Reincidente"/>
    <s v="Premium"/>
    <s v="Advindos III"/>
    <x v="6"/>
    <s v="Contratos e Regulamentos"/>
    <s v="Portabilidade de carências"/>
    <s v="Demora na Contratação AC"/>
    <x v="2"/>
    <x v="1"/>
    <m/>
    <s v="Individual"/>
    <s v="Não Assistencial"/>
    <s v="EMQ"/>
    <m/>
    <s v="Risco do negócio"/>
    <s v="Risco do Negócio"/>
    <s v="Interlocutor(a), que se identifica como [LAIS CARDOZO SOARES], relata que a [LEVE SAUDE] não comunicou o aceite da portabilidade no plano de destino. Informa que cumpriu todos os requisitos estabelecidos pela resolução normativa vigente COM A AMIL, sendo os documentos entregues na [ABR/24]."/>
    <s v="Beneficiária tenta realizar o contato com a equipe de EMQ, porém, atendimento é encerrado"/>
    <s v="Não"/>
    <s v="Não"/>
    <s v="Não"/>
    <s v="AC"/>
    <s v="Sim"/>
    <s v="Não"/>
    <s v="AC"/>
    <m/>
    <m/>
    <m/>
    <m/>
    <m/>
    <x v="3"/>
    <s v="Dia útil"/>
    <x v="17"/>
  </r>
  <r>
    <d v="2024-06-12T00:00:00"/>
    <x v="43"/>
    <n v="15"/>
    <m/>
    <n v="12939464"/>
    <s v="Sun"/>
    <s v="HELENICE DUARTE ARRUDA"/>
    <s v="CAMILA ESTEFANY MARCELINO COELHO"/>
    <s v=" 181.494.447-85"/>
    <n v="24"/>
    <s v="Não Reincidente"/>
    <s v="Personal"/>
    <s v="Advindos II"/>
    <x v="4"/>
    <s v="Contratos e Regulamentos"/>
    <s v="Portabilidade de carências"/>
    <s v="Portabilidade de carências"/>
    <x v="2"/>
    <x v="1"/>
    <m/>
    <s v="Individual"/>
    <s v="Não Assistencial"/>
    <s v="EMQ"/>
    <m/>
    <s v="Risco do negócio"/>
    <s v="Risco do Negócio"/>
    <s v="Interlocutora, que se identifica como beneficiária, relata que a LEVE SAÚDE OPERADORA DE PLANOS DE SAÚDE não comunicou o aceite da portabilidade no plano de destino. Informa que cumpriu todos os requisitos estabelecidos pela resolução normativa vigente (vínculo ativo no plano de origem/adimplência/prazo de permanência/compatibilidade com o plano de destino e demais requisitos), sendo os documentos"/>
    <s v="3 tentativas de contatos pelo whatsapp. Beneficiária não consegue acessar o bot e obter informação sobre análise do plano "/>
    <s v="Não"/>
    <s v="Não"/>
    <s v="Não"/>
    <s v="AC"/>
    <s v="Não"/>
    <s v="Não"/>
    <s v="AC"/>
    <m/>
    <m/>
    <m/>
    <m/>
    <m/>
    <x v="3"/>
    <s v="Dia útil"/>
    <x v="17"/>
  </r>
  <r>
    <d v="2024-06-12T00:00:00"/>
    <x v="43"/>
    <n v="15"/>
    <m/>
    <n v="12940412"/>
    <s v="CGD CORRETORA DE SEGUROS LTDA"/>
    <s v="DIOGO BARRETO"/>
    <s v="ANNA CAROLINA DE ALMEIDA OLIVEIRA"/>
    <s v="135.585.497-08"/>
    <n v="35"/>
    <s v="Não Reincidente"/>
    <s v="Personal"/>
    <s v="Advindos I"/>
    <x v="1"/>
    <s v="Contratos e Regulamentos"/>
    <s v="Contratação/Adesão e Vigência Contratual"/>
    <s v="Demora na Contratação AC"/>
    <x v="2"/>
    <x v="1"/>
    <m/>
    <s v="Individual"/>
    <s v="Não Assistencial"/>
    <s v="EMQ"/>
    <m/>
    <s v="Risco do negócio"/>
    <s v="Risco do Negócio"/>
    <s v="Proposta enviada para operadora no dia 12/06 e entrevista médica realizada dia 14/06, porém a proposta não sai do status de análise. Já foi feito contato com a operadora, aberto reclamação, porém não há posicionamento ou nenhuma informação sobre o motivo."/>
    <s v="Sem contato telefônico e de whatsapp, antes da NIP"/>
    <s v="Não"/>
    <s v="Não"/>
    <s v="Não"/>
    <s v="AC"/>
    <s v="Não"/>
    <s v="Não"/>
    <s v="AC"/>
    <m/>
    <m/>
    <m/>
    <m/>
    <m/>
    <x v="3"/>
    <s v="Dia útil"/>
    <x v="17"/>
  </r>
  <r>
    <d v="2024-06-26T00:00:00"/>
    <x v="43"/>
    <n v="1"/>
    <n v="7"/>
    <n v="12940524"/>
    <s v="Best company"/>
    <s v="GLEICE BARROS SOARES"/>
    <s v="IDALINA DA SILVA DUQUE ESTRADA MONTEIRO"/>
    <s v="810.223.447-49"/>
    <n v="59"/>
    <s v="Não Reincidente"/>
    <s v="Personal"/>
    <s v="Advindos II"/>
    <x v="4"/>
    <s v="Cobertura"/>
    <s v="Carência"/>
    <s v="Portabilidade de carências"/>
    <x v="8"/>
    <x v="43"/>
    <m/>
    <s v="Individual"/>
    <s v="Assistencial"/>
    <s v="Regulação"/>
    <s v="Gestão de Rede"/>
    <s v="Evitável"/>
    <m/>
    <s v=" BENIFICIARIA, questiona a não cobertura para TRATAMENTO QUIMIOTERAPICO DO OLHO DIREITO. O procedimento foi solicitado no dia 18/06/2024, para realização no município NITEROI, entretanto, a operadora negou com a justificativa de que o(a) beneficiário(a) está em carência para o procedimento especificar se no contrato há alguma cláusula de redução de carência. Protocolo 42233920240627 – data 27/06/2024. A BENIFICIARIA QUESTIONA QUE A OPERADOURA NÃO AUTORIZOU A CIRUGIA POIS ELES ALEGAM QUE ELA ESTA EM CARENCIA"/>
    <s v="Beneficiária em carência para a rede credenciada, solicitou a autorização deste procedimento, porém, foi negado. "/>
    <s v="Não"/>
    <s v="Não"/>
    <s v="Sim"/>
    <s v="Sim"/>
    <s v="Sim"/>
    <s v="Não"/>
    <s v="Sim"/>
    <m/>
    <m/>
    <m/>
    <m/>
    <m/>
    <x v="3"/>
    <s v="Dia útil"/>
    <x v="17"/>
  </r>
  <r>
    <d v="2023-09-25T00:00:00"/>
    <x v="43"/>
    <n v="276"/>
    <n v="4"/>
    <n v="12938744"/>
    <s v="Formata corretora"/>
    <s v="DANIELLA RODRIGUES DE OLIVEIRA"/>
    <s v="MANUELA XIMENES"/>
    <s v="226.094.727-14"/>
    <n v="3"/>
    <s v="Não Reincidente"/>
    <s v="Personal"/>
    <s v="Novos Associados"/>
    <x v="1"/>
    <s v="Cobertura"/>
    <s v="Rede de Atendimento (rede conveniada)"/>
    <s v="Demora na Liberação de Benefício"/>
    <x v="17"/>
    <x v="44"/>
    <m/>
    <s v="Individual"/>
    <s v="Assistencial"/>
    <s v="Gestão de Rede"/>
    <m/>
    <s v="Evitável"/>
    <m/>
    <s v="Interlocutora, que se identifica como mãe do beneficiária questiona a não cobertura para nome técnico do procedimento sessão fonoaudiólogo devido atraso de fala ,e nome do médico solicitante dr Natalia Barbosa de Paiva O procedimento foi solicitado à operadora no dia 21/06/2024, para realização no município Rio de Janeiro e a operadora indicou prestadores que não realizam o procedimento. Protocolo :2233920240626701830 – data:26/06/2024 ."/>
    <s v="Responsável fez diversos contatos solicitando o agendamento com fonoaudiologista, porém, não conseguiu agendar na rede"/>
    <s v="Não"/>
    <s v="Não"/>
    <s v="Não"/>
    <s v="Sim"/>
    <s v="Sim"/>
    <s v="Não"/>
    <s v="Sim"/>
    <s v="Credenciado fono pediátrico"/>
    <m/>
    <m/>
    <m/>
    <m/>
    <x v="3"/>
    <s v="Dia útil"/>
    <x v="17"/>
  </r>
  <r>
    <d v="2024-04-27T00:00:00"/>
    <x v="43"/>
    <n v="61"/>
    <n v="7"/>
    <n v="12938294"/>
    <s v="Royal"/>
    <s v="ELAINE CONSTATINO TORK"/>
    <s v="WALTER MANGANELLO"/>
    <s v="552.078.987-87"/>
    <n v="65"/>
    <s v="Não Reincidente"/>
    <s v="Personal"/>
    <s v="Advindos II"/>
    <x v="1"/>
    <s v="Cobertura"/>
    <s v="Prazos Máximos para Atendimento"/>
    <s v="Demora na liberação do beneficio"/>
    <x v="17"/>
    <x v="45"/>
    <m/>
    <s v="Indiividual"/>
    <s v="Assistencial"/>
    <s v="Leve Clínica"/>
    <m/>
    <s v="Evitável"/>
    <m/>
    <s v="Beneficiário questiona a não cobertura para consulta com urologista. Nenhum profissional tem agenda disponível para atendimento. O procedimento foi solicitado à operadora no dia 27/06/2024, para realização no município do Rio de Janeiro, interlocutor alega que só possui 1 (um) profissional para atendimento e que só teria vaga para o dia 26/09/2024. Protocolo: 42233920240627702478 - 27/06/2024"/>
    <s v="Beneficiário solicitou agendamento de consulta com urologista, porém, agenda estava distante.Consulta agendada com o médico de família."/>
    <s v="Sim"/>
    <s v="Sim"/>
    <s v="Não"/>
    <s v="Sim"/>
    <s v="Sim"/>
    <s v="Não"/>
    <s v="Sim"/>
    <s v="Salesforce para clínica e CRM para melhoria de gestão da comunicação entre áreas"/>
    <m/>
    <m/>
    <m/>
    <m/>
    <x v="3"/>
    <s v="Dia útil"/>
    <x v="17"/>
  </r>
  <r>
    <d v="2024-06-04T00:00:00"/>
    <x v="44"/>
    <n v="24"/>
    <m/>
    <n v="12942111"/>
    <s v="Royal"/>
    <s v="RENATA MARTINS TRINDADE"/>
    <s v="IVONETE SIQUEIRA DE ANDRADE"/>
    <s v="011.586.327-38"/>
    <n v="81"/>
    <s v="Não Reincidente"/>
    <s v="Personal"/>
    <s v="Novos Associados"/>
    <x v="0"/>
    <s v="Contratos e Regulamentos"/>
    <s v="Contratação/Adesão e Vigência Contratual"/>
    <s v="Demora na liberação do beneficio"/>
    <x v="2"/>
    <x v="1"/>
    <m/>
    <s v="Individual"/>
    <s v="Não Assistencial"/>
    <s v="EMQ"/>
    <m/>
    <s v="Risco do negócio"/>
    <s v="Risco do Negócio"/>
    <s v=" Interlocutora, que se identifica como IVONETE SIQUEIRA DE ANDRADE, questiona a contratação de plano individual ou familiar, sob alegação de que até o momento não foi disponibilizada a utilização do plano. A solicitação foi feita à Operadora no dia 04/06/2024 e foi aprovada a proposta, segundo a mesma. Contato em 24/06/2024 por volta de 15h através do telefone 3952-3333, não foi informado protocolo."/>
    <s v="Filho da beneficiária liga dia 18/06 (Terça), informa que está achando estranho a demora para implantação do plano. Verbaliza que a cliente tem algumas doenças pré existentes e acredita que a demora seja por isso. Consultor solicita que aguarde até sexta feira (21). NIP aberta dia 28."/>
    <s v="Não"/>
    <s v="Não"/>
    <s v="Não"/>
    <s v="AC"/>
    <s v="Sim"/>
    <s v="Não"/>
    <s v="AC"/>
    <m/>
    <m/>
    <m/>
    <m/>
    <m/>
    <x v="3"/>
    <s v="Dia útil"/>
    <x v="18"/>
  </r>
  <r>
    <d v="2024-04-04T00:00:00"/>
    <x v="45"/>
    <n v="88"/>
    <n v="9"/>
    <n v="12945882"/>
    <s v="M.S VIANNA"/>
    <s v="MARCIO DA SILVA VIANNA"/>
    <s v="JARDEL RODRIGUES"/>
    <s v="011.879.247-41"/>
    <n v="53"/>
    <s v="Não Reincidente"/>
    <s v="Personal"/>
    <s v="Novos Associados"/>
    <x v="22"/>
    <s v="Contratos e Regulamentos"/>
    <s v="Itens obrigatórios e cláusulas contratuais"/>
    <s v="Reembolso"/>
    <x v="22"/>
    <x v="1"/>
    <m/>
    <s v="Individual"/>
    <s v="Não Assistencial"/>
    <s v="Produção médica"/>
    <m/>
    <s v="Evitável"/>
    <s v="Evitável"/>
    <s v=" Interlocutor questiona a falta de reembolso por parte da operadora em ralação ao anestesista , relata que foi reembolsado o material lente pós cirúrgica porém faltou o reembolso do profissional anestesista, data da cirurgia, 03/04/2024 reembolso solicitado dia 04/04/2024 protocolo 422339202440701718019 data 01/07/2024"/>
    <s v="Beneficiário solicitou reembolso em abril e houve demora para pagamento. Documentação foi enviada para análise muito após o recebimento dos documentos e produção médica liberou o pagamento de um valor somente."/>
    <s v="Sim"/>
    <s v="Sim"/>
    <s v="Sim"/>
    <s v="Sim"/>
    <s v="Sim"/>
    <s v="Não"/>
    <s v="Sim"/>
    <m/>
    <m/>
    <m/>
    <m/>
    <m/>
    <x v="0"/>
    <s v="Dia útil"/>
    <x v="22"/>
  </r>
  <r>
    <d v="2024-06-20T00:00:00"/>
    <x v="46"/>
    <n v="12"/>
    <n v="4"/>
    <n v="12947745"/>
    <s v="Casa de negócios"/>
    <s v="LUCIANO MELO DA SILVA"/>
    <s v="_x0009_LILIAN PINTO MEDEIROS"/>
    <s v="086.465.267-47"/>
    <n v="45"/>
    <s v="Não Reincidente"/>
    <s v="Leve On"/>
    <s v="Novos Associados"/>
    <x v="1"/>
    <s v="Cobertura"/>
    <s v="Prazos Máximos para Atendimento"/>
    <s v="Dificuldade no Agendamento"/>
    <x v="3"/>
    <x v="46"/>
    <s v="Infectologista"/>
    <s v="Individual"/>
    <s v="_x0009_Assistencial"/>
    <s v="Gestão de Rede"/>
    <s v="Leve Clínica"/>
    <s v="Inevitável"/>
    <e v="#N/A"/>
    <s v="beneficiário, questiona o prazo de atendimento para infectologia e imunologia medico solicitante Dra Bruna Ferreira Robert A operadora não agendou o serviço solicitado e só tem vaga após o prazo máximo previsto na RN nº 566/2022. Protocolo 42233920240701717664 data 01/072024."/>
    <s v="Beneficiária solicita agendamento de consulta com infectologista, mas não aceita atendimento na rede própria por considerar os locais longe de sua residência "/>
    <s v="Sim"/>
    <s v="Não"/>
    <s v="Não"/>
    <s v="Sim"/>
    <s v="Sim"/>
    <s v="Não"/>
    <s v="Sim"/>
    <m/>
    <m/>
    <m/>
    <m/>
    <m/>
    <x v="0"/>
    <s v="Dia útil"/>
    <x v="0"/>
  </r>
  <r>
    <d v="2024-06-11T00:00:00"/>
    <x v="46"/>
    <n v="21"/>
    <n v="0"/>
    <n v="12947479"/>
    <s v="Absoluta"/>
    <s v="VOLFAYNE MARCELLE DOS SANTOS BARCELLOS"/>
    <s v="LAIS CARDOZO SOARES"/>
    <s v="108.786.327-94"/>
    <n v="24"/>
    <s v="Reincidente"/>
    <s v="Premium"/>
    <s v="Advindos III"/>
    <x v="6"/>
    <s v="Contratos e Regulamentos"/>
    <s v="Contratação/Adesão e Vigência Contratual"/>
    <s v="Demora na Contratação AC"/>
    <x v="2"/>
    <x v="1"/>
    <m/>
    <s v="Individual"/>
    <s v="Não Assistencial"/>
    <s v="EMQ"/>
    <m/>
    <s v="Risco do negócio"/>
    <s v="Risco do Negócio"/>
    <s v="nterlocutor(a), LAIS CARDOZO SOARES que se identifica como beneficiária , questiona a NÃO INCLUSÃO AO PLANO SAUDE LEVE SAÚDE, sendo que o contrato já foi assinado e a entrevista médica já foi realizada. A solicitação foi feita à Operadora no dia 11,06,2024, no município Rio de Janeiro. A operadora alega que o pedido está em análise e ainda não apresentou resposta ao pedido. A operadora não informou nenhum número de protocolo. Proposta 17181278960306."/>
    <s v="Alto Custo "/>
    <s v="Não"/>
    <s v="Não"/>
    <s v="Não"/>
    <s v="AC"/>
    <s v="Não"/>
    <s v="Não"/>
    <s v="AC"/>
    <m/>
    <m/>
    <m/>
    <m/>
    <m/>
    <x v="0"/>
    <s v="Dia útil"/>
    <x v="0"/>
  </r>
  <r>
    <d v="2024-06-17T00:00:00"/>
    <x v="46"/>
    <n v="15"/>
    <n v="0"/>
    <n v="12947541"/>
    <s v="Leve saude"/>
    <s v="RAFAELLE COLY GUEDES"/>
    <s v="PEDRO CEZAR RIBEIRO VIEIRA"/>
    <s v="130.864.227-00"/>
    <n v="30"/>
    <s v="Não Reincidente"/>
    <s v="Leve On"/>
    <s v="Novos Associados"/>
    <x v="18"/>
    <s v="Contratos e Regulamentos"/>
    <s v="Contratação/Adesão e Vigência Contratual"/>
    <s v="Demora na Contratação AC"/>
    <x v="2"/>
    <x v="1"/>
    <m/>
    <s v="Individual"/>
    <s v="Não Assistencial"/>
    <s v="EMQ"/>
    <m/>
    <s v="Risco do negócio"/>
    <s v="Risco do Negócio"/>
    <s v="Beneficiário questiona a falta de resposta para contratação de plano individual ou familiar, sob alegação de a contratação estar em análise. A solicitação foi feita à Operadora no dia 17/06/2024. Protocolo: Beneficiário entrou em contato pelo telefone 0800-580-2382 no dia 02/07/2024 por volta de 12:45. A operadora informou que não passaria o protocolo do contato pelo fato do beneficiário ainda não ser cliente da operadora."/>
    <s v="Alto Custo "/>
    <s v="Não"/>
    <s v="Não"/>
    <s v="Não"/>
    <s v="AC"/>
    <s v="Não"/>
    <s v="Não"/>
    <s v="AC"/>
    <m/>
    <m/>
    <m/>
    <m/>
    <m/>
    <x v="0"/>
    <s v="Dia útil"/>
    <x v="0"/>
  </r>
  <r>
    <d v="2024-06-20T00:00:00"/>
    <x v="46"/>
    <n v="12"/>
    <n v="0"/>
    <n v="12948068"/>
    <s v="Uniclass"/>
    <s v="BRUNO RODRIGUES BARUDE"/>
    <s v="CARLOS AUGUSTO ALVES DOS SANTOS"/>
    <s v="678.442.867-68"/>
    <n v="63"/>
    <s v="Não Reincidente"/>
    <s v="Personal"/>
    <s v="Advindos II"/>
    <x v="4"/>
    <s v="Contratos e Regulamentos"/>
    <s v="Contratação/Adesão e Vigência Contratual"/>
    <s v="Demora na Contratação AC"/>
    <x v="2"/>
    <x v="1"/>
    <m/>
    <s v="Individual"/>
    <s v="Não Assistencial"/>
    <s v="EMQ"/>
    <m/>
    <s v="Risco do negócio"/>
    <s v="Risco do Negócio"/>
    <s v=" Interlocutor(a), que se identifica como beneficiário questiona a dificuldade que está tendo junto a Operadora Leve Saúde. Solicitou a portabilidade em 20/06/2024 e até agora não foi informado da sua requisição. Relata que tentou entrar em contato com a operadora por meio de telefone e não conseguiu. Contrato da Adesão: 17189139942128 // Não conseguiu o contato por telefone."/>
    <s v="Alto Custo "/>
    <s v="Não"/>
    <s v="Não"/>
    <s v="Não"/>
    <s v="AC"/>
    <s v="Não"/>
    <s v="Não"/>
    <s v="AC"/>
    <m/>
    <m/>
    <m/>
    <m/>
    <m/>
    <x v="0"/>
    <s v="Dia útil"/>
    <x v="0"/>
  </r>
  <r>
    <d v="2024-05-22T00:00:00"/>
    <x v="46"/>
    <n v="41"/>
    <n v="0"/>
    <n v="12948280"/>
    <s v="Agecor 2"/>
    <s v="BIANCA BEATRIZ DA SILVA BAPTISTA"/>
    <s v="ODILEA MENDES BRETAS"/>
    <s v="094.066.657-00"/>
    <n v="43"/>
    <s v="Não Reincidente"/>
    <s v="Premium"/>
    <s v="Advindos III"/>
    <x v="1"/>
    <s v="Contratos e Regulamentos"/>
    <s v="Contratação/Adesão e Vigência Contratual"/>
    <s v="Demora na Contratação AC"/>
    <x v="2"/>
    <x v="1"/>
    <m/>
    <s v="Individual"/>
    <s v="Não Assistencial"/>
    <s v="EMQ"/>
    <m/>
    <s v="Risco do negócio"/>
    <s v="Risco do Negócio"/>
    <s v="Interlocutor, que se identifica como esposo da beneficiário], questiona a recusa para contratação de plano individual ou familiar, sob alegação de [a operadora não apresenta resposta quanto ao seu pedido assim acabando o prazo que lhe foi dado de 30 dias ]. A solicitação foi feita à Operadora no dia [20/05/2024]. numero da( proposta 17163795306088 )interlocutor informa que operadora não apresenta resposta dentro do prazo que foi informado para analise da sua proposta de contratação ."/>
    <s v="Alto Custo "/>
    <s v="Não"/>
    <s v="Não"/>
    <s v="Não"/>
    <s v="AC"/>
    <s v="Não"/>
    <s v="Não"/>
    <s v="AC"/>
    <m/>
    <m/>
    <m/>
    <m/>
    <m/>
    <x v="0"/>
    <s v="Dia útil"/>
    <x v="0"/>
  </r>
  <r>
    <d v="2024-07-01T00:00:00"/>
    <x v="46"/>
    <n v="1"/>
    <n v="4"/>
    <n v="12948878"/>
    <s v="Casa de negócios"/>
    <s v="TATIANA DA SILVA MARIA"/>
    <s v="THEO CASTRO GOMES"/>
    <s v="209.736.487-37"/>
    <n v="5"/>
    <s v="Não Reincidente"/>
    <s v="Personal"/>
    <s v="Novos Associados"/>
    <x v="1"/>
    <s v="Cobertura"/>
    <s v="Carência"/>
    <s v="Dificuldade no Agendamento"/>
    <x v="23"/>
    <x v="1"/>
    <m/>
    <s v="Individual"/>
    <s v="Assistencial"/>
    <s v="Comercial"/>
    <m/>
    <s v="Evitável"/>
    <s v="Inevitável"/>
    <s v="Interlocutora, que se identifica como mãe do beneficiário, questiona a não cobertura para CINTILOGRAFIA 40704033, TC - FACE OU SEIOS DA FACE 41001036, VÍDEO ENDOSCOPIA 40201210. O procedimento foi solicitado no dia 01/07/2024, para realização em Rio de Janeiro, RJ, entretanto, a operadora negou com a justificativa de que o beneficiário está em carência. No contrato está REDUÇÃO DE CARÊNCIAS. Protocolo 42233920240702724557, em 02/07/2024 ."/>
    <s v="Beneficiário teve negativa por carência. Beneficiário não tem direito a redução de carências por idade."/>
    <s v="Sim"/>
    <s v="Sim"/>
    <s v="Sim"/>
    <s v="Sim"/>
    <s v="Sim"/>
    <s v="Não"/>
    <s v="Sim"/>
    <m/>
    <m/>
    <m/>
    <m/>
    <m/>
    <x v="0"/>
    <s v="Dia útil"/>
    <x v="0"/>
  </r>
  <r>
    <d v="2024-06-27T00:00:00"/>
    <x v="46"/>
    <n v="5"/>
    <n v="4"/>
    <n v="12947465"/>
    <s v="Nova Affinity"/>
    <s v="TAMIRES SANTOS GONÇALVES DE OLIVEIRA"/>
    <s v="JANETE MONTESINOS VIANNA"/>
    <s v="713.717.887-15"/>
    <n v="75"/>
    <s v="Não Reincidente"/>
    <s v="Personal"/>
    <s v="Novos Associados"/>
    <x v="0"/>
    <s v="Cobertura"/>
    <s v="Rede de Atendimento (rede conveniada)"/>
    <s v="Dificuldade no Agendamento"/>
    <x v="17"/>
    <x v="47"/>
    <m/>
    <s v="Individual"/>
    <s v="Assistencial"/>
    <s v="Gestão de Rede"/>
    <s v="Fale Leve "/>
    <s v="Evitável"/>
    <n v="0"/>
    <s v="Interlocutor, que se identifica como filho da beneficiária, questiona o não atendimento para consulta de NEFROLOGISTA, em nome do médico solicitante Dr° Rafael Pfaender. O procedimento foi solicitado à operadora no dia 27/06/2024, para realização no município do Rio de Janeiro. Interlocutor informa que a operadora indicou rede prestadoras que não realizam o procedimento, apenas hemodiálise, outros prestadores não foi possível o contato pois os números não funcionam. E a rede própria não atende a especialidade. Protocolo 42233920240627405609 – data 27/06/2024."/>
    <s v="Filho da beneficiária solicitou agendamento com nefrologista, time Fale Leve abriu Ticket para agendamento pelo Gestão de rede, que agendou e finalizou o Ticket em  dias, porém, beneficiária não recebeu retorno pelo Fale Leve"/>
    <s v="Sim"/>
    <s v="Sim"/>
    <s v="Sim"/>
    <s v="Sim"/>
    <s v="Sim"/>
    <s v="Não"/>
    <s v="Sim"/>
    <m/>
    <m/>
    <m/>
    <m/>
    <m/>
    <x v="0"/>
    <s v="Dia útil"/>
    <x v="0"/>
  </r>
  <r>
    <d v="2024-03-28T00:00:00"/>
    <x v="46"/>
    <n v="96"/>
    <n v="6"/>
    <n v="12946735"/>
    <s v="Jc Luz Volta Redonda"/>
    <s v="RAFAEL AZEREDO DE OLIVEIRA"/>
    <s v="JOSE CARLOS DOS SANTOS"/>
    <s v="502.540.067-87"/>
    <n v="66"/>
    <s v="Não Reincidente"/>
    <s v="Premium"/>
    <s v="Novos Associados"/>
    <x v="18"/>
    <s v="Cobertura"/>
    <s v="Prazos Máximos para Atendimento"/>
    <s v="Dificuldade no Agendamento"/>
    <x v="3"/>
    <x v="11"/>
    <m/>
    <s v="Individual"/>
    <s v="Assistencial"/>
    <s v="Oncologia"/>
    <m/>
    <s v="Evitável"/>
    <s v="Evitável"/>
    <s v="Prezados, bom dia. Meu pai José Carlos dos Santos, beneficiário do plano passou por um câncer de intestino e necessita de acompanhamento oncológico. Em abril, a Leve Saúde descredenciou a clínica oncológica de Niterói onde meu pai era assistido. Eles solicitaram que eu fizesse todo o processo de encaminhamento novamente para autorização do plano e eu fiz a solicitação em 30 de abril. A Leve Saúde está negando atendimento no município onde moramos e querem que um paciente oncológico faça um deslocamento de mais de 4 horas para se consultar. Recentemente meu pai passou por novos exames e constataram-se que novos nódulos apareceram no pulmão e intestino e a médica cirurgiã fez uma nova solicitação de acompanhamento com oncologista e que isso precisa ser investigado com urgência. No entanto, a Leve ainda não deu nenhum retorno para atendimento em local mais próximo, visto que meu pai não tem nenhuma condição física de fazer deslocamentos tão longos como eles querem que ele o faça."/>
    <s v="Beneficiário reclama de descredenciamento da CON e agendamento de consulta com oncologista distante da sua residência e em data distante. "/>
    <s v="Sim"/>
    <s v="Sim"/>
    <s v="Não"/>
    <s v="Sim"/>
    <s v="Sim"/>
    <s v="Não"/>
    <s v="Sim"/>
    <m/>
    <m/>
    <m/>
    <m/>
    <m/>
    <x v="0"/>
    <s v="Dia útil"/>
    <x v="0"/>
  </r>
  <r>
    <d v="2024-06-28T00:00:00"/>
    <x v="47"/>
    <n v="5"/>
    <n v="2"/>
    <n v="12951886"/>
    <s v="Leve saude"/>
    <s v="DIOGO HENRIQUE BENTO"/>
    <s v="MATHEUS MISSÃO DA SILVA"/>
    <s v="407.766.858-13"/>
    <n v="29"/>
    <s v="Não Reincidente"/>
    <s v="Personal"/>
    <s v="Advindos II"/>
    <x v="18"/>
    <s v="Mensalidades e reajustes"/>
    <s v="Mensalidades e outras cobranças"/>
    <s v="Devolução de mensalidade"/>
    <x v="3"/>
    <x v="46"/>
    <m/>
    <s v="Individual"/>
    <s v="Não Assistencial"/>
    <s v="Gestão de Rede"/>
    <m/>
    <s v="Inevitável"/>
    <e v="#N/A"/>
    <s v="Olá, Desejo cancelar o plano por motivos já levados ao conhecimento da empresa LEVE saúde como a falta de atendimento médico em Niterói, com muitos serviços sendo alocados para a cidade vizinha ( Rio de Janeiro. Isso é ruim porque demanda gastos com transporte e tempo de deslocamento. Infelizmente o plano não atendeu às minhas expectativas e, dentre vários problemas, o pior é a demora para agendamento de consultas e também o represamento de marcação de exames, já que a empresa criou mecanismos para atrasar a vida do beneficiário. A sensação que tenho é o plano é muito semelhante com o SUS em termos de morosidade, o que me desaponta. Por isso, peço a devolução integral do valor pago, já que não utilizei nenhum serviço do plano e hoje estou no sétimo dia de contrato ativo do plano, visto que, o mesmo foi ativado no dia 27 de junho, após pagamento de boleto no dia anterior. Estou em paz com a minha decisão, porém desejo o valor pago para não ter mais estresses com a empresa."/>
    <s v="Após o contato pelo whatsapp, abriu 3 reclamações no Reclame aqui, mas desativou todas. Uma delas com ID: 191760985, era solicitando o cancelamento e devolução_x000a__x000a_No dia 28/06 17:39, abriu outra reclamação mas não solicitou o cancelamento."/>
    <s v="Não"/>
    <s v="Não"/>
    <s v="Não"/>
    <s v="Sim"/>
    <s v="Sim"/>
    <s v="Não"/>
    <s v="Sim"/>
    <m/>
    <m/>
    <m/>
    <m/>
    <m/>
    <x v="0"/>
    <s v="Dia útil"/>
    <x v="1"/>
  </r>
  <r>
    <s v="-"/>
    <x v="47"/>
    <s v="-"/>
    <n v="0"/>
    <n v="12952032"/>
    <s v="Leve saude"/>
    <s v="VENDA ADMINISTRATIVA LEVE"/>
    <s v="LUIZ OTAVIO DA SILVA JUSTILINO"/>
    <s v="141.095.487-05"/>
    <n v="31"/>
    <s v="Reincidente"/>
    <s v="Personal"/>
    <s v="Advindos I"/>
    <x v="6"/>
    <s v="Cobertura"/>
    <s v="Rol de Procedimentos e Cobertura Contratual"/>
    <s v="Dificuldade no Agendamento"/>
    <x v="3"/>
    <x v="48"/>
    <m/>
    <s v="Empresarial"/>
    <s v="Assistencial"/>
    <s v="Gestão de Rede"/>
    <m/>
    <s v="Inevitável"/>
    <s v="Inevitável"/>
    <s v=" prestadora disponibiliza em campo grande a emergência 24h do hospital Dicamp que possui um péssimo atendimento e médicos despreparados. Por três vezes fui atendido na unidade e tive que seguir para outra unidade devido a deficiência do atendimento prestado pelos médicos. A dias venho reclamando da falta de uma unidade de emergência que de fato funcione e que tenham médicos de verdade, mas a prestadora da a mínima e fala que eu posso ir para bangu, um outro bairro que não é perto e para um hospital que mais parece com o hospital municipal rocha farias. Investem muito em propaganda e largam os beneficiários jogados nos matadouros."/>
    <s v="Beneficiário reclama da qualidade de atendimento do prestador "/>
    <s v="Sim"/>
    <s v="Sim"/>
    <s v="Sim"/>
    <s v="Sim"/>
    <s v="Sim"/>
    <s v="Não"/>
    <s v="Sim"/>
    <m/>
    <m/>
    <m/>
    <m/>
    <m/>
    <x v="0"/>
    <s v="Dia útil"/>
    <x v="1"/>
  </r>
  <r>
    <d v="2024-05-13T00:00:00"/>
    <x v="47"/>
    <n v="51"/>
    <n v="8"/>
    <n v="12949901"/>
    <s v="Leve saude"/>
    <s v="ERICA ARAUJO PONTES"/>
    <s v="BRENDO DA SILVA BRAGA"/>
    <s v="156.773.777-32"/>
    <n v="28"/>
    <s v="Não Reincidente"/>
    <s v="Personal"/>
    <s v="Advindos II"/>
    <x v="4"/>
    <s v="Cobertura"/>
    <s v="Reembolso"/>
    <s v="Reembolso"/>
    <x v="0"/>
    <x v="1"/>
    <m/>
    <s v="Individual"/>
    <s v="Assistencial"/>
    <s v="Fale Leve"/>
    <m/>
    <s v="Evitável"/>
    <n v="0"/>
    <s v="Beneficiário, questiona o não pagamento de reembolso por livre escolha de prestador para endoscopia, realizado em 30/04/2024. A solicitação de reembolso foi feita à operadora no dia 05/05/2024 e o prazo previsto no contrato para realização do reembolso já expirou. beneficiario informa que operadora solicita o prazo e não faz o pagamento no prazo e não responde. Protocolo 42235920240701718578 01/07/2024"/>
    <s v="Beneficiário identificado como Fraude, tinha 6 dias do plano e solicitou cirurgia de urgência, foi liberada, mas no mesmo dia cancelou o plano. Após o cancelamento entrou em contato solicitando o reembolso e reclama da demora para pagamento.  Fale Leve demorou para enviar pedido para análise da Produção Médica"/>
    <s v="Não"/>
    <s v="Não"/>
    <s v="Sim"/>
    <s v="Sim"/>
    <s v="Sim"/>
    <s v="Não"/>
    <s v="Sim"/>
    <m/>
    <m/>
    <m/>
    <m/>
    <m/>
    <x v="0"/>
    <s v="Dia útil"/>
    <x v="1"/>
  </r>
  <r>
    <d v="2024-07-02T00:00:00"/>
    <x v="47"/>
    <n v="1"/>
    <n v="1"/>
    <n v="12951070"/>
    <s v="Royal"/>
    <s v="LARISSA NOBREGA DA SILVA EQUIPE LARISSA"/>
    <s v="LUISA DE ANDRADE FONSECA PEREIRA"/>
    <s v="164.689.227-55"/>
    <n v="26"/>
    <s v="Não Reincidente"/>
    <s v="Personal"/>
    <s v="Novos Associados"/>
    <x v="1"/>
    <s v="Contratos e Regulamentos"/>
    <s v="Suspensão e Rescisão Contratual"/>
    <s v="Rescisão contratual"/>
    <x v="0"/>
    <x v="1"/>
    <m/>
    <s v="Individual"/>
    <s v="Não Assistencial"/>
    <s v="Fale Leve"/>
    <m/>
    <s v="Evitável"/>
    <e v="#N/A"/>
    <s v="Beneficiária informa que tentou solicitar o cancelamento do contrato, em 02/07/2024, e até a presente data não conseguiu contato ou meios para solicitar o cancelamento do contrato. Para efetuar a reclamação, relata que tentou entrar em contato com a Operadora por meio dos telefones (21)3952-3337,0800-580-2382 e 3952-3382 em diversos horários ao longo do dia 02/07/2024 , sem sucesso."/>
    <s v="Beneficiária entrou em contato pelo número de vendas/ ouvidoria e não conseguiu o contato."/>
    <s v="Sim"/>
    <s v="Não"/>
    <s v="Sim"/>
    <s v="Sim"/>
    <s v="Não"/>
    <s v="Não"/>
    <s v="Sim"/>
    <m/>
    <m/>
    <m/>
    <m/>
    <m/>
    <x v="0"/>
    <s v="Dia útil"/>
    <x v="1"/>
  </r>
  <r>
    <d v="2024-06-14T00:00:00"/>
    <x v="47"/>
    <n v="19"/>
    <s v="-"/>
    <n v="12951230"/>
    <s v="Uniclass"/>
    <s v="WAGNER BEZERRA RODRIGUES"/>
    <s v="DARCILAINE GOMES TENORIO"/>
    <s v="859.660.617-34"/>
    <n v="62"/>
    <s v="Não Reincidente"/>
    <s v="Personal"/>
    <s v="Novos Associados"/>
    <x v="6"/>
    <s v="Contratos e Regulamentos"/>
    <s v="Contratação/Adesão e Vigência Contratual"/>
    <s v="Demora na Contratação AC"/>
    <x v="2"/>
    <x v="1"/>
    <m/>
    <s v="Individual"/>
    <s v="Não Assistencial"/>
    <s v="EMQ"/>
    <m/>
    <s v="Risco do negócio"/>
    <s v="Risco do Negócio"/>
    <s v="Interlocutor, que se identifica como corretor da beneficiária, questiona a demora da resposta da contratação do plano. A solicitação foi feita à Operadora no dia 14/06/2024. Relata que fez a entrevista de saúde dia 20/063/2024 Protocolo não fornecido"/>
    <s v="Alto Custo "/>
    <s v="Não"/>
    <s v="Não"/>
    <s v="Não"/>
    <s v="AC"/>
    <s v="Não"/>
    <s v="Não"/>
    <s v="AC"/>
    <m/>
    <m/>
    <m/>
    <m/>
    <m/>
    <x v="0"/>
    <s v="Dia útil"/>
    <x v="1"/>
  </r>
  <r>
    <s v="-"/>
    <x v="47"/>
    <n v="0"/>
    <n v="0"/>
    <n v="12952029"/>
    <s v="Leve saude"/>
    <s v="VENDA ADMINISTRATIVA LEVE"/>
    <s v="MÁRCIA FERREIRA DA SILVA"/>
    <s v="105.233.357-50"/>
    <n v="59"/>
    <s v="Reincidente"/>
    <s v="Personal"/>
    <s v="Advindos I"/>
    <x v="0"/>
    <s v="Cobertura"/>
    <s v="Rede de Atendimento (rede conveniada)"/>
    <s v="Dificuldade no Agendamento"/>
    <x v="12"/>
    <x v="49"/>
    <m/>
    <s v="Empresarial"/>
    <s v="Assistencial"/>
    <s v="Leve Clínica"/>
    <m/>
    <s v="Inevitável"/>
    <s v="Evitável"/>
    <s v="Prezados, Prestadora tentou por duas vezes consecutivas ser atendida por cardiologista que só desmarcava a consulta na clínica da própria operadora em campo grande. Em uma última tentativa de ser atendida, foi informada na unidade que não teria mais atendimento para cardiologista na unidade. Imediatamente a beneficiária entrou em contato com o plano que queria obriga-la a se deslocar do seu local de domicílio para realizar a consulta em unidades da própria rede leve deixando um gasto maior com passagens e o desconforto de deslocamento para bairros distantes, uma vez que sua idade não permite ficar perambulando por aí. A leve saúde está descadastrando os prestadores na região de campo grande e não está fornecendo opções de clínicas credenciadas para atendimento. Um absurdo porque a rede da leve saúde já é péssima na região."/>
    <s v="Não havia agendamento com cardiologista na Leve clínica e não há guia de atendimento na rede "/>
    <s v="Não"/>
    <s v="Não"/>
    <s v="Não"/>
    <s v="Sim"/>
    <s v="Não"/>
    <s v="Não"/>
    <s v="Sim"/>
    <m/>
    <m/>
    <m/>
    <m/>
    <m/>
    <x v="0"/>
    <s v="Dia útil"/>
    <x v="1"/>
  </r>
  <r>
    <d v="2024-06-26T00:00:00"/>
    <x v="47"/>
    <n v="7"/>
    <n v="3"/>
    <n v="12952031"/>
    <s v="Leve saude"/>
    <s v="VENDA ADMINISTRATIVA LEVE"/>
    <s v="LUIZ OTAVIO DA SILVA JUSTILINO"/>
    <s v="141.095.487-05"/>
    <n v="31"/>
    <s v="Reincidente"/>
    <s v="Personal"/>
    <s v="Advindos I"/>
    <x v="6"/>
    <s v="Cobertura"/>
    <s v="Rol de Procedimentos e Cobertura Contratual"/>
    <s v="Dificuldade no Agendamento"/>
    <x v="14"/>
    <x v="50"/>
    <m/>
    <s v="Empresarial"/>
    <s v="Assistencial"/>
    <s v="Regulação"/>
    <m/>
    <s v="Inevitável"/>
    <s v="Inevitável"/>
    <s v="Prezados, O médico infectologista que trata minha condição de saúde pediu exame de imagem ressonância para acompanhamento de perda óssea que vem se apresentando e evoluindo. Com tudo a empresa burocratizar de todas as maneiras para não autorizar ou demorar autorizar. Ela obriga os beneficiárias a enviar fotos dos pedidos para a central deles para que eles agendem a realização do exame. Um tremendo absurdo. Nisso quem perde é o beneficiário que é mais fácil esperar a morte do que o retorno da leve que tem uma péssima central de atendimentos."/>
    <s v="Beneficiário entrou em contato solicitando autorização de exame complexo, porém, não concordou com prazo regulamentado"/>
    <s v="Não"/>
    <s v="Não"/>
    <s v="Não"/>
    <s v="Sim"/>
    <s v="Sim"/>
    <s v="Não"/>
    <s v="Sim"/>
    <m/>
    <m/>
    <m/>
    <m/>
    <m/>
    <x v="0"/>
    <s v="Dia útil"/>
    <x v="1"/>
  </r>
  <r>
    <d v="2024-07-03T00:00:00"/>
    <x v="47"/>
    <n v="0"/>
    <n v="1"/>
    <n v="12952028"/>
    <s v="Leve saude"/>
    <s v="VENDA ADMINISTRATIVA LEVE"/>
    <s v="MÁRCIA FERREIRA DA SILVA"/>
    <s v="105.233.357-50"/>
    <n v="59"/>
    <s v="Reincidente"/>
    <s v="Personal"/>
    <s v="Advindos I"/>
    <x v="0"/>
    <s v="Cobertura"/>
    <s v="Rol de Procedimentos e Cobertura Contratual"/>
    <s v="Dificuldade no Agendamento"/>
    <x v="3"/>
    <x v="1"/>
    <m/>
    <s v="Empresarial"/>
    <s v="Assistencial"/>
    <s v="Leve Clínica"/>
    <m/>
    <s v="Inevitável"/>
    <s v="Evitável"/>
    <s v="Beneficiária entrou em contato com a operadora solicitando exame de eletrocardiograma e RX em alguma unidade em Campo Grande uma vez que é seu domicílio e devido a idade não deambula por outros bairros. A operadora informou que em campo grande não possui prestadores para atender a solicitação e que estes tipos de exames só são feitos em unidades próprias da leve saúde que é na barra ou tijuca, obrigando o beneficiário a realizar os exames com a própria operadora. O que é um absurdo."/>
    <s v="Em atendimento, a consultora informa as agendas disponíveis nas Leve clínicas mas beneficiária solicita em Campo Grande. Consultora direciona rede credenciada. "/>
    <s v="Não"/>
    <s v="Não"/>
    <s v="Não"/>
    <s v="Sim"/>
    <s v="Sim"/>
    <s v="Não"/>
    <s v="Sim"/>
    <m/>
    <m/>
    <m/>
    <m/>
    <m/>
    <x v="0"/>
    <s v="Dia útil"/>
    <x v="1"/>
  </r>
  <r>
    <d v="2024-06-10T00:00:00"/>
    <x v="48"/>
    <n v="24"/>
    <n v="13"/>
    <n v="12952438"/>
    <m/>
    <s v="MONICA SOUZA SANTANA"/>
    <s v="MARIA LUZIA MARTINS COSTA"/>
    <s v="492.866.847-20"/>
    <n v="70"/>
    <s v="Não Reincidente"/>
    <s v="Personal"/>
    <s v="Advindos II"/>
    <x v="10"/>
    <s v="Cobertura"/>
    <s v="Rede de Atendimento (rede conveniada)"/>
    <s v="Dificuldade no Agendamento"/>
    <x v="17"/>
    <x v="42"/>
    <s v="Neurocirurgião"/>
    <s v="Individual"/>
    <s v="Assistencial"/>
    <s v="Gestão de Rede"/>
    <s v="Fale Leve "/>
    <s v="Evitável"/>
    <s v="Evitável"/>
    <s v="Beneficiária questiona a não cobertura para Fonoaudiologia e Cirurgião de coluna. O procedimento foi solicitado à operadora no dia 20/06/2024, para realização no município Rio de Janeiro e a operadora indicou prestador que não atendem sua idade (Fono) e indicou prestador que trata somente quadril (Cirurgião). Protocolo 42233920240704731590 – data 04/07/2024."/>
    <s v="Beneficiária solicitou agendamento com neurocirurgião e fonoaudiologia. Foi agendada com ortopedista especialista em joelho e teve dificuldade para agendamento de consultas."/>
    <s v="Sim"/>
    <s v="Sim"/>
    <s v="Sim"/>
    <s v="Sim"/>
    <s v="Sim"/>
    <s v="Não"/>
    <s v="Sim"/>
    <m/>
    <m/>
    <m/>
    <m/>
    <m/>
    <x v="0"/>
    <s v="Dia útil"/>
    <x v="2"/>
  </r>
  <r>
    <d v="2024-05-31T00:00:00"/>
    <x v="48"/>
    <n v="34"/>
    <n v="0"/>
    <n v="12952712"/>
    <s v="A rede nova"/>
    <s v="BRUNA APARECIDA DA SILVA"/>
    <s v="LUCIA RODRIGUES DA SILVA PIRES"/>
    <s v="100.534.357-88"/>
    <n v="66"/>
    <s v="Não Reincidente"/>
    <s v="Personal"/>
    <s v="Advindos III"/>
    <x v="0"/>
    <s v="Contratos e Regulamentos"/>
    <s v="Contratação/Adesão e Vigência Contratual"/>
    <s v="Demora na Contratação AC"/>
    <x v="2"/>
    <x v="1"/>
    <m/>
    <s v="Individual"/>
    <s v="Não Assistencial"/>
    <s v="EMQ"/>
    <m/>
    <s v="Risco do negócio"/>
    <s v="Risco do Negócio"/>
    <s v="Prezados, bom dia. REF. a Lucia Rodrigues da Silva Pires, CPF: 100.534.357-88, dia 30/05/2024, Entramos em contato junto ao nosso corretor na Adesão do Plano de Saude &quot; Personal QP &quot; da administradora Leve saúde, no dia 31/05/2024 realizamos o preenchimento da proposta de adesão, no dia 04/06/2024 realizamos a entrevista por video conferencia com a enfermeira, apos essas datas entrei em contato com a Ouvidoria do plano no numero 21 3952-333, nos dias 20/06 e 26/06 fui informado que ainda encontrava-se em ANALISE e não me foi passado numero de PROTOCOLO. Nao vejo motivo pela demora da analise e ocasionalmente a NÃO aceitação do plano para com minha mãe ( LUCIA RODRIGUES DA SILVA PIRES ). Lembrando que a administradora LEVE SAUDE possui uma promoção de redução de carencia especial ( Documento comprobatorio em anexo). A minha solicitação é : o ENVIO DO BOLETO PARA PAGAMENTO da primeira parcela, e usufrui do plano em questão."/>
    <s v="Alto Custo "/>
    <s v="Não"/>
    <s v="Não"/>
    <s v="Não"/>
    <s v="AC"/>
    <s v="Não"/>
    <s v="Não"/>
    <s v="AC"/>
    <m/>
    <m/>
    <m/>
    <m/>
    <m/>
    <x v="0"/>
    <s v="Dia útil"/>
    <x v="2"/>
  </r>
  <r>
    <d v="2024-06-25T00:00:00"/>
    <x v="48"/>
    <n v="9"/>
    <n v="0"/>
    <n v="12953055"/>
    <s v="Uniclass"/>
    <s v="MAVILDE PIMENTEL PEREIRA"/>
    <s v="KAYLLANE VICTORYA FERREIRA DA SILVA"/>
    <s v="190.115.057-78"/>
    <n v="9"/>
    <s v="Não Reincidente"/>
    <s v="Mais Metropolitano "/>
    <s v="Novos Associados"/>
    <x v="23"/>
    <s v="Contratos e Regulamentos"/>
    <s v="Contratação/Adesão e Vigência Contratual"/>
    <s v="Demora na Contratação AC"/>
    <x v="2"/>
    <x v="1"/>
    <m/>
    <s v="Individual"/>
    <s v="Não Assistencial"/>
    <s v="EMQ"/>
    <m/>
    <s v="Risco do negócio"/>
    <s v="Risco do Negócio"/>
    <s v="Interlocutora, que se identifica como mãe do beneficiário, questiona o prazo para contratação de plano individual ou familiar, sob alegação de que está na parte médica da operadora. A solicitação foi feita à Operadora no dia 24/06/2024 . Protocolo: Corretora que está fazendo o trâmite com a operadora."/>
    <s v="Alto Custo "/>
    <s v="Não"/>
    <s v="Não"/>
    <s v="Não"/>
    <s v="AC"/>
    <s v="Não"/>
    <s v="Não"/>
    <s v="AC"/>
    <m/>
    <m/>
    <m/>
    <m/>
    <m/>
    <x v="0"/>
    <s v="Dia útil"/>
    <x v="2"/>
  </r>
  <r>
    <d v="2024-06-22T00:00:00"/>
    <x v="49"/>
    <n v="13"/>
    <n v="0"/>
    <n v="12955147"/>
    <s v="Uniclass"/>
    <s v="VIVIAN COSTA LIMA"/>
    <s v="IMPERATRIZ FERREIRA DE ALBUQUERQUE"/>
    <s v="018.536.327-08"/>
    <n v="74"/>
    <s v="Não Reincidente"/>
    <s v="Mais Metropolitano "/>
    <s v="Novos Associados"/>
    <x v="4"/>
    <s v="Contratos e Regulamentos"/>
    <s v="Contratação/Adesão e Vigência Contratual"/>
    <s v="Demora na Contratação AC"/>
    <x v="2"/>
    <x v="1"/>
    <m/>
    <s v="Individual"/>
    <s v="Não Assistencial"/>
    <s v="EMQ"/>
    <m/>
    <s v="Risco do negócio"/>
    <s v="Risco do Negócio"/>
    <s v="Beneficiária, questiona a falta de retorno da operadora para a solicitação de contratação de plano individual ou familiar. A solicitação foi feita à Operadora no dia 22/06/2024. Protocolo não fornecido pela operadora."/>
    <s v="Alto Custo "/>
    <s v="Não"/>
    <s v="Não"/>
    <s v="Não"/>
    <s v="AC"/>
    <s v="Não"/>
    <s v="Não"/>
    <s v="AC"/>
    <m/>
    <m/>
    <m/>
    <m/>
    <m/>
    <x v="0"/>
    <s v="Dia útil"/>
    <x v="3"/>
  </r>
  <r>
    <d v="2024-07-05T00:00:00"/>
    <x v="49"/>
    <n v="0"/>
    <n v="1"/>
    <n v="12956205"/>
    <s v="ATACCK"/>
    <s v="JANINI FERREIRA VEIGA"/>
    <s v="ANGELA MARIA MIGLIORINI BURATO"/>
    <s v="023.893.507-80"/>
    <n v="60"/>
    <s v="Reincidente"/>
    <s v="Leve On"/>
    <s v="Advindos II"/>
    <x v="6"/>
    <s v="Cobertura"/>
    <s v="Regras para Acesso aos Atendimentos"/>
    <s v="Demora na liberação do beneficio"/>
    <x v="0"/>
    <x v="51"/>
    <m/>
    <s v="Individual"/>
    <s v="Assistencial"/>
    <s v="Fale Leve"/>
    <s v="Regulação"/>
    <s v="Evitável"/>
    <s v="Inevitável"/>
    <s v="Interlocutor(a), que se identifica como Angélica, Filha da beneficiária, questiona a falta de atendimento para PET-CT ONCOLÓGICO (COM DIRETRIZ DE UTILIZAÇÃO)sendo um pedido de URGENCIA,DR Marcos Balieiro.CRM:52702315 A solicitação foi feita à Operadora no dia 05/07/2024, para realização no município Rio De Janeiro. A operadora alega o prazo de 30 dias para a analise do pedido. Protocolo:42233920240705740425.05/07/2024."/>
    <s v="Filha da beneficiária entrou em contato solicitando autorização para exame complexo, foi passado o prazo máximo, porém,de forma errada. A mesma não concordou com o prazo e abriu a reclamação. Operadora passa o prazo errado duas vezes de autorização, mesmo com a indicação de urgência."/>
    <s v="Não"/>
    <s v="Não"/>
    <s v="Não"/>
    <s v="Sim"/>
    <s v="Sim"/>
    <s v="Não"/>
    <s v="Sim"/>
    <m/>
    <m/>
    <m/>
    <m/>
    <m/>
    <x v="0"/>
    <s v="Dia útil"/>
    <x v="3"/>
  </r>
  <r>
    <d v="2024-06-18T00:00:00"/>
    <x v="49"/>
    <n v="17"/>
    <n v="5"/>
    <n v="12956352"/>
    <s v="Leve saude"/>
    <s v="DAISY APARECIDA CAROLLO MARQUES"/>
    <s v="CILNEA MARTINS DA SILVA"/>
    <s v="491.257.967-04"/>
    <n v="68"/>
    <s v="Não Reincidente"/>
    <s v="Personal"/>
    <s v="Novos Associados"/>
    <x v="4"/>
    <s v="Cobertura"/>
    <s v="Rede de Atendimento (rede conveniada)"/>
    <s v="Dificuldade no Agendamento"/>
    <x v="17"/>
    <x v="52"/>
    <m/>
    <s v="Individual"/>
    <s v="Assistencial"/>
    <s v="Gestão de Rede"/>
    <s v="Leve Clínica"/>
    <s v="Evitável"/>
    <s v="Evitável"/>
    <s v="Estou há semanas tentando agendar uma consulta com o neurocirurgião, pois minha mãe vem sofrendo com fortes dores o que tem afetado sua mobilidade e qualidade de vida. Após o prazo estabelecido ao entrar novamente em contato com a Leve Saúde, foi nos informado que o atendimento seria em uma clínica na Barra da Tijuca, sendo que moramos em São Gonçalo. Tenho percebido que a rede de atendimento está diminuindo e os atendimentos estão concentrados no RJ e os outros municípios estão desasistidos. Ainda assim, dada a necessidade, entrei em contato com a clinica para agendar o atendimento e havia disponilidade apenas para 02/08, mais de 1 mês de espera. Além da grande distância de deslocamente a espera para uma consulta passa do limite do tolerável para uma pessoa idosa que necessidade de atendimento com prioridade e humanização."/>
    <s v="Filho da beneficiária reclama da distância de disponibilidade de consulta e local fora da limítrofe da região da beneficiária. "/>
    <s v="Não"/>
    <s v="Não"/>
    <s v="Não"/>
    <s v="Sim"/>
    <s v="Sim"/>
    <s v="Não"/>
    <s v="Sim"/>
    <m/>
    <m/>
    <m/>
    <m/>
    <m/>
    <x v="0"/>
    <s v="Dia útil"/>
    <x v="3"/>
  </r>
  <r>
    <d v="2024-07-04T00:00:00"/>
    <x v="50"/>
    <n v="3"/>
    <n v="0"/>
    <n v="12956619"/>
    <s v="Royal"/>
    <s v="MIRJAN RANDEL DE OLIVEIRA GALVAO"/>
    <s v="ELZA DE SOUZA CLEMENTE"/>
    <s v="667.625.617-72"/>
    <n v="76"/>
    <s v="Reincidente"/>
    <s v="Leve On"/>
    <s v="Novos Associados"/>
    <x v="6"/>
    <s v="Cobertura"/>
    <s v="Rede de Atendimento (rede conveniada)"/>
    <s v="Demora na liberação do beneficio"/>
    <x v="1"/>
    <x v="21"/>
    <m/>
    <s v="Individual"/>
    <s v="Assistencial"/>
    <s v="Regulação"/>
    <s v="GPI"/>
    <s v="Evitável"/>
    <s v="Inevitável"/>
    <s v="Prezados(as) Srs(as) Venho por meio deste registrar minha INDIGNAÇÃO e INSATISFAÇÃO para com a LEVE Saúde operadora de saúde da qual minha sogra é cliente e beneficiária do plano Leve ON. Ela está internada no Hospital Israelita Albert Sabin sito à Rua Professor Gabizo, 319 Quarto 705 no bairro do Maracanã , Rio de Janeiro, esta internação visava a recuperação do quadro de saúde dela e a troca da traqueostomia Em face do longo período de internação minha sogra encontra-se sem poder deambular, com seu sistema cognitivo abalado e sem poder falar. Exijo que sejam tomadas providências URGENTES e ENÈRGICAS para que a LEVE Saúde faça a aquisição de uma traqueostomia nº 5 com válvula fonadora Shiley para que minha sogra recupere sua saúde e vontade de viver. A saúde dela esta piorando a cada dia que passa, não conseguimos ver melhoras;"/>
    <s v="Genro da beneficiária solicita material para continuidade do tratamento "/>
    <s v="Não"/>
    <s v="Não"/>
    <s v="Não"/>
    <s v="Sim"/>
    <s v="Não"/>
    <s v="Não"/>
    <s v="Sim"/>
    <m/>
    <m/>
    <m/>
    <m/>
    <m/>
    <x v="0"/>
    <s v="Final de semana"/>
    <x v="4"/>
  </r>
  <r>
    <d v="2023-09-20T00:00:00"/>
    <x v="51"/>
    <n v="292"/>
    <n v="13"/>
    <n v="12956840"/>
    <m/>
    <s v="MAYARA LIMA FARIAS DE ALMEIDA"/>
    <s v="JOAO VICTOR DANTAS DE JESUS"/>
    <s v="182.689.187-05"/>
    <n v="9"/>
    <s v="Não Reincidente"/>
    <s v="Personal"/>
    <s v="Novos Associados"/>
    <x v="4"/>
    <s v="Cobertura"/>
    <s v="Regras para Acesso aos Atendimentos"/>
    <s v="Dificuldade no Agendamento"/>
    <x v="17"/>
    <x v="42"/>
    <m/>
    <s v="Individual"/>
    <s v="Assistencial"/>
    <s v="Gestão de Rede"/>
    <m/>
    <s v="Evitável"/>
    <s v="Evitável"/>
    <s v="Interlocutora, que se identifica como mãe do beneficiário, questiona a falta de atendimento para Fonoaudiologo. A solicitação foi feita à Operadora no dia 09/06/2024, para realização no município São Gonçalo-RJ. A operadora alega que o pedido está em análise e não apresenta resposta ao pedido. Relata que vem solicitando desde a contratação do plano e quando faz contato com operadora é orientada a buscar por prestadores mas não tem agenda disponível. A última solicitação feita a operadora foi orientada aguardar. Protocolo 422339202406196522 data 09/06/2024."/>
    <s v="Responsável realiza diversos contatos para solicitar agendamento com fono, porém, não consegue atendimento."/>
    <s v="Sim"/>
    <s v="Não"/>
    <s v="Não"/>
    <s v="Sim"/>
    <s v="Sim"/>
    <s v="Sim"/>
    <s v="Sim"/>
    <m/>
    <m/>
    <m/>
    <m/>
    <m/>
    <x v="1"/>
    <s v="Dia útil"/>
    <x v="4"/>
  </r>
  <r>
    <d v="2024-07-08T00:00:00"/>
    <x v="51"/>
    <n v="0"/>
    <n v="1"/>
    <n v="12958860"/>
    <m/>
    <s v="ANDERSON SANTIAGO ALVES"/>
    <s v="LEONARDO RODRIGUES NOLASCO"/>
    <s v="102.415.637-04"/>
    <n v="41"/>
    <s v="Não Reincidente"/>
    <s v="Personal"/>
    <s v="Novos Associados"/>
    <x v="1"/>
    <s v="Cobertura"/>
    <s v="Carência"/>
    <s v="Demora na liberação do beneficio"/>
    <x v="8"/>
    <x v="1"/>
    <m/>
    <s v="Individual"/>
    <s v="Assistencial"/>
    <s v="Regulação"/>
    <m/>
    <s v="Inevitável"/>
    <s v="Inevitável"/>
    <s v="Interlocutora, que se identifica como esposa do beneficiário, questiona a não cobertura para internação na UTI, nome do médico solicitante: Dr. Leonardo Marinho, CRM: 5291438-0. O procedimento foi solicitado no dia 08/07/2024 para realização no município do Rio de Janeiro, entretanto, a operadora negou com a justificativa de que o beneficiário está em carência para o procedimento da internação na UTI. Protocolo: 42233920240708748269 - data 08/07/2024."/>
    <s v="Beneficiário em carência para internação e recebeu negativa"/>
    <s v="Não"/>
    <s v="Não"/>
    <s v="Não"/>
    <s v="Sim"/>
    <s v="Sim"/>
    <s v="Não"/>
    <s v="Sim"/>
    <m/>
    <m/>
    <m/>
    <m/>
    <m/>
    <x v="1"/>
    <s v="Dia útil"/>
    <x v="4"/>
  </r>
  <r>
    <d v="2024-07-08T00:00:00"/>
    <x v="51"/>
    <n v="0"/>
    <n v="2"/>
    <n v="12959267"/>
    <s v="Agecor 2"/>
    <s v="ELAINE CONSTATINO TORK"/>
    <s v="RICARDO BOANERGES SIQUEIRA JUNIOR"/>
    <s v="706.468.487-04"/>
    <n v="62"/>
    <s v="Não Reincidente"/>
    <s v="Personal"/>
    <s v="Novos Associados"/>
    <x v="21"/>
    <s v="Cobertura"/>
    <s v="Regras para Acesso aos Atendimentos"/>
    <s v="Dificuldade no Agendamento"/>
    <x v="16"/>
    <x v="53"/>
    <m/>
    <s v="Individual"/>
    <s v="Assistencial"/>
    <s v="TI"/>
    <m/>
    <s v="Evitável"/>
    <s v="Evitável"/>
    <s v="Beneficiário questiona o não atendimento para 40301656 CREATINO FOSFOQUINASE - FRAÇÃO MB, 40301648 CREATINO FOSFOQUINASE e TROPONINA CARDIACA 1 (Conforme guia médica), nome do médico solicitante Dr Jhenyffer Soares Pai. O procedimento não foi realizado sob justificativa que a médica solicitante não constava nos registros do laboratório RIO LABOR, informa que o pedido foi feito por médica conveniada a rede. Relata que tentou entrar em contato com a Operadora por meio do telefone (21) 3952-4800 via WhatsApp e no site htpps//web.solus.levesaude.com.br/beneficiario/info/canais-atendimento, na data 08/07/2024 em torno das 12:00, sem sucesso."/>
    <s v="Beneficiário compareceu ao laboratório para realizar exames, porém, prestador não conseguiu localizar profissional no portal. "/>
    <s v="Não"/>
    <s v="Não"/>
    <s v="Não"/>
    <s v="Sim"/>
    <s v="Sim"/>
    <s v="Não"/>
    <s v="Sim"/>
    <m/>
    <m/>
    <m/>
    <m/>
    <m/>
    <x v="1"/>
    <s v="Dia útil"/>
    <x v="4"/>
  </r>
  <r>
    <d v="2024-06-06T00:00:00"/>
    <x v="51"/>
    <n v="32"/>
    <n v="4"/>
    <n v="12958314"/>
    <s v="Sun corretora"/>
    <s v="PAULO BORGES BERCOT"/>
    <s v="SAMI RODRIGUES GAMA"/>
    <s v="682.930.627-20"/>
    <n v="63"/>
    <s v="Não Reincidente"/>
    <s v="Personal"/>
    <s v="Advindos II"/>
    <x v="1"/>
    <s v="Cobertura"/>
    <s v="Prazos Máximos para Atendimento"/>
    <s v="Dificuldade no Agendamento"/>
    <x v="17"/>
    <x v="45"/>
    <m/>
    <s v="Empresarial"/>
    <s v="Assistencial"/>
    <s v="Leve Clínica"/>
    <s v="Gestão de Rede"/>
    <s v="Evitável"/>
    <s v="Inevitável"/>
    <s v="Interlocutor, que se identifica como sami, questiona a não cobertura para entrega de exames, e nome do médico solicitante Dr. julia parapolimi de apostilo ipolito . A operadora indicou os prestadores Dr. julia parapolimi de apostilo ipolito e nenhum deles tem agenda disponível dentro dos prazos da RN 566/2022. O procedimento foi solicitado à operadora no dia 03/07/2024, para realização no município mesquita/RJ. protocolo 42233920240708747274 data: 08/07/2024. informa que solicitou a consulta para entregar os exames mais so tem vaga na data 13/08/2024, fora do prazo do rol da ANS"/>
    <m/>
    <s v="Sim"/>
    <s v="Sim"/>
    <s v="Não"/>
    <s v="Sim"/>
    <s v="Sim"/>
    <s v="Não"/>
    <s v="Sim"/>
    <m/>
    <m/>
    <m/>
    <m/>
    <m/>
    <x v="1"/>
    <s v="Dia útil"/>
    <x v="4"/>
  </r>
  <r>
    <d v="2024-06-27T00:00:00"/>
    <x v="52"/>
    <n v="12"/>
    <n v="9"/>
    <n v="12960036"/>
    <m/>
    <s v="DEBORA EVELIN DE ALMEIDA CARDOSO"/>
    <s v="GABRIELA HAUSER GONZALES"/>
    <s v="159.949.067-60"/>
    <n v="28"/>
    <s v="Não Reincidente"/>
    <s v="Premium"/>
    <s v="Advindos II"/>
    <x v="6"/>
    <s v="Cobertura"/>
    <s v="Regras para Acesso aos Atendimentos"/>
    <s v="Demora na liberação do beneficio"/>
    <x v="0"/>
    <x v="1"/>
    <m/>
    <s v="Individual"/>
    <s v="Assistencial"/>
    <s v="Fale Leve"/>
    <m/>
    <s v="Evitável"/>
    <s v="Evitável"/>
    <s v="Beneficiária, questiona a falta de atendimento para Tratamento da neurossífilis com penicilina cristalina, médico solicitante DRº Flavio Pedreira Dustorss CRM 52791334. A solicitação foi feita à Operadora no dia 21/06/2024, para realização no município RIO DE JANEIRO. A operadora alega que o pedido está em análise e não apresenta resposta ao pedido. Protocolo 42233920240708749318 – data 08/07/2024."/>
    <s v="Beneficiária solicita prioridade para análise de guia cirúrgica, porém, guia foi aberta com atraso por erro operacional. Pedido ficou retido no Fale Leve, pois foi confundido o tratamento solicitado com guia de outra cirurgia."/>
    <s v="Sim"/>
    <s v="Sim"/>
    <s v="Sim"/>
    <s v="Sim"/>
    <s v="Sim"/>
    <s v="Não"/>
    <s v="Sim"/>
    <m/>
    <m/>
    <m/>
    <m/>
    <m/>
    <x v="1"/>
    <s v="Dia útil"/>
    <x v="5"/>
  </r>
  <r>
    <d v="2024-06-14T00:00:00"/>
    <x v="52"/>
    <n v="25"/>
    <n v="4"/>
    <n v="12960287"/>
    <m/>
    <s v="RAFAEL VINICIUS EVARISTO GARCIA"/>
    <s v="RENATO ARNAUS KALINKA"/>
    <s v="038.051.957-70"/>
    <n v="50"/>
    <s v="Não Reincidente"/>
    <s v="Personal"/>
    <s v="Advindos II"/>
    <x v="1"/>
    <s v="Cobertura"/>
    <s v="Prazos Máximos para Atendimento"/>
    <s v="Dificuldade no Agendamento"/>
    <x v="12"/>
    <x v="54"/>
    <s v="Oftalmologia"/>
    <s v="Empresarial"/>
    <s v="Assistencial"/>
    <s v="Leve Clínica"/>
    <m/>
    <s v="Evitável"/>
    <s v="Evitável"/>
    <s v="Já foram mais de 4 cancelamentos de atendimento para minha filha de 12 anos. Foram oftalmologista e pediatria. Já tive consulta marcada em maio, junho e a última era hoje que foi cancelada. O pior que para remarcar nunca tem data proxima, sempre para mais de 40 dias depois. Na semana passada após minha reclamação e ameaça de contactar a ANS marcaram por revelia as duas consultas porém para locais inviável para comparecer no dia e horário que eles mesmo escolheram. E só fiquei sabendo na véspera pq mandaram mensagem confirmando a consulta que eu não tinha a menos odeia que eles tinham agendado. As consultas que eu marco nos locais e dias certos para minha filha sempre cancelam. Leve Saúde foi o pior plano que já fiz , e o pior que para cancelar perco carência para outras operadoras. Muito insatisfeita com esse plano da Leve. Tenho todos os prints das mensagens cancelando meus atendimentos, infelizmente não consigo anexar nos arquivos. Mas se tiver um email posso estar enviando"/>
    <s v="Reclamação para ISABELA TOMAZ KALINKA - Beneficiária teve 4 cancelamentos de consultas desde que entrou no plano."/>
    <s v="Sim"/>
    <s v="Sim"/>
    <s v="Não"/>
    <s v="Sim"/>
    <s v="Sim"/>
    <s v="Não"/>
    <s v="Sim"/>
    <m/>
    <m/>
    <m/>
    <m/>
    <m/>
    <x v="1"/>
    <s v="Dia útil"/>
    <x v="5"/>
  </r>
  <r>
    <d v="2024-06-03T00:00:00"/>
    <x v="52"/>
    <n v="36"/>
    <n v="0"/>
    <n v="12961538"/>
    <s v="Uniclass"/>
    <s v="MAURICIO GOMES"/>
    <s v="JUSSARA SOUZA COSTA"/>
    <s v="413.045.277-00"/>
    <n v="73"/>
    <s v="Não Reincidente"/>
    <s v="Personal"/>
    <s v="Novos Associados"/>
    <x v="6"/>
    <s v="Contratos e Regulamentos"/>
    <s v="Contratação/Adesão e Vigência Contratual"/>
    <s v="Demora na Contratação AC"/>
    <x v="2"/>
    <x v="1"/>
    <m/>
    <s v="Individual"/>
    <s v="Não Assistencial"/>
    <s v="EMQ"/>
    <m/>
    <s v="Risco do negócio"/>
    <s v="Risco do Negócio"/>
    <s v="Beneficiário(a), questiona a recusa para contratação de plano individual ou familiar. A solicitação foi feita à Operadora no dia 29/05/24. Protocolo: 42233920240621683157 Data: 21/06/24"/>
    <s v="Alto Custo "/>
    <s v="Não"/>
    <s v="Não"/>
    <s v="Não"/>
    <s v="AC"/>
    <s v="Não"/>
    <s v="Não"/>
    <s v="AC"/>
    <m/>
    <m/>
    <m/>
    <m/>
    <m/>
    <x v="1"/>
    <s v="Dia útil"/>
    <x v="5"/>
  </r>
  <r>
    <d v="2024-07-02T00:00:00"/>
    <x v="52"/>
    <n v="7"/>
    <n v="0"/>
    <n v="12961681"/>
    <s v="Best Company"/>
    <s v="PAMELLA TAYLOR CRISPIM "/>
    <s v="LETICIA NEVES REIS"/>
    <s v="056.920.997-80"/>
    <n v="84"/>
    <s v="Não Reincidente"/>
    <s v="Personal"/>
    <s v="Novos Associados"/>
    <x v="7"/>
    <s v="Contratos e Regulamentos"/>
    <s v="Contratação/Adesão e Vigência Contratual"/>
    <s v="Demora na Contratação AC"/>
    <x v="2"/>
    <x v="1"/>
    <m/>
    <s v="Individual"/>
    <s v="Não Assistencial"/>
    <s v="EMQ"/>
    <m/>
    <s v="Risco do negócio"/>
    <s v="Risco do Negócio"/>
    <s v="Interlocutora, que se identifica como filha da beneficiaria, questiona a recusa para contratação de plano individual ou familiar. A solicitação foi feita à Operadora no dia 02/07/2024. Protocolo 1719930489776 – data 09/07/2024."/>
    <s v="Alto Custo "/>
    <s v="Não"/>
    <s v="Não"/>
    <s v="Não"/>
    <s v="AC"/>
    <s v="Não"/>
    <s v="Não"/>
    <s v="AC"/>
    <m/>
    <m/>
    <m/>
    <m/>
    <m/>
    <x v="1"/>
    <s v="Dia útil"/>
    <x v="5"/>
  </r>
  <r>
    <d v="2024-06-06T00:00:00"/>
    <x v="53"/>
    <n v="34"/>
    <n v="9"/>
    <n v="12963096"/>
    <s v="Agecor 2"/>
    <s v="LUCIANA RIBEIRO MARTINS CORTES"/>
    <s v="SHEILA FEDDERSEN"/>
    <s v="047.563.587-64"/>
    <n v="48"/>
    <s v="Não Reincidente"/>
    <s v="Personal"/>
    <s v="Advindos I"/>
    <x v="0"/>
    <s v="Cobertura"/>
    <s v="Regras para Acesso aos Atendimentos"/>
    <s v="Demora na Liberação de Benefício"/>
    <x v="3"/>
    <x v="55"/>
    <m/>
    <s v="Individual"/>
    <s v="Assistencial"/>
    <s v="Gestão de Rede"/>
    <m/>
    <s v="Evitável"/>
    <s v="Evitável"/>
    <s v="Beneficiária questiona a não cobertura para 41301382 CAPILAROSCOPIA PERIUNGUEAL. O procedimento foi solicitado à operadora no dia 03/06/2024, para realização no município Rio de Janeiro/RJ. A operadora alega que não possui prestador em sua rede para realização do serviço de saúde. Protocolo 42233920240624690064 data 24/06/2024."/>
    <s v="Beneficiária solicitou autorização em junho, porém, não há prestador credenciado para realização do exame"/>
    <s v="Sim"/>
    <s v="Sim"/>
    <s v="Não"/>
    <s v="Sim"/>
    <s v="Sim"/>
    <s v="Não"/>
    <s v="Sim"/>
    <m/>
    <m/>
    <m/>
    <m/>
    <m/>
    <x v="1"/>
    <s v="Dia útil"/>
    <x v="6"/>
  </r>
  <r>
    <d v="2024-05-22T00:00:00"/>
    <x v="53"/>
    <n v="49"/>
    <n v="5"/>
    <n v="12962296"/>
    <s v="Agecor 2"/>
    <s v="LUCIANA GIL DE MENEZES"/>
    <s v="CRISTIANE MARTINS CAMARA"/>
    <s v="133.636.657-50"/>
    <n v="37"/>
    <s v="Reincidente"/>
    <s v="Personal"/>
    <s v="Advindos III"/>
    <x v="1"/>
    <s v="Cobertura"/>
    <s v="Rede de Atendimento (rede conveniada)"/>
    <s v="Demora na liberação do beneficio"/>
    <x v="24"/>
    <x v="56"/>
    <m/>
    <s v="Empresarial"/>
    <s v="Assistencial"/>
    <s v="Leve Clínica"/>
    <m/>
    <s v="Evitável"/>
    <s v="Evitável"/>
    <s v="olá!em fevereiro de 2024 sai da Golden Gross e passei ara o plano de saude Leve Saude,tive um problema nas minhas cordas vocais por conta de uma Esofagite e por isso fui encaminhada para realizar o tratamento com Uma Fonoaudióloga e Meu filho Davi Martins tbm foi encaminhado para a fono. ,porém a consulta com a Fono só tem no bairro de campo grande e outros 3 lugares que me indicaram não atendem pq fomos informados que precisamos cumprir carencia de 6 meses,mesmo vindo de outro plano,liguei para agendar a consulta em campo grande e me disseram que a primeira consulta seria online fomos eu e meu filho a consulta e lá a fono deu um encaminhamento solicitando 5 sessões de Fono online,ok agendamos online porém, não fomos atendidos,entrei em contato com a ouvidoria relatando o fato e pedindo explicação do pq so ter fono em campo grande estou agendada online até outubro porém toda terça recebo zap falando que a consulta precisou ser cancelada e desde 12/06 não tenho atendimento"/>
    <s v="Beneficiária relata dificuldade para ter consulta por telemedicina, pois profissional não entra na consulta"/>
    <s v="Não"/>
    <s v="Não"/>
    <s v="Sim"/>
    <s v="Sim"/>
    <s v="Sim"/>
    <s v="Sim"/>
    <s v="Sim"/>
    <m/>
    <m/>
    <m/>
    <m/>
    <m/>
    <x v="1"/>
    <s v="Dia útil"/>
    <x v="6"/>
  </r>
  <r>
    <d v="2024-07-03T00:00:00"/>
    <x v="53"/>
    <n v="7"/>
    <n v="0"/>
    <n v="12962618"/>
    <s v="Best company"/>
    <s v="DIOGO MARQUES VICENTE DA SILVA"/>
    <s v="_x0009_SHEILA PUENTE MUNIZ"/>
    <s v="013.860.457-64"/>
    <n v="54"/>
    <s v="Não Reincidente"/>
    <s v="Personal"/>
    <s v="Advindos III"/>
    <x v="21"/>
    <s v="Contratos e Regulamentos"/>
    <s v="Contratação/Adesão e Vigência Contratual"/>
    <s v="Demora na Contratação AC"/>
    <x v="2"/>
    <x v="1"/>
    <m/>
    <s v="Individual"/>
    <s v="Não Assistencial"/>
    <s v="EMQ"/>
    <m/>
    <s v="Risco do negócio"/>
    <s v="Risco do Negócio"/>
    <s v="Encerrei meu plano anterior dia 03 de Julho e no mesmo dia acertei tudo com a Lev Saúde. No dia 06/07, houve a entrevista online comigo e meu filho (dependente). Ocorre que não emitiram o boleto até a presente data e estou sem acesso ao plano e nem carteirinha. Mas minha preocupação é que meu marido fez todos procedimentos semelhantes e a entrevista com ele foi ontem 09/07 e emitiram o boleto hoje dia 10/07. Ou seja, eu e meu filho estamos sem nenhuma cobertura e pelo telefone do whats App 21-3952-3300, só respondem &quot;Não entendi, repita por favor&quot;, isso umas 30 ou mais vezes! Peço ajuda!"/>
    <s v="Alto Custo "/>
    <s v="Não"/>
    <s v="Não"/>
    <s v="Não"/>
    <s v="AC"/>
    <s v="Não"/>
    <s v="Não"/>
    <s v="AC"/>
    <m/>
    <m/>
    <m/>
    <m/>
    <m/>
    <x v="1"/>
    <s v="Dia útil"/>
    <x v="6"/>
  </r>
  <r>
    <d v="2024-06-11T00:00:00"/>
    <x v="53"/>
    <n v="29"/>
    <n v="10"/>
    <n v="12963189"/>
    <s v="Uniclass"/>
    <s v="BRIAN GUIMARAES FERREIRA"/>
    <s v="MARIA DE FATIMA OLIVEIRA DOS SANTOS"/>
    <s v="594.400.317-00"/>
    <n v="67"/>
    <s v="Não Reincidente"/>
    <s v="Premium"/>
    <s v="Advindos III"/>
    <x v="21"/>
    <s v="Cobertura"/>
    <s v="Regras para Acesso aos Atendimentos"/>
    <s v="Demora na liberação do beneficio"/>
    <x v="1"/>
    <x v="52"/>
    <m/>
    <s v="Individual"/>
    <s v="Assistencial"/>
    <s v="Regulação"/>
    <s v="OPME "/>
    <s v="Evitável"/>
    <s v="Evitável"/>
    <s v="beneficiária, questiona a falta de atendimento para endoscopia de coluna lombar ( 30715059). A solicitação foi feita à Operadora no dia 10/05/2024, para realização no município Rio de Janeiro. A operadora alega que o pedido está em análise e não apresenta resposta ao pedido]. Protocolo: 42233920240710757864 data: 10/07/2024."/>
    <s v="Beneficiária reclama de demora para autorização de guia de cirurgia, que foi solicitada em Maio e permanece junto ao setor de OPME para compra de material, desde então."/>
    <s v="Não"/>
    <s v="Sim"/>
    <s v="Sim"/>
    <s v="Sim"/>
    <s v="Sim"/>
    <s v="Não"/>
    <s v="Sim"/>
    <m/>
    <m/>
    <m/>
    <m/>
    <m/>
    <x v="1"/>
    <s v="Dia útil"/>
    <x v="6"/>
  </r>
  <r>
    <d v="2024-05-14T00:00:00"/>
    <x v="53"/>
    <n v="57"/>
    <n v="0"/>
    <n v="12963242"/>
    <s v="Sun"/>
    <s v="MARIANA DA SILVA SOARES"/>
    <s v="_x0009_DIOGO RODRIGUES DOS SANTOS"/>
    <s v="059.486.517-46"/>
    <n v="39"/>
    <s v="Não Reincidente"/>
    <s v="Personal"/>
    <s v="Novos Associados"/>
    <x v="18"/>
    <s v="Contratos e Regulamentos"/>
    <s v="Contratação/Adesão e Vigência Contratual"/>
    <s v="Demora na Contratação AC"/>
    <x v="2"/>
    <x v="1"/>
    <m/>
    <s v="Individual"/>
    <s v="Não Assistencial"/>
    <s v="EMQ"/>
    <m/>
    <s v="Risco do negócio"/>
    <s v="Risco do Negócio"/>
    <s v="Beneficiário, questiona falta de resposta para contratação de plano individual ou familiar, sob alegação de plano esta passando por analise da ans para ser contratado. A solicitação foi feita à Operadora no dia 13/05/2024. Relata que já fez o pagamento e contratação não foi concluída. Protocolo: 17157057638311 data: 26/06/2024."/>
    <s v="Alto Custo "/>
    <s v="Não"/>
    <s v="Não"/>
    <s v="Não"/>
    <s v="AC"/>
    <s v="Não"/>
    <s v="Não"/>
    <s v="AC"/>
    <m/>
    <m/>
    <m/>
    <m/>
    <m/>
    <x v="1"/>
    <s v="Dia útil"/>
    <x v="6"/>
  </r>
  <r>
    <d v="2024-05-14T00:00:00"/>
    <x v="53"/>
    <n v="57"/>
    <n v="7"/>
    <n v="12963597"/>
    <s v="Sun"/>
    <s v="CAROLINA VIEIRA NEVES DART PEREIRA"/>
    <s v="GUSTAVO QUEIROZ CIRIACO"/>
    <s v="211.427.797-69"/>
    <n v="9"/>
    <s v="Não Reincidente"/>
    <s v="Personal"/>
    <s v="Advindos II"/>
    <x v="0"/>
    <s v="Cobertura"/>
    <s v="Reembolso"/>
    <s v="Reembolso"/>
    <x v="0"/>
    <x v="1"/>
    <m/>
    <s v="Empresarial"/>
    <s v="Assistencial"/>
    <s v="Fale Leve"/>
    <m/>
    <s v="Evitável"/>
    <s v="Evitável"/>
    <s v="Interlocutora, que se identifica como mãe do beneficiário, informa que realizou o procedimento transplante cutaneo com microanastomose, nome do médico solicitante Hugo Borges, CRM 521065807 em caráter particular, em 04/05/2024, no prestador Centro Pediátrico da Lagoa. O atendimento ocorreu em situação de emergência, na impossibilidade de utilizar anestesista e instrumentador da rede oferecida pela operadora. A solicitação de reembolso da instrumentação cirúrgica e anestesista relacionados ao procedimento cirúrgico foi feita à operadora no dia 06/05/2024 e não houve resposta até a presente data. Protocolo 42233920240705737528 em 05/07/2024."/>
    <s v="Responsável pelo beneficiário solicitou reembolso em maio e houve demora para o pagamento pois o CPF registrado (pelo Fale Leve) para devolução estava errado"/>
    <s v="Não"/>
    <s v="Não"/>
    <s v="Sim"/>
    <s v="Sim"/>
    <s v="Sim"/>
    <s v="Não"/>
    <s v="Sim"/>
    <m/>
    <m/>
    <m/>
    <m/>
    <m/>
    <x v="1"/>
    <s v="Dia útil"/>
    <x v="6"/>
  </r>
  <r>
    <d v="2024-07-11T00:00:00"/>
    <x v="54"/>
    <n v="0"/>
    <n v="1"/>
    <n v="12965710"/>
    <m/>
    <s v="JOSE MAURO TOLEDO LOPES EQUIPE CRISTINA MAIA"/>
    <s v="JOAO NOGUEIRA DOS SANTOS"/>
    <s v="176.446.317-04"/>
    <n v="77"/>
    <s v="Não Reincidente"/>
    <s v="Personal"/>
    <s v="Novos Associados"/>
    <x v="3"/>
    <s v="Cobertura"/>
    <s v="Prazos Máximos para Atendimento"/>
    <s v="Dificuldade no Agendamento"/>
    <x v="17"/>
    <x v="57"/>
    <s v="Raio x"/>
    <s v="Individual"/>
    <s v="Assistencial"/>
    <s v="Gestão de Rede"/>
    <s v="Leve Clínica"/>
    <s v="Evitável"/>
    <s v="Evitável"/>
    <s v="interlocutor, que se identifica como filho do beneficiário, questiona a não cobertura para exames de Raio x e Eletro Cardiograma, médico solicitante: Dr. Pedro Byapudo. A operadora indicou os prestadores Dimagem Nova Iguaçu, Doutor 10 nenhum deles tem agenda disponível dentro dos prazos da RN 566/2022 nenhum profissional tem agenda disponível para atendimento. O procedimento foi solicitado à operadora no dia 11/07/2024, para realização no município Caxias. Protocolo: 4223392024051454125 – data: 11/07/2024."/>
    <s v="Filho do beneficiário solicita agendamento de Raio x e ecocardiograma e é direcionado para rede.  NIP aberta durante atendimento e não há ameaça. Ainda durante o atendimento o responsável informa que não conseguiu agendar na rede e consulta conclui o agendamento na Leve clínica da Barra "/>
    <s v="Não"/>
    <s v="Não"/>
    <s v="Não"/>
    <s v="Sim"/>
    <s v="Sim"/>
    <s v="Não"/>
    <s v="Sim"/>
    <m/>
    <m/>
    <m/>
    <m/>
    <m/>
    <x v="1"/>
    <s v="Dia útil"/>
    <x v="7"/>
  </r>
  <r>
    <s v="-"/>
    <x v="54"/>
    <n v="0"/>
    <n v="0"/>
    <n v="12964817"/>
    <s v="Agecor 2"/>
    <s v="VANUSA LISBOA DA SILVA"/>
    <s v="ERNANNE ROCHA DA SILVA"/>
    <s v="148.363.377-20"/>
    <n v="28"/>
    <s v="Reincidente"/>
    <s v="Personal"/>
    <s v="Novos Associados"/>
    <x v="1"/>
    <s v="Cobertura"/>
    <s v="Prazos Máximos para Atendimento"/>
    <s v="Dificuldade no Agendamento"/>
    <x v="3"/>
    <x v="58"/>
    <m/>
    <s v="Empresarial"/>
    <s v="Assistencial"/>
    <s v="Gestão de Rede"/>
    <s v="Leve Clínica"/>
    <s v="Inevitável"/>
    <s v="Inevitável"/>
    <s v="Preciso de uma consulta com o endócrino que seja especialista em Transição de gênero Preciso de uma psicóloga especializada em Transição de gênero e preciso de um cirurgião especializado em cirurgia de transgénero a leve saúde não tem esses profissionais o endócrino doutor Raphael Nóbrega que atende na leve saúde da barra da tijuca sempre com a agenda cheia a leve saúde não tem outro profissional preciso de uma solução urgente pago 537 de plano e não tenho direito quero providenciar urgente."/>
    <s v="Beneficiário não entrou em contato por nenhum canal para realizar solicitação de agendamento. Abriu RA e NIP ao mesmo tempo"/>
    <s v="Não"/>
    <s v="Não"/>
    <s v="Não"/>
    <s v="Sim"/>
    <s v="Não"/>
    <s v="Não"/>
    <s v="Sim"/>
    <m/>
    <m/>
    <m/>
    <m/>
    <m/>
    <x v="1"/>
    <s v="Dia útil"/>
    <x v="7"/>
  </r>
  <r>
    <d v="2024-06-07T00:00:00"/>
    <x v="54"/>
    <n v="34"/>
    <n v="9"/>
    <n v="12966279"/>
    <m/>
    <s v="CLARA SANTIAGO DOS SANTOS"/>
    <s v="ALEXANDRE SILVA MONSORES PEREIRA"/>
    <s v="077.828.187-61"/>
    <n v="46"/>
    <s v="Não Reincidente"/>
    <s v="Personal"/>
    <s v="Advindos III"/>
    <x v="1"/>
    <s v="Cobertura"/>
    <s v="Reembolso"/>
    <s v="Reembolso"/>
    <x v="0"/>
    <x v="1"/>
    <m/>
    <s v="Empresarial"/>
    <s v="Assistencial"/>
    <s v="Fale Leve"/>
    <m/>
    <s v="Evitável"/>
    <s v="Evitável"/>
    <s v="Foi solicitado reembolso de anestesia para a minha filha ANA BEATRIZ PIANCA MONSORES PEREIRA CPF 203.222.057-19, via e-mail no dia 07/06/2024. Ocorreu que no primeiro e-mail coloquei um link para baixar os arquivos. Foi respondido que não foi possível baixar. Então, reenviei no mesmo dia pelo mesmo e-mail com todos os arquivos, separados e anexados para facilitar. Aguardei o mês inteiro e não me deram mais retorno. Entendi que estava tudo certo. Então, no início desse mês de julho entrei em contato para saber se já tinham previsão da data do depósito. Me responderam que não. O setor responsável não tinha informação a respeito. Continuei insistindo e inclusive no dia 03/07/2024 reencaminhei o e-mail para reforçar o andamento. Continuei ligando até que me responderam que estava tudo certo. Aguardei mais tempo. E nada. Liguei novamente e por ultimo me informaram que estava em analise a partir do dia 7/07/2024. Absurdo. Terei que esperar 30 dias de novo?"/>
    <s v="Responsável solicitou reembolso e houve demora para registro de recepção de documentação e envio para a produção médica."/>
    <s v="Não"/>
    <s v="Não"/>
    <s v="Sim"/>
    <s v="Sim"/>
    <s v="Sim"/>
    <s v="Não"/>
    <s v="Sim"/>
    <m/>
    <m/>
    <m/>
    <m/>
    <m/>
    <x v="1"/>
    <s v="Dia útil"/>
    <x v="7"/>
  </r>
  <r>
    <d v="2024-02-28T00:00:00"/>
    <x v="54"/>
    <n v="134"/>
    <n v="5"/>
    <n v="12966885"/>
    <s v="Royal"/>
    <s v="LUIZ CARLOS DO NASCIMENTO"/>
    <s v="ANDREA MONTEIRO LACERDA DA SILVA"/>
    <s v="905.314.697-00"/>
    <n v="55"/>
    <s v="Não Reincidente"/>
    <s v="Leve On"/>
    <s v="Advindos II"/>
    <x v="10"/>
    <s v="Cobertura"/>
    <s v="Prazos Máximos para Atendimento"/>
    <s v="Dificuldade no Agendamento"/>
    <x v="6"/>
    <x v="21"/>
    <m/>
    <s v="Empresarial"/>
    <s v="Assistencial"/>
    <s v="Regulação"/>
    <s v="Eletiva "/>
    <s v="Evitável"/>
    <s v="Evitável"/>
    <s v="Interlocutor(a), que se identifica como beneficiária, questiona a não cobertura para o tratamento cirúrgico REVASCULARIZAÇÃO DO MIOCÁRDIO DOENÇA ISQUÊMICA CRÔNICA DO CORAÇÃO.pelo médico Marcelo Sávio da Silva Martins. A operadora indicou os prestadores do hospital Alvim Almeida e nenhum deles tem agenda disponível dentro dos prazos da RN 566/2022 [ou nenhum profissional tem agenda disponível para atendimento]. O procedimento foi solicitado à operadora no dia 03/05/2024 para realização no município Rio de Janeiro/RJ. Protocolo: 42233920240605616434 – data: 05/06/2024._x000a_Nome do procedimento solicitado: REVASCULARIZAÇÃO DO MIOCÁRDIO DOENÇA ISQUÊMICA CRÔNICA DO CORAÇÃO."/>
    <s v="Beneficiária está aguardando agendamento de cirurgia que consta liberada desde maio."/>
    <s v="Sim"/>
    <s v="Sim"/>
    <s v="Não"/>
    <s v="Sim"/>
    <s v="Sim"/>
    <s v="Não"/>
    <s v="Sim"/>
    <s v="Contratação de nova equipe cirúrgica cardíaca"/>
    <m/>
    <m/>
    <m/>
    <m/>
    <x v="1"/>
    <s v="Dia útil"/>
    <x v="7"/>
  </r>
  <r>
    <d v="2024-06-09T00:00:00"/>
    <x v="54"/>
    <n v="32"/>
    <n v="3"/>
    <n v="12966909"/>
    <s v="Ms Bussiness"/>
    <s v="DENISE COSTA ALVES"/>
    <s v="HANNA BAPTISTA VALENTE"/>
    <s v="133.113.977-54"/>
    <n v="34"/>
    <s v="Não Reincidente"/>
    <s v="Premium"/>
    <s v="Advindos III"/>
    <x v="21"/>
    <s v="Contratos e Regulamentos"/>
    <s v="Contratação/Adesão e Vigência Contratual"/>
    <s v="Demora na Contratação AC"/>
    <x v="2"/>
    <x v="1"/>
    <m/>
    <s v="Individual"/>
    <s v="Não Assistencial"/>
    <s v="EMQ"/>
    <m/>
    <s v="Risco do negócio"/>
    <s v="Risco do Negócio"/>
    <s v="Beneficiária questiona a demora para contratação de plano individual ou familiar, sob alegação que a operadora informou o prazo de 25 dias para analisar e se passou o prazo que a operadora LEVE SAUDE PLANO QP SEM COPARTICIPAÇÃO estabeleceu. A solicitação foi feita à Operadora no dia 09/06/2024. Protocolo 42233920240702722913 – data 02/07/2024."/>
    <s v="Cliente AC entrou em contato com a Ouvidoria e Fale Leve para questionar demora"/>
    <s v="Não"/>
    <s v="Não"/>
    <s v="Não"/>
    <s v="Sim"/>
    <s v="Sim"/>
    <s v="Sim"/>
    <s v="AC"/>
    <m/>
    <m/>
    <m/>
    <m/>
    <m/>
    <x v="1"/>
    <s v="Dia útil"/>
    <x v="7"/>
  </r>
  <r>
    <d v="2024-06-24T00:00:00"/>
    <x v="54"/>
    <n v="17"/>
    <n v="8"/>
    <n v="12966481"/>
    <m/>
    <s v="CLARA SANTIAGO DOS SANTOS"/>
    <s v="ALEXANDRE SILVA MONSORES PEREIRA"/>
    <s v="077.828.187-61"/>
    <n v="46"/>
    <s v="Não Reincidente"/>
    <s v="Personal"/>
    <s v="Advindos III"/>
    <x v="1"/>
    <s v="Cobertura"/>
    <s v="Prazos Máximos para Atendimento"/>
    <s v="Dificuldade no Agendamento"/>
    <x v="3"/>
    <x v="23"/>
    <m/>
    <s v="Empresarial"/>
    <s v="Assistencial"/>
    <s v="Gestão de Rede"/>
    <m/>
    <s v="Evitável"/>
    <s v="Evitável"/>
    <s v="Minha filha ANA BEATRIZ PIANCA MONSORES PEREIRA CPF 203.222.057-19 esteve internada no último mês de junho e ao ter alta foi encaminhada para um REUMATOLOGISTA PEDIÁTRICO. O plano não tem a especialidade. Por isso, minha esposa PRISCILA DA CONCEIÇÃO PIANCA CPF 092.191.807-07 solicitou via e-mail no dia 24/06/24 que o plano atendesse de imediato a demanda. Após certa demora encaminharam para um Reumatologista de adulto. Minha esposa abriu novo protocolo 42233920240705741229 no dia 05/07/2024 reclamando do ocorrido e ate agora nada foi resolvido. Minha filha tem urgência em ser atendida para fazer o acompanhamento dos rins."/>
    <s v="Responsável informou dificuldade para agendamento de consulta com reumatologista pediátrico. Aberto caso para gestão de rede que agendou consulta, porém, responsável informa que agendamento foi realizado com profissional errado."/>
    <s v="Sim"/>
    <s v="Não"/>
    <s v="Sim"/>
    <s v="Sim"/>
    <s v="Sim"/>
    <s v="Não"/>
    <s v="Sim"/>
    <m/>
    <m/>
    <m/>
    <m/>
    <m/>
    <x v="1"/>
    <s v="Dia útil"/>
    <x v="7"/>
  </r>
  <r>
    <d v="2024-06-07T00:00:00"/>
    <x v="55"/>
    <n v="35"/>
    <n v="0"/>
    <n v="12968017"/>
    <s v="Jc Luz Volta Redonda"/>
    <s v="CLAUDIA VALERIA LEMOS DA ROSA"/>
    <s v="CARLOS ROBERTO JOIA HOZUMI"/>
    <s v="534.362.457-04"/>
    <n v="67"/>
    <s v="Não Reincidente"/>
    <s v="Premium"/>
    <s v="Advindos III"/>
    <x v="1"/>
    <s v="Contratos e Regulamentos"/>
    <s v="Contratação/Adesão e Vigência Contratual"/>
    <s v="Demora na Contratação AC"/>
    <x v="2"/>
    <x v="1"/>
    <m/>
    <s v="Empresarial"/>
    <s v="Não Assistencial"/>
    <s v="EMQ"/>
    <m/>
    <s v="Risco do negócio"/>
    <s v="Risco do Negócio"/>
    <s v="Beneficiário, questiona a não inclusão do beneficiário em contrato coletivo empresarial Hozumi Gerenciamento e Treinamentos Profissionais Ltda.(CNPJ: 16734122000141) com a Operadora Leve Saúde, a operadora não apresenta resposta. A solicitação foi feita à Operadora no dia 07/06/2024. Para efetuar a reclamação, relata que tentou entrar em contato com a Operadora por meio do telefone 2139523300 - na data 12/07/2024, sem sucesso"/>
    <s v="Alto Custo "/>
    <s v="Não"/>
    <s v="Não"/>
    <s v="Não"/>
    <s v="AC"/>
    <s v="Não"/>
    <s v="Não"/>
    <s v="AC"/>
    <m/>
    <m/>
    <m/>
    <m/>
    <m/>
    <x v="1"/>
    <s v="Dia útil"/>
    <x v="8"/>
  </r>
  <r>
    <d v="2024-03-26T00:00:00"/>
    <x v="55"/>
    <n v="108"/>
    <n v="15"/>
    <n v="12968490"/>
    <s v="Casa de negócios"/>
    <s v="ROBSON FERREIRA DA COSTA FLORES"/>
    <s v="MANOEL FERNANDO VIEIRA"/>
    <s v="916.551.457-20"/>
    <n v="59"/>
    <s v="Não Reincidente"/>
    <s v="Personal"/>
    <s v="Advindos II"/>
    <x v="4"/>
    <s v="Cobertura"/>
    <s v="Regras para Acesso aos Atendimentos"/>
    <s v="Demora na liberação do beneficio"/>
    <x v="6"/>
    <x v="59"/>
    <m/>
    <s v="Individual"/>
    <s v="Assistencial"/>
    <s v="Regulação"/>
    <s v="Eletiva "/>
    <s v="Evitável"/>
    <s v="Evitável"/>
    <s v=" Interlocutora, que se identifica como mãe do beneficiário, questiona a falta de atendimento para colocação de prótese cirurgia de quadril (não tem acesso ao pedido médico) em caráter de urgência, Rafael Cunha (especialista em quadril). A solicitação foi feita em 18/05/2024 São Gonçalo/RJ. Protocolo 42233920240326258553 - Data 18/06/2024."/>
    <s v="Beneficiário reclama da demora para agendamento de cirurgia. O procedimento foi agendado e desmarcado."/>
    <s v="Sim"/>
    <s v="Sim"/>
    <s v="Sim"/>
    <s v="Sim"/>
    <s v="Sim"/>
    <s v="Não"/>
    <s v="Sim"/>
    <s v="Disparo semanal para equipes cirúrgicas para solicitar o envio do encaminhamento"/>
    <m/>
    <m/>
    <m/>
    <m/>
    <x v="1"/>
    <s v="Dia útil"/>
    <x v="8"/>
  </r>
  <r>
    <d v="2024-07-01T00:00:00"/>
    <x v="55"/>
    <n v="11"/>
    <n v="0"/>
    <n v="12969100"/>
    <s v="Absoluta"/>
    <s v="CARLA MAIRA OLIVEIRA LISBOA"/>
    <s v="ROSANGELA GIRON MATURANA"/>
    <s v="494.375.697-20"/>
    <n v="67"/>
    <s v="Não Reincidente"/>
    <s v="Personal"/>
    <s v="Advindos III"/>
    <x v="4"/>
    <s v="Contratos e Regulamentos"/>
    <s v="Contratação/Adesão e Vigência Contratual"/>
    <s v="Demora na Contratação AC"/>
    <x v="2"/>
    <x v="1"/>
    <m/>
    <s v="Individual"/>
    <s v="Não Assistencial"/>
    <s v="EMQ"/>
    <m/>
    <s v="Risco do negócio"/>
    <s v="Risco do Negócio"/>
    <s v="beneficiária, questiona demora para contratação de plano individual ou familiar, sob alegação de ainda estar em análise. A solicitação foi feita à Operadora no dia 13/06/2024 . Protocolo: Não informado pelo operadora. Número de contrato: 17198631440930."/>
    <s v="Alto Custo "/>
    <s v="Não"/>
    <s v="Não"/>
    <s v="Não"/>
    <s v="AC"/>
    <s v="Não"/>
    <s v="Não"/>
    <s v="AC"/>
    <m/>
    <m/>
    <m/>
    <m/>
    <m/>
    <x v="1"/>
    <s v="Dia útil"/>
    <x v="8"/>
  </r>
  <r>
    <s v="-"/>
    <x v="56"/>
    <n v="0"/>
    <n v="0"/>
    <n v="12969840"/>
    <s v="A rede nova"/>
    <s v="BRUNA APARECIDA DA SILVA"/>
    <s v="MARIA ESTHER DA ROCHA LIMA"/>
    <s v="715.314.247-91"/>
    <n v="72"/>
    <s v="Não Reincidente"/>
    <s v="Premium"/>
    <s v="Novos Associados"/>
    <x v="5"/>
    <s v="Contratos e Regulamentos"/>
    <s v="Documentos/informações"/>
    <s v="Demora na liberação do beneficio"/>
    <x v="23"/>
    <x v="1"/>
    <m/>
    <s v="Individual"/>
    <s v="Não Assistencial"/>
    <s v="Cadastro"/>
    <m/>
    <s v="Inevitável"/>
    <s v="Inevitável"/>
    <s v="Solicito minha carteirinha impressa e a rede credenciada. Tenho 72 anos e não sei mecher direito no celular. Meu endereço atual é Av Getúlio de Moura, 342, Centro, São João de Meriti - RJ, 25520-662. Grata"/>
    <s v="Beneficiária solicita emissão do kit de implantação, porém, não há registro de contato com a Central Fale Leve solicitando o envio. "/>
    <s v="Não"/>
    <s v="Não"/>
    <s v="Não"/>
    <s v="Sim"/>
    <s v="Não"/>
    <s v="Não"/>
    <s v="Sim"/>
    <m/>
    <m/>
    <m/>
    <m/>
    <m/>
    <x v="2"/>
    <s v="Dia útil"/>
    <x v="9"/>
  </r>
  <r>
    <d v="2024-06-03T00:00:00"/>
    <x v="56"/>
    <n v="42"/>
    <n v="1"/>
    <n v="12970412"/>
    <m/>
    <m/>
    <s v="CATHARINE OLIVA MOLINARO"/>
    <s v="112.507.527-95 "/>
    <n v="28"/>
    <s v="Não Reincidente"/>
    <s v="Leve On"/>
    <s v="Novos Associados"/>
    <x v="6"/>
    <s v="Contratos e Regulamentos"/>
    <s v="Portabilidade de carências"/>
    <s v="Demora na liberação do beneficio"/>
    <x v="20"/>
    <x v="1"/>
    <m/>
    <s v="Individual"/>
    <m/>
    <s v="Cadastro"/>
    <m/>
    <s v="Evitável"/>
    <s v="Evitável"/>
    <s v="Beneficiária, informa que solicitou a portabilidade de carências em 24/06/2024 e em 05/06/2024, porém a operadora não apresentou resposta referente a solicitação, a mesma alega que o prazo de 10 dias de resposta da operadora já ultrapassou e a mesma segue aguardando a resposta da operadora referente a sua portabilidade. Protocolo 42233920240618663883 - data 18/06/2024."/>
    <s v="Cliente solicitou portabilidade no dia 03/06 e houve demora para resposta da operadora. A mesma já tinha feito a contratação através de um corretor, porém, solicitou o cancelamento por desistência, reembolso e implantação de novo plano através da portabilidade. "/>
    <s v="Sim"/>
    <s v="Não"/>
    <s v="Não"/>
    <s v="Sim"/>
    <s v="Sim"/>
    <s v="Não"/>
    <s v="Sim"/>
    <s v="Alteração no Fluxo de portabilidade"/>
    <m/>
    <m/>
    <m/>
    <m/>
    <x v="2"/>
    <s v="Dia útil"/>
    <x v="9"/>
  </r>
  <r>
    <d v="2024-05-02T00:00:00"/>
    <x v="56"/>
    <n v="74"/>
    <n v="9"/>
    <n v="12970747"/>
    <s v="Agecor 2"/>
    <s v="WELLINGTON LUIZ FIGUEIREDO"/>
    <s v="CARLOS ALBERTO BERNARDA FIGUEIREDO"/>
    <s v="977.099.137 - 68"/>
    <n v="68"/>
    <s v="Reincidente"/>
    <s v="Personal"/>
    <s v="Advindos I"/>
    <x v="4"/>
    <s v="Cobertura"/>
    <s v="Reembolso"/>
    <s v="Reembolso"/>
    <x v="0"/>
    <x v="1"/>
    <m/>
    <s v="Individual"/>
    <s v="_x0009_Assistencial"/>
    <s v="Fale Leve"/>
    <m/>
    <s v="Evitável"/>
    <s v="Evitável"/>
    <s v="Já havia feito mais de 10 tentativas de contato com a Leve para saber sobre o primeira solicitação do reembolso, meu pai fez uma nova cirurgia no olho esquerdo em 17/06, tivemos que pegar direito emprestado para pagar, pois não havíamos recebido o valor da primeira, informou da nova cirurgia no dia 17/06 e no dia 19/06 enviei os documentos. Só que o atendimento é tão ruim, que cada hora a informação passada pra gente consumidor é diferente. No dia 17/06 através do protocolo 422339-20240617-658435 falei com a operado Cibelly fui informada que deveria encaminhar o novo pedido de reembolso para o e-mail pedido@levesaude.com.br, pois bem, no dia 19/06 fiz o envio de toda documentação, quando foi no dia 19/06, através do protocolo 422339-20240619 recebi a informação que o e-mail não é esse e sim outro atendimento@levesaude.com.br. Me recusei a enviar, pois cada hora passam informação diferente. Depois disso já fiz pelo menos uns 5 contatos, passo a documentação por msg e nada."/>
    <s v="Filho do beneficiário questiona o não pagamento do reembolso solicitado. Verificado que, após informação ter sido passada errada pelo Fale Leve,  foi enviada as documentações para a caixa de pedidos e equipe não direcionou caso para caixa certa (Caixa de atendimento) ou para equipe de reembolso. Beneficiário retornou o contato no dia 10/07, onde foi localizadas as documentações e enviadas para produção médica."/>
    <s v="Sim"/>
    <s v="Sim"/>
    <s v="Sim"/>
    <s v="Sim"/>
    <s v="Sim"/>
    <s v="Não"/>
    <s v="Sim"/>
    <m/>
    <m/>
    <m/>
    <m/>
    <m/>
    <x v="2"/>
    <s v="Dia útil"/>
    <x v="9"/>
  </r>
  <r>
    <d v="2024-06-20T00:00:00"/>
    <x v="56"/>
    <n v="25"/>
    <n v="0"/>
    <n v="12971102"/>
    <s v="Best Company"/>
    <s v="PAOLA ROSA DOS SANTOS"/>
    <s v="CRISSIANE BASTOS MARINS"/>
    <s v="177.434.847-00"/>
    <n v="25"/>
    <s v="Não Reincidente"/>
    <s v="Personal"/>
    <s v="Novos Associados"/>
    <x v="4"/>
    <s v="Contratos e Regulamentos"/>
    <s v="Contratação/Adesão e Vigência Contratual"/>
    <s v="Demora na Contratação AC"/>
    <x v="2"/>
    <x v="1"/>
    <m/>
    <s v="Individual"/>
    <s v="Não Assistencial"/>
    <s v="EMQ"/>
    <m/>
    <s v="Risco do negócio"/>
    <s v="Risco do Negócio"/>
    <s v="Beneficiária, questiona a recusa para contratação de plano individual ou familiar, não informando o motivo. A solicitação foi feita à Operadora no dia 20/06/2024. Protocolo 422339202407097504 data - 08/07/2024"/>
    <s v="Alto Custo "/>
    <s v="Não"/>
    <s v="Não"/>
    <s v="Não"/>
    <s v="AC"/>
    <s v="Não"/>
    <s v="Não"/>
    <s v="AC"/>
    <m/>
    <m/>
    <m/>
    <m/>
    <m/>
    <x v="2"/>
    <s v="Dia útil"/>
    <x v="9"/>
  </r>
  <r>
    <d v="2024-05-24T00:00:00"/>
    <x v="56"/>
    <n v="52"/>
    <n v="8"/>
    <n v="12971312"/>
    <m/>
    <s v="JONAS COSTA FREE LUCIANA"/>
    <s v="CLAUDIA REGINA DA SILVA"/>
    <s v="025.428.277-61"/>
    <n v="55"/>
    <s v="Não Reincidente"/>
    <s v="Leve On"/>
    <s v="Novos Associados"/>
    <x v="3"/>
    <s v="Cobertura"/>
    <s v="Reembolso"/>
    <s v="Reembolso"/>
    <x v="0"/>
    <x v="1"/>
    <m/>
    <s v="Individual"/>
    <s v="_x0009_Assistencial"/>
    <s v="Fale Leve"/>
    <m/>
    <s v="Evitável"/>
    <s v="Evitável"/>
    <s v="Interlocutora, que se identifica como filha da beneficiaria, questiona o não pagamento de reembolso para: Anestesista e Instrumentista procedimento foi realizado em 24/05/2024, no prestador Hospital Israelita Albert Sabin. O pedido de reembolso foi feito à Operadora em 26/05/2024 – . Protocolo: 42233920270701714767 Data:01/07/2024."/>
    <s v="Filha da benficiária solicita reembolso, entrou em contato com a Central para confirmar recebimento de documentos e consultora realizou confirmação, porém, não há registro de envio das documentações para produção médica. "/>
    <s v="Não"/>
    <s v="Não"/>
    <s v="Sim"/>
    <s v="Sim"/>
    <s v="Sim"/>
    <s v="Não"/>
    <s v="Sim"/>
    <m/>
    <m/>
    <m/>
    <m/>
    <m/>
    <x v="2"/>
    <s v="Dia útil"/>
    <x v="9"/>
  </r>
  <r>
    <d v="2024-07-10T00:00:00"/>
    <x v="56"/>
    <n v="5"/>
    <n v="4"/>
    <n v="12972655"/>
    <m/>
    <m/>
    <s v="MARCO ANTONIO BARBOSA GUIMARAES"/>
    <s v="919.058.857-68"/>
    <n v="58"/>
    <s v="Não Reincidente"/>
    <s v="Personal"/>
    <s v="Advindos I"/>
    <x v="4"/>
    <s v="Mensalidades e reajustes"/>
    <s v="Mensalidades e outras cobranças"/>
    <s v="Devolução de mensalidade"/>
    <x v="0"/>
    <x v="1"/>
    <m/>
    <s v="Individual"/>
    <s v="Não Assistencial"/>
    <s v="Fale Leve"/>
    <s v="Financeiro "/>
    <s v="Evitável"/>
    <s v="Evitável"/>
    <s v="Interlocutor, que se identifica como beneficiário, questiona a não devolução de valor proporcional de mensalidade pela Operadora Leve Saúde vez que ocorreu o cancelamento contratual. Protocolo: 42233920240715777818– data: 15/07/2024."/>
    <s v="Beneficiário realizou o cancelamento do plano, porém, já havia pago a mensalidade seguinte e solicitou o reembolso. Houve demora para pagamento da devolução de valor. Houve erro operacional do Fale Leve, pois não foi passado o prazo para a devolução e consulta informa que beneficiário receberá retorno sobre devolução, porém, Fale Leve não realiza ativo para estas demandas."/>
    <s v="Sim"/>
    <s v="Não"/>
    <s v="Sim"/>
    <s v="Sim"/>
    <s v="Sim"/>
    <s v="Não"/>
    <s v="Sim"/>
    <m/>
    <m/>
    <m/>
    <m/>
    <m/>
    <x v="2"/>
    <s v="Dia útil"/>
    <x v="9"/>
  </r>
  <r>
    <d v="2024-06-24T00:00:00"/>
    <x v="57"/>
    <n v="22"/>
    <n v="5"/>
    <n v="12973496"/>
    <s v="Uniclass"/>
    <s v="RAPHAELLA R VIEIRA DOS SANTOS"/>
    <s v="RUTH DA COSTA RACCA"/>
    <s v="634.439.027-15"/>
    <n v="92"/>
    <s v="Não Reincidente"/>
    <s v="Premium"/>
    <s v="Advindos II"/>
    <x v="0"/>
    <s v="Mensalidades e reajustes"/>
    <s v="Mensalidades e outras cobranças"/>
    <s v="Devolução de mensalidade"/>
    <x v="0"/>
    <x v="1"/>
    <m/>
    <s v="Individual"/>
    <s v="Não Assistencial"/>
    <s v="Fale Leve"/>
    <s v="Financeiro "/>
    <s v="Evitável"/>
    <s v="Evitável"/>
    <s v="Interlocutora, que se identifica como filha da beneficiária, questiona a não devolução de valor proporcional de mensalidade de junho/2024 pela Operadora, vez que ocorreu o cancelamento contratual, no dia 25/06/2024. Protocolo 42233920240715777194 – data: 15/07/2024."/>
    <s v="Beneficiária realizou o cancelamento do plano, porém, já havia pago a mensalidade vigente e solicitou o reembolso. Houve demora para pagamento da devolução de valor. Foi informado a beneficiária que a mesma não teria direito a devolução solicitada."/>
    <s v="Sim"/>
    <s v="Não"/>
    <s v="Sim"/>
    <s v="Sim"/>
    <s v="Sim"/>
    <s v="Não"/>
    <s v="Sim"/>
    <m/>
    <m/>
    <m/>
    <m/>
    <m/>
    <x v="2"/>
    <s v="Dia útil"/>
    <x v="10"/>
  </r>
  <r>
    <d v="2024-06-07T00:00:00"/>
    <x v="57"/>
    <n v="39"/>
    <n v="0"/>
    <n v="12973710"/>
    <s v="Agecor 2"/>
    <s v="VITOR PALERMO VIANA"/>
    <s v="LUCAS DA COSTA DE HOLLANDA MARTINS"/>
    <s v="152.248.277-60 "/>
    <n v="22"/>
    <s v="Não Reincidente"/>
    <s v="Personal"/>
    <s v="Advindos III"/>
    <x v="10"/>
    <s v="Contratos e Regulamentos"/>
    <s v="Contratação/Adesão e Vigência Contratual"/>
    <s v="Demora na Contratação AC"/>
    <x v="2"/>
    <x v="1"/>
    <m/>
    <s v="Individual"/>
    <s v="Não Assistencial"/>
    <s v="EMQ"/>
    <m/>
    <s v="Risco do negócio"/>
    <s v="Risco do Negócio"/>
    <s v="Interlocutora, que se identifica como mãe do beneficiário, questiona a recusa/falta de retorno para contratação de plano individual ou familiar, sob alegação de não haver retorno por parte da OPS, que alega ser necessário o resultado da entrevista médica. A solicitação foi feita à Operadora no dia 08/06/2024. Protocolo: A OPS se recusou a fornecer o protocolo, tendo o efetuado o contato por meio do telefone (21) 3952-3333, em 16/07/24, às 9:58h."/>
    <s v="Alto Custo "/>
    <s v="Não"/>
    <s v="Não"/>
    <s v="Não"/>
    <s v="AC"/>
    <s v="Não"/>
    <s v="Não"/>
    <s v="AC"/>
    <m/>
    <m/>
    <m/>
    <m/>
    <m/>
    <x v="2"/>
    <s v="Dia útil"/>
    <x v="10"/>
  </r>
  <r>
    <d v="2024-04-30T00:00:00"/>
    <x v="57"/>
    <n v="77"/>
    <n v="6"/>
    <n v="12973835"/>
    <s v="Agecor 2"/>
    <s v="RAQUEL PEREIRA SICURO"/>
    <s v="MARIA HELENA DA SILVA"/>
    <s v="036.866.277-28"/>
    <n v="73"/>
    <s v="Não Reincidente"/>
    <s v="Personal"/>
    <s v="Advindos II"/>
    <x v="4"/>
    <s v="Cobertura"/>
    <s v="Reembolso"/>
    <s v="Reembolso"/>
    <x v="0"/>
    <x v="1"/>
    <m/>
    <s v="Individual"/>
    <s v="_x0009_Assistencial"/>
    <s v="Fale Leve"/>
    <m/>
    <s v="Evitável"/>
    <s v="Evitável"/>
    <s v="Interlocutor(a), que se identifica como. filha do beneficiária, informa que o procedimento anetestesista para 30306027 FACECTOMIA COM LENTE INTRA-OCULAR COM OU SEM FACOEMULSIFICAÇÃO. Foi solicitado à operadora em e não foi garantido por não ter prestador . O procedimento foi posteriormente realizado em caráter particular em 24/04/2024 e 10/06/2024 , no prestador sta beatriz , em função da ausência de cobertura pela operadora. A solicitação de reembolso foi feita em data do pedido – 16/05/2024 e 8/07/2024, não sendo pago o reembolso integral de R$900,00 e de cada cirurgia totalizando R$ 1.800,00. protocolo 42233920240711765132 data 11/07/2024"/>
    <s v="Beneficiária solicita reembolso de anestesia, porém, há demora para registro de recebimento de documentação"/>
    <s v="Não"/>
    <s v="Não"/>
    <s v="Sim"/>
    <s v="Sim"/>
    <s v="Sim"/>
    <s v="Não"/>
    <s v="Sim"/>
    <m/>
    <m/>
    <m/>
    <m/>
    <m/>
    <x v="2"/>
    <s v="Dia útil"/>
    <x v="10"/>
  </r>
  <r>
    <d v="2024-06-25T00:00:00"/>
    <x v="57"/>
    <n v="21"/>
    <n v="5"/>
    <n v="12974493"/>
    <m/>
    <s v="ROSEMARY DOS SANTOS NEVES"/>
    <s v="ANDRISIA LETICIA PANDINI SIQUEIRA"/>
    <s v="087.864.726-07"/>
    <n v="27"/>
    <s v="Não Reincidente"/>
    <s v="Premium"/>
    <s v="Novos Associados"/>
    <x v="6"/>
    <s v="Contratos e Regulamentos"/>
    <s v="suspensão e rescisão contratuais"/>
    <s v="Cobrança e aviso prévio"/>
    <x v="5"/>
    <x v="1"/>
    <m/>
    <s v="Empresarial"/>
    <s v="Não Assistencial"/>
    <s v="Cadastro"/>
    <m/>
    <s v="Inevitável"/>
    <m/>
    <s v="Beneficiária, informa que solicitou à operadora, em 02/07/2024, a cancelamento em plano coletivo empresarial informar a data em que o beneficiária solicitou o cancelamento para a pessoa jurídica contratante. Até a presente data cancelamento . Protocolo:42233920240708748053 – data: 08/07/2024. Relata que não cláusula contratual que relate que dever ser cumprimento o aviso prévio não dispõem a informação seu contrato."/>
    <s v="Beneficiária não concorda com pagamento de aviso prévio"/>
    <s v="Não"/>
    <s v="Não"/>
    <s v="Não"/>
    <s v="Sim"/>
    <s v="Sim"/>
    <s v="Não"/>
    <s v="Sim"/>
    <m/>
    <m/>
    <m/>
    <m/>
    <m/>
    <x v="2"/>
    <s v="Dia útil"/>
    <x v="10"/>
  </r>
  <r>
    <d v="2024-07-16T00:00:00"/>
    <x v="57"/>
    <n v="0"/>
    <n v="4"/>
    <n v="12974500"/>
    <m/>
    <s v="WALLACE FELIPE DOS SANTOS"/>
    <s v="DAVI DE OLIVEIRA SOUZA"/>
    <s v="220.641.617-40"/>
    <n v="4"/>
    <s v="Não Reincidente"/>
    <s v="Personal"/>
    <s v="Novos Associados"/>
    <x v="1"/>
    <s v="Contratos e Regulamentos"/>
    <s v="suspensão e rescisão contratuais"/>
    <s v="Cancelamento por inadimplência"/>
    <x v="25"/>
    <x v="1"/>
    <m/>
    <s v="Individual"/>
    <s v="Não Assistencial"/>
    <s v="Retenção"/>
    <m/>
    <s v="Inevitável"/>
    <m/>
    <s v="Interlocutora que se identifica como mãe do beneficiário questiona o cancelamento, em 10/07/2024 ( data da ciência) do contrato individual/familiar firmado em 09/07/2021, sob alegação de inadimplência. Relata que ocorreu atraso no pagamento da mensalidade por 60 (sessenta) dias nos últimos 12 (doze) meses, entretanto, não foi enviada notificação pela operadora sobre a possibilidade de rescisão. Interlocutora destaca que o endereço de correspondência está atualizado junto à operadora . Protocolo: 42233920240716781930 Data: 16/07/2024"/>
    <s v="Beneficiário com o plano cancelado por inadimplência e desejava reativar o plano, porém, plano com alta sinistralidade e não pode ser reativado."/>
    <s v="Não"/>
    <s v="Não"/>
    <s v="Não"/>
    <s v="Sim"/>
    <s v="Sim"/>
    <s v="Não"/>
    <s v="Sim"/>
    <m/>
    <m/>
    <m/>
    <m/>
    <m/>
    <x v="2"/>
    <s v="Dia útil"/>
    <x v="10"/>
  </r>
  <r>
    <d v="2024-06-19T00:00:00"/>
    <x v="57"/>
    <n v="27"/>
    <n v="0"/>
    <n v="12974945"/>
    <s v="Nova Affinity"/>
    <s v="PRISCYLA DE ANDRADE FERREIRA"/>
    <s v="LEONARDO MIGUEL ANTONIO"/>
    <s v="096.822.397-45"/>
    <n v="43"/>
    <s v="Não Reincidente"/>
    <s v="Premium"/>
    <s v="Novos Associados"/>
    <x v="24"/>
    <s v="Contratos e Regulamentos"/>
    <s v="Contratação/Adesão e Vigência Contratual"/>
    <s v="Demora na Contratação AC"/>
    <x v="2"/>
    <x v="1"/>
    <m/>
    <s v="Individual"/>
    <s v="Não Assistencial"/>
    <s v="EMQ"/>
    <m/>
    <s v="Risco do negócio"/>
    <s v="Risco do Negócio"/>
    <s v="Interlocutora, que se identifica como esposa do beneficiário, questiona a falta de retorno para contratação de plano individual , informa que a solicitação foi feita à Operadora no dia 28-06-2024 com avaliação médica concluída e desde então A operadora alega que o pedido está em análise e não apresenta resposta ao pedido. Protocolo : 17188381166972 - 09-07-2024"/>
    <s v="Alto Custo "/>
    <s v="Não"/>
    <s v="Não"/>
    <s v="Não"/>
    <s v="AC"/>
    <s v="Não"/>
    <s v="Não"/>
    <s v="AC"/>
    <m/>
    <m/>
    <m/>
    <m/>
    <m/>
    <x v="2"/>
    <s v="Dia útil"/>
    <x v="10"/>
  </r>
  <r>
    <d v="2024-07-16T00:00:00"/>
    <x v="57"/>
    <n v="0"/>
    <n v="1"/>
    <n v="12975383"/>
    <s v="Venda interna"/>
    <m/>
    <s v="MÁRCIA FERREIRA DA SILVA"/>
    <s v="105.233.357-50"/>
    <n v="59"/>
    <s v="Reincidente"/>
    <s v="Personal"/>
    <s v="Advindos I"/>
    <x v="0"/>
    <s v="Cobertura"/>
    <s v="Rede de atendimento"/>
    <s v="Dificuldade no Agendamento"/>
    <x v="3"/>
    <x v="52"/>
    <m/>
    <s v="Individual"/>
    <s v="_x0009_Assistencial"/>
    <s v="Gestão de Rede"/>
    <m/>
    <s v="Inevitável"/>
    <s v="Inevitável"/>
    <s v="Excelentíssimos Senhores, Por meio deste instrumento, venho requerer em nome da paciente Márcia Ferreira da Silva, identificada pelo CPF 105.233.357-50, residente na Rua Soldado Antônio da Silveira, 21, Casa B, Campo Grande, Rio de Janeiro, CEP 20.785-200, doravante denominada beneficiária, o agendamento de consulta com médico especializado em Neurocirurgia, conforme indicado pelo encaminhamento em anexo. O propósito desta solicitação é a avaliação de Discopatia Lombar. Cumpre ressaltar que a beneficiária, de 59 anos, é portadora de Diabetes e hipertensão Arterial, apresentando certa dificuldade de mobilidade para deslocamentos fora de sua área de residência, localizada em Campo Grande, Zona Oeste do Rio de Janeiro, o que dificulta seu atendimento em outras localidades. *Diante do exposto, solicito o agendamento da consulta com especialista em Neurocirurgia, preferencialmente em sua região de domicílio (Campo Grande). Requer-se que este pleito seja tratado com prioridade e urgência,"/>
    <s v="Filho da beneficiária solicitou o agendamento com neurocirurgião, beneficiária foi indicada para entrar em contato com prestador e agendar consulta."/>
    <s v="Não"/>
    <s v="Não"/>
    <s v="Não"/>
    <s v="Sim"/>
    <s v="Sim"/>
    <s v="Não"/>
    <s v="Sim"/>
    <m/>
    <m/>
    <m/>
    <m/>
    <m/>
    <x v="2"/>
    <s v="Dia útil"/>
    <x v="10"/>
  </r>
  <r>
    <d v="2024-06-25T00:00:00"/>
    <x v="58"/>
    <n v="22"/>
    <n v="0"/>
    <n v="12975951"/>
    <s v="Uniclass"/>
    <s v="JESSICA MAGUELLI GUIMARAES"/>
    <s v="DAGMAR XAVIER"/>
    <s v="316.002.987-53"/>
    <n v="73"/>
    <s v="Não Reincidente"/>
    <s v="Premium"/>
    <s v="Advindos III"/>
    <x v="0"/>
    <s v="Contratos e Regulamentos"/>
    <s v="Contratação/Adesão e Vigência Contratual"/>
    <s v="Demora na Contratação AC"/>
    <x v="2"/>
    <x v="1"/>
    <m/>
    <s v="Individual"/>
    <s v="Não Assistencial"/>
    <s v="EMQ"/>
    <m/>
    <s v="Risco do negócio"/>
    <s v="Risco do Negócio"/>
    <s v="Interlocutora, questiona a recusa para contratação de plano individual ou familiar, sob alegação de nenhuma resposta. A solicitação foi feita à Operadora no dia 24/06/2024. – data 24/06/2024."/>
    <s v="Alto Custo "/>
    <s v="Não"/>
    <s v="Não"/>
    <s v="Não"/>
    <s v="AC"/>
    <s v="Não"/>
    <s v="Não"/>
    <s v="AC"/>
    <m/>
    <m/>
    <m/>
    <m/>
    <m/>
    <x v="2"/>
    <s v="Dia útil"/>
    <x v="11"/>
  </r>
  <r>
    <d v="2024-06-28T00:00:00"/>
    <x v="58"/>
    <n v="19"/>
    <n v="2"/>
    <n v="12976256"/>
    <s v="Cgd corretora"/>
    <s v="DIOGO BARRETO"/>
    <s v="OZIRIS FERNANDES DE OLIVEIRA"/>
    <s v="130.259.647-07"/>
    <n v="35"/>
    <s v="Não Reincidente"/>
    <s v="Premium"/>
    <s v="Advindos III"/>
    <x v="24"/>
    <s v="Contratos e Regulamentos"/>
    <s v="Contratação/Adesão e Vigência Contratual"/>
    <s v="Cancelamento por inadimplência"/>
    <x v="25"/>
    <x v="1"/>
    <m/>
    <s v="Empresarial"/>
    <s v="Não Assistencial"/>
    <s v="Retenção"/>
    <m/>
    <s v="Inevitável"/>
    <e v="#REF!"/>
    <s v="Prezados, Infelizmente foi, tive meu contrato empresarial cancelado pro inadimplência, mas disposto a regularizar os pagamentos desde que com a reativação do plano. Porém, a informação que a operadora nos deu é que só responderão ao assunto após pagar uma mensalidade em aberto e aguardar 45 dias, o que é um prazo demasiado face o tema que está sendo tratado."/>
    <s v="Beneficiário com plano cancelado por inadimplência e solicita reativação do plano, porém, está com boletos em aberto."/>
    <s v="Não"/>
    <s v="Não"/>
    <s v="Não"/>
    <s v="Sim"/>
    <s v="Sim"/>
    <s v="Não"/>
    <s v="Sim"/>
    <m/>
    <m/>
    <m/>
    <m/>
    <m/>
    <x v="2"/>
    <s v="Dia útil"/>
    <x v="11"/>
  </r>
  <r>
    <d v="2024-06-06T00:00:00"/>
    <x v="58"/>
    <n v="41"/>
    <n v="6"/>
    <n v="12977737"/>
    <s v="Royal Vendas"/>
    <s v="ROBERTO LOURENÇO"/>
    <s v="LETICIA TEIXEIRA MIGUEZ DE OLIVEIRA"/>
    <s v="025.562.917-61"/>
    <n v="59"/>
    <s v="Não Reincidente"/>
    <s v="Personal"/>
    <s v="Novos Associados"/>
    <x v="10"/>
    <s v="Mensalidades e reajustes"/>
    <s v="Mensalidades e outras cobranças"/>
    <s v="Devolução de mensalidade"/>
    <x v="18"/>
    <x v="1"/>
    <m/>
    <s v="Empresarial"/>
    <s v="Não Assistencial"/>
    <s v="Financeiro"/>
    <m/>
    <s v="Evitável"/>
    <s v="Evitável"/>
    <s v="Interlocutor, beneficiário, questiona cobranças ocorrida em 04/2024. A operadora alega que essa cobrança e devida a ambulância. Interlocutora relata já ter pedido o cancelamento 3 meses e a operadora diz que esta em análise. E ate o prezado momento não houve o cancelamento. Protocolo 42233920240717786991 data 17/07/2024"/>
    <s v="Beneficiária solicitou o cancelamento do aditivo APH e houve demora para conclusão da solicitação"/>
    <s v="Sim"/>
    <s v="Sim"/>
    <s v="Sim"/>
    <s v="Sim"/>
    <s v="Sim"/>
    <s v="Não"/>
    <s v="Sim"/>
    <m/>
    <m/>
    <m/>
    <m/>
    <m/>
    <x v="2"/>
    <s v="Dia útil"/>
    <x v="11"/>
  </r>
  <r>
    <d v="2024-07-18T00:00:00"/>
    <x v="59"/>
    <n v="0"/>
    <n v="0"/>
    <n v="12978385"/>
    <s v="Agecor 2"/>
    <s v="CLAUDIA VILLAR BARBOSA"/>
    <s v="RENATA FERNANDES DOMENECH"/>
    <s v="085.720.917-50"/>
    <n v="43"/>
    <s v="Reincidente"/>
    <s v="Premium"/>
    <s v="Novos Associados"/>
    <x v="6"/>
    <s v="Cobertura"/>
    <s v="Carencia"/>
    <s v="Demora na liberação do beneficio"/>
    <x v="8"/>
    <x v="1"/>
    <m/>
    <s v="Individual"/>
    <s v="Assistencial"/>
    <s v="Regulação"/>
    <m/>
    <s v="Inevitável"/>
    <s v="Inevitável"/>
    <s v="Beneficiária, questiona a falta de atendimento para: &quot;Amiu em urgência&quot; (Conforme pedido médico). A solicitação foi feita à Operadora no dia: 18/07/2024, para realização no município: Rio de janeiro/RJ, entretanto, a operadora negou com a justificativa de que a beneficiária está em carência para o procedimento. Protocolo: (Urgência) - Data: 18/07/2024"/>
    <s v="Beneficiária teve guia de internação negada por carência pois tem 25 dias de plano. "/>
    <s v="Não"/>
    <s v="Não"/>
    <s v="Não"/>
    <s v="Sim"/>
    <s v="Não"/>
    <s v="Não"/>
    <s v="Sim"/>
    <m/>
    <m/>
    <m/>
    <m/>
    <m/>
    <x v="2"/>
    <s v="Dia útil"/>
    <x v="12"/>
  </r>
  <r>
    <d v="2024-03-14T00:00:00"/>
    <x v="59"/>
    <n v="126"/>
    <n v="12"/>
    <n v="12978866"/>
    <s v="Leve saúde"/>
    <s v="VALERIA SOARES RIBEIRO PEREIRA"/>
    <s v="ARIANE DA SILVA FERREIRA BRASIL"/>
    <s v="120.009.587-10"/>
    <n v="36"/>
    <s v="Não Reincidente"/>
    <s v="Personal"/>
    <s v="Novos Associados"/>
    <x v="1"/>
    <s v="Cobertura"/>
    <s v="Regras para Acesso aos Atendimentos"/>
    <s v="Demora na liberação do beneficio"/>
    <x v="6"/>
    <x v="5"/>
    <m/>
    <s v="Empresarial"/>
    <s v="Assistencial"/>
    <s v="Regulação"/>
    <s v="Eletiva "/>
    <s v="Evitável"/>
    <s v="Evitável"/>
    <s v="A beneficiária, questiona a não cobertura para os materiais, para realização do procedimento Endometriose profunda, Retirada de uma parte do intestino (conforme guia médica), Dr. Rodrigo Roels, solicitado em 09/05/2024. Protocolo: 42233920240717784204 data: 17/07/2024."/>
    <s v="Beneficiária reclama de desmarcação de cirurgia que estava agendada no Hospital Israelita. Segundo o protocolo, o procedimento foi desmarcado por incompatilidade de agenda entre o cirurgião ginecologista e proctologista."/>
    <s v="Sim"/>
    <s v="Sim"/>
    <s v="Não"/>
    <s v="Sim"/>
    <s v="Sim"/>
    <s v="Não"/>
    <s v="Sim"/>
    <s v="Credenciar novo profissional - Cirurgia de endometriose"/>
    <m/>
    <m/>
    <m/>
    <m/>
    <x v="2"/>
    <s v="Dia útil"/>
    <x v="12"/>
  </r>
  <r>
    <d v="2024-05-28T00:00:00"/>
    <x v="59"/>
    <n v="51"/>
    <n v="2"/>
    <n v="12980283"/>
    <s v="Sun corretora"/>
    <s v="JOSE FERNANDES"/>
    <s v="MARCIA CRISTIANE PORTELA DA SILVA"/>
    <s v="009.062.627-39"/>
    <n v="54"/>
    <s v="Reincidente"/>
    <s v="Premium"/>
    <s v="Advindos II"/>
    <x v="1"/>
    <s v="Cobertura"/>
    <s v="Regras para Acesso aos Atendimentos"/>
    <s v="Demora na liberação do beneficio"/>
    <x v="17"/>
    <x v="12"/>
    <m/>
    <s v="Empresarial"/>
    <s v="Assistencial"/>
    <s v="Leve Clínica"/>
    <m/>
    <s v="Evitável"/>
    <s v="Evitável"/>
    <s v="Beneficiária, questiona a falta de atendimento para Terapia. A solicitação foi feita à Operadora no dia 21/06/2024, para realização no município Rio de Janeiro/RJ. Beneficiária informou que todas as vezes em que fez a marcação de uma consulta com psicólogo, foi cancelado pela operadora sem apresentar respostas, e em outras vezes alega não ter agenda. Relata também que não disponibilizam após desmarcar. Protocolo: 422339202403304268437 – data: 04/03/2024."/>
    <s v="Beneficiária havia agendado a  sessão com psicólogo, porém, agendamento não foi registrado em sistema"/>
    <s v="Não"/>
    <s v="Não"/>
    <s v="Não"/>
    <s v="Sim"/>
    <s v="Sim"/>
    <s v="Não"/>
    <s v="Sim"/>
    <m/>
    <m/>
    <m/>
    <m/>
    <m/>
    <x v="2"/>
    <s v="Dia útil"/>
    <x v="12"/>
  </r>
  <r>
    <s v="-"/>
    <x v="60"/>
    <n v="0"/>
    <n v="0"/>
    <n v="12981399"/>
    <s v="Venda Interna"/>
    <m/>
    <s v="LUCAS BRANDAO DA SILVA"/>
    <s v="166.862.937-25"/>
    <n v="12"/>
    <s v="Não Reincidente"/>
    <m/>
    <e v="#REF!"/>
    <x v="6"/>
    <s v="Contratos e Regulamentos"/>
    <s v="Portabilidade de carências"/>
    <s v="Demora na liberação do beneficio"/>
    <x v="20"/>
    <x v="1"/>
    <m/>
    <m/>
    <s v="Não Assistencial"/>
    <s v="Cadastro"/>
    <m/>
    <s v="Evitável"/>
    <s v="Evitável"/>
    <s v="Interlocutor(a), que se identifica como mãe do beneficiário, relata que a operadora de destino LEVE SAÚDE não comunicou o aceite da portabilidade no plano de destino. Informa que cumpriu todos os requisitos estabelecidos pela resolução normativa vigente (vínculo ativo no plano de origem/adimplência/prazo de permanência/compatibilidade com o plano de destino e demais requisitos), sendo os documentos entregues na operadora em 02/07/2024 pelo site levesaude.com.br. A operadora não apresentou resposta. Beneficiária após muitas tentativas de contato, recebeu a informação, após o prazo de 10 dias, que estava pendente o RG do beneficiário e os dados do titular financeiro. Sendo que a operadora não fez nenhum tipo de contato com a interlocutora exigindo a documentação. Interlocutora alega que encaminhou tudo o que foi pedido pela operadora, incluindo o RG do beneficiário, mas o dados do titular financeiro em nenhum momento foi mencionado. Protocolo 422339202407154203 - data 15/07/2024."/>
    <s v="Responsável reclama da demora para liberação da portabilidade. Registro de contato foi depois da abertura da reclamação."/>
    <s v="Não"/>
    <s v="Não"/>
    <s v="Não"/>
    <s v="Sim"/>
    <s v="Não"/>
    <s v="Não"/>
    <s v="Sim"/>
    <s v="Alteração no Fluxo de portabilidade"/>
    <m/>
    <m/>
    <m/>
    <m/>
    <x v="2"/>
    <s v="Dia útil"/>
    <x v="13"/>
  </r>
  <r>
    <d v="2024-06-28T00:00:00"/>
    <x v="60"/>
    <n v="21"/>
    <n v="7"/>
    <n v="12982307"/>
    <s v="Absoluta"/>
    <s v="MARCELO BANDEIRA CARLOS"/>
    <s v="VERA LUCIA STELLET AGUIRRE"/>
    <s v="870.586.777-00"/>
    <n v="65"/>
    <s v="Não Reincidente"/>
    <s v="Mais Metropolitano"/>
    <s v="Novos Associados"/>
    <x v="0"/>
    <s v="Mensalidades e reajustes"/>
    <s v="Mensalidades e outras cobranças"/>
    <s v="Devolução de mensalidade"/>
    <x v="0"/>
    <x v="1"/>
    <m/>
    <s v="Individual"/>
    <s v="Não Assistencial"/>
    <s v="Fale Leve"/>
    <s v="Financeiro "/>
    <s v="Evitável"/>
    <s v="Evitável"/>
    <s v="Beneficiária questiona a não devolução de valor proporcional de mensalidade pela operadora, vez que ocorreu o cancelamento contratual. Relata que pagou a mensalidade do mês 06/2024 de forma integral, e que solicitou o cancelamento do plano no dia 28/06/2024. Solicita o ressarcimento do dia 29/06/2024 até 05/07/2024, a operadora alega que o plano da beneficiária seria PRÉ PAGO. Protocolo: 42233920240719798896 Data: 19/07/2024"/>
    <s v="Beneficiária solicita devolução de valor já pago, após o cancelamento do plano. Houve demora para o pagamento e consultor informou que beneficiária não teria direito a devolução."/>
    <s v="Sim"/>
    <s v="Sim"/>
    <s v="Sim"/>
    <s v="Sim"/>
    <s v="Sim"/>
    <s v="Não"/>
    <s v="Sim"/>
    <m/>
    <m/>
    <m/>
    <m/>
    <m/>
    <x v="2"/>
    <s v="Dia útil"/>
    <x v="13"/>
  </r>
  <r>
    <d v="2024-04-26T00:00:00"/>
    <x v="60"/>
    <n v="84"/>
    <n v="9"/>
    <n v="12982426"/>
    <s v="Royal"/>
    <s v="ELAINE CONSTATINO TORK"/>
    <s v="PEDRO HENRIQUE RODRIGUES GUIMARAES"/>
    <s v="162.097.047-35"/>
    <n v="23"/>
    <s v="Não Reincidente"/>
    <s v="Personal"/>
    <s v="Advindos II"/>
    <x v="6"/>
    <s v="Cobertura"/>
    <s v="Prazos Máximos para Atendimento"/>
    <s v="Demora na liberação do beneficio"/>
    <x v="1"/>
    <x v="60"/>
    <m/>
    <s v="Individual"/>
    <s v="Assistencial"/>
    <s v="Regulação"/>
    <s v="OPME "/>
    <s v="Evitável"/>
    <s v="Evitável"/>
    <s v=" O beneficiário aguarda desde o dia 05 de março de 2024 para poder ser submetido ao tratamento cirurgico. É UM ABUSO! Essa autarquia precisa aplicar penalidades! EM ANEXO A DENÚNCIA."/>
    <s v="Responsável reclama de demora para liberação de OPME para realização de cirurgia. Beneficiário identificado como fraude, por isso, a demora para liberação a cirurgia (Proposital)."/>
    <s v="Sim"/>
    <s v="Sim"/>
    <s v="Sim"/>
    <s v="Sim"/>
    <s v="Sim"/>
    <s v="Não"/>
    <s v="Sim"/>
    <m/>
    <m/>
    <m/>
    <m/>
    <m/>
    <x v="2"/>
    <s v="Dia útil"/>
    <x v="13"/>
  </r>
  <r>
    <d v="2024-07-19T00:00:00"/>
    <x v="61"/>
    <n v="3"/>
    <n v="1"/>
    <n v="12983931"/>
    <s v="Casa de negócios"/>
    <s v="LUCAS DE SOUZA BORGES"/>
    <s v="MATHEUS PIRES MELLO DOS SANTOS_x0009_"/>
    <s v="167.095.217-70"/>
    <n v="12"/>
    <s v="Não Reincidente"/>
    <s v="Personal"/>
    <s v="Advindos II"/>
    <x v="10"/>
    <s v="Cobertura"/>
    <s v="Regras para Acesso aos Atendimentos"/>
    <s v="Dificuldade no Agendamento"/>
    <x v="12"/>
    <x v="9"/>
    <m/>
    <s v="Individual"/>
    <s v="Assistencial"/>
    <s v="Leve Clínica"/>
    <m/>
    <s v="Evitável"/>
    <s v="Evitável"/>
    <s v="Interlocutor(a), que se identifica como pai do beneficiário, questiona a não cobertura para consulta pediatra , nome do médico solicitante se houver. A operadora indicou os prestadores [descrever os prestadores] e nenhum deles tem agenda disponível dentro dos prazos da RN 566/2022 [ou nenhum profissional tem agenda disponível para atendimento]. operadora autoriza e cancela faltando 1 dia para consulta, 5x. O procedimento foi solicitado à operadora no dia 23/03/2024. 01/04/2024. 20/07/2024. 22/07/2024 para realização no município Rio de janeiro. Protocolo não consegue falar por ligação."/>
    <s v="Responsável do beneficiário reclama que as consultas com o pediatra agendada na Leve clínicas, foram todas canceladas"/>
    <s v="Não"/>
    <s v="Não"/>
    <s v="Não"/>
    <s v="Sim"/>
    <s v="Sim"/>
    <s v="Não"/>
    <s v="Sim"/>
    <m/>
    <m/>
    <m/>
    <m/>
    <m/>
    <x v="3"/>
    <s v="Dia útil"/>
    <x v="14"/>
  </r>
  <r>
    <d v="2024-06-12T00:00:00"/>
    <x v="61"/>
    <n v="40"/>
    <n v="0"/>
    <n v="12985141"/>
    <s v="Sun"/>
    <s v="MARLON FARIAS DE ANDRADE"/>
    <s v="RYAN OLIVEIRA DE LIMA"/>
    <s v="224.212.187-13"/>
    <n v="3"/>
    <s v="Não Reincidente"/>
    <s v="Personal"/>
    <s v="Novos Associados"/>
    <x v="24"/>
    <s v="Contratos e Regulamentos"/>
    <s v="Contratação/Adesão e Vigência Contratual"/>
    <s v="Demora na Contratação AC"/>
    <x v="2"/>
    <x v="1"/>
    <m/>
    <s v="Individual"/>
    <s v="Não Assistencial"/>
    <s v="EMQ"/>
    <m/>
    <s v="Risco do negócio"/>
    <s v="Risco do Negócio"/>
    <s v="Interlocutora, que se identifica como mãe do beneficiário, questiona a recusa para contratação de plano individual ou familiar, a operadora não apresenta respostas e alegam análise. Ao entrar em contato é solicitado o teste do pezinho. A solicitação foi feita à Operadora no dia 12/06/2024. A interlocutora entrou em contato com operadora, dia 15/07/2024, com a atendente Beatriz, às 22:32, no telefone (21)3952-3333, e não foi informado o protocolo do atendimento alegando que a interlocutora não faz parte do plano, informou somente o número da proposta 171819888346245."/>
    <s v="Alto Custo "/>
    <s v="Não"/>
    <s v="Não"/>
    <s v="Não"/>
    <s v="AC"/>
    <s v="Não"/>
    <s v="Não"/>
    <s v="AC"/>
    <m/>
    <m/>
    <m/>
    <m/>
    <m/>
    <x v="3"/>
    <s v="Dia útil"/>
    <x v="14"/>
  </r>
  <r>
    <d v="2024-07-13T00:00:00"/>
    <x v="61"/>
    <n v="9"/>
    <n v="7"/>
    <n v="12985555"/>
    <s v="Mrg corretora"/>
    <s v="VIVIANE DA SILVA VIEIRA"/>
    <s v="PABLO NUNES DURVAL"/>
    <s v="022.522.087-32"/>
    <n v="50"/>
    <s v="Não Reincidente"/>
    <s v="Leve On"/>
    <s v="Novos Associados"/>
    <x v="4"/>
    <s v="Cobertura"/>
    <s v="Reembolso"/>
    <s v="Reembolso"/>
    <x v="12"/>
    <x v="0"/>
    <m/>
    <s v="Individual"/>
    <s v="Assistencial"/>
    <s v="Jurídico"/>
    <m/>
    <s v="Evitável"/>
    <s v="Evitável"/>
    <s v="Beneficiário, questiona o não pagamento de reembolso para locomoção do mesmo autorizado pela operadora, consulta seria realizada no dia 12/06/2024 mais houve o cancelamento por falta do profissional medico, beneficiário foi notificado no caminho o mesmo foi com o carro de aplicativo e solicitou a operadora o valor do reembolso de 82,00R$ e ate o momento não obteve resposta. Beneficiário alega ter feito contato com a operadora e a ouvidora e ambas não deu algum retorno sobre o pagamento do reembolso. A solicitação de reembolso foi feita à operadora no dia 12/06/2024 e o prazo previsto no contrato para realização do reembolso já expirou. Protocolo:42233920240722805919 – data:22/07/2024."/>
    <s v="Beneficiário solicita reembolso de valor pago para deslocamento de consulta que foi cancelada minutos antes do atendimento. Houve erro operacional, pois o Fale Leve solicitou posição do jurídico quanto ao pagamento do reembolso e após aceite do jurídico, demanda não foi encaminhada para o financeiro para pagamento."/>
    <s v="Sim"/>
    <s v="Não"/>
    <s v="Sim"/>
    <s v="Sim"/>
    <s v="Sim"/>
    <s v="Sim"/>
    <s v="Sim"/>
    <m/>
    <m/>
    <m/>
    <m/>
    <m/>
    <x v="3"/>
    <s v="Dia útil"/>
    <x v="14"/>
  </r>
  <r>
    <d v="2024-07-12T00:00:00"/>
    <x v="61"/>
    <n v="10"/>
    <n v="0"/>
    <n v="12985647"/>
    <s v="Amparo &amp; Lopes Corretora"/>
    <s v="PEDRO ARTHUR ATHAYDE GONCALVES"/>
    <s v="ANNELISE NOE MARTINHO"/>
    <s v="036.138.407-66"/>
    <n v="52"/>
    <s v="Não Reincidente"/>
    <s v="Premium"/>
    <s v="Advindos III"/>
    <x v="1"/>
    <s v="Contratos e Regulamentos"/>
    <s v="Contratação/Adesão e Vigência Contratual"/>
    <s v="Demora na Contratação AC"/>
    <x v="2"/>
    <x v="1"/>
    <m/>
    <s v="Individual"/>
    <s v="Não Assistencial"/>
    <s v="EMQ"/>
    <m/>
    <s v="Risco do negócio"/>
    <s v="Risco do Negócio"/>
    <s v="Beneficiária, questiona a falta de resposta para contratação de plano individual ou familiar. A solicitação foi feita à Operadora no dia 12/07/2024. Beneficiária alega que fez a entrevista no dia 12/07/2024 e seu marido fez no dia 15/07/2024 e até o momento a operadora não deu resposta a solicitante."/>
    <s v="Alto Custo "/>
    <s v="Não"/>
    <s v="Não"/>
    <s v="Não"/>
    <s v="AC"/>
    <s v="Não"/>
    <s v="Não"/>
    <s v="AC"/>
    <m/>
    <m/>
    <m/>
    <m/>
    <m/>
    <x v="3"/>
    <s v="Dia útil"/>
    <x v="14"/>
  </r>
  <r>
    <d v="2024-07-03T00:00:00"/>
    <x v="62"/>
    <n v="20"/>
    <n v="5"/>
    <n v="12987029"/>
    <s v="MS BUSSINESS"/>
    <s v="VALESKA DO NASCIMENTO DALIA"/>
    <s v="ANTONIO INACIO DE BARROS"/>
    <s v="211.890.567-04"/>
    <n v="82"/>
    <s v="Não Reincidente"/>
    <s v="Leve On"/>
    <s v="Advindos I"/>
    <x v="10"/>
    <s v="Cobertura"/>
    <s v="Rede de atendimento"/>
    <s v="Dificuldade no Agendamento"/>
    <x v="17"/>
    <x v="21"/>
    <m/>
    <s v="Individual"/>
    <s v="Assistencial"/>
    <s v="Leve Clínica"/>
    <m/>
    <s v="Evitável"/>
    <s v="Evitável"/>
    <s v="Interlocutor(a), que se identifica como . filha do beneficiário, questiona a não atendimento para cardiologista serviço demandado, e nome do . O procedimento foi solicitado à operadora no dia 10/06/2024, para realização no município rio de janeiro. A operadora alega que nao tem vaga em sua rede para realização do serviço de saúde. protocolo 42233920240723810027 data 23/07/2024"/>
    <s v="Beneficiário deseja agendar consulta com cardiologista da Leve clínica de Madureira. Médico sem agenda disponível e cancelou o primeiro agendamento"/>
    <s v="Não"/>
    <s v="Não"/>
    <s v="Não"/>
    <s v="Sim"/>
    <s v="Sim"/>
    <s v="Não"/>
    <s v="Sim"/>
    <m/>
    <m/>
    <m/>
    <m/>
    <m/>
    <x v="3"/>
    <s v="Dia útil"/>
    <x v="15"/>
  </r>
  <r>
    <d v="2024-07-23T00:00:00"/>
    <x v="62"/>
    <n v="0"/>
    <n v="3"/>
    <n v="12986894"/>
    <s v="Uniclass"/>
    <s v="ROBERTA TRINDADE GOMES"/>
    <s v="GIOVANNA FELIX NOLASCO TINTEL"/>
    <s v="159.801.157-06"/>
    <n v="22"/>
    <s v="Não Reincidente"/>
    <s v="Personal"/>
    <s v="Advindos II"/>
    <x v="1"/>
    <s v="Cobertura"/>
    <s v="Prazos Máximos para Atendimento"/>
    <s v="Demora na liberação do beneficio"/>
    <x v="1"/>
    <x v="61"/>
    <m/>
    <s v="Individual"/>
    <s v="Assistencial"/>
    <s v="Regulação"/>
    <s v="GPI"/>
    <s v="Evitável"/>
    <s v="Evitável"/>
    <s v="Interlocutor(a), que se identifica como beneficiário, questiona o prazo de atendimento para exame de alergia, Interlocutora questiona o tempo esperado para autorização presencial dos exames e consulta, solicitados. Questiona a demora no atendimento para autorização.. A operadora não autorizou o serviço e pede pra aguardar autorização exame agendado para 11 horas no dia 23/07/2024 após o prazo máximo previsto na RN nº 566/2022. Protocolo não forneceu protocolo"/>
    <s v="Beneficiária reclama de demora para autorização de exame de teste de contato. Verificado que guia foi aberta as 11:47 e liberada as 12:33"/>
    <s v="Não"/>
    <s v="Não"/>
    <s v="Não"/>
    <s v="Sim"/>
    <s v="Sim"/>
    <s v="Não"/>
    <s v="Sim"/>
    <m/>
    <m/>
    <m/>
    <m/>
    <m/>
    <x v="3"/>
    <s v="Dia útil"/>
    <x v="15"/>
  </r>
  <r>
    <s v="-"/>
    <x v="62"/>
    <n v="0"/>
    <n v="0"/>
    <n v="12986947"/>
    <s v="Disk Delta Representacoes"/>
    <s v="ANDRESSA FLORIDO ALMEIDA NUNES"/>
    <s v="LUCAS RAVI BORGES DA COSTA"/>
    <s v="219.996.877-44"/>
    <n v="4"/>
    <s v="Não Reincidente"/>
    <s v="Empresarial"/>
    <s v="Advindos II"/>
    <x v="1"/>
    <s v="Cobertura"/>
    <s v="Regras para Acesso aos Atendimentos"/>
    <s v="Dificuldade no Agendamento"/>
    <x v="12"/>
    <x v="9"/>
    <m/>
    <s v="Empresarial"/>
    <s v="Assistencial"/>
    <s v="Leve Clínica"/>
    <m/>
    <s v="Evitável"/>
    <s v="Evitável"/>
    <s v="Interlocutora, que se identifica como mãe do beneficiário, questiona a falta de atendimento para consulta eletiva de pediatria, . A solicitação foi feita à Operadora no dia 28/06/2024, para realização no município do Rio de Janeiro(RJ). A operadora alega que o pedido está em análise e na véspera da consulta desmarca. Protocolo:42233920240611640338 do 28/06/2024."/>
    <s v="Responsável reclama de consulta de pediatria que foi desmarcada"/>
    <s v="Não"/>
    <s v="Não"/>
    <s v="Não"/>
    <s v="Sim"/>
    <s v="Não"/>
    <s v="Não"/>
    <s v="Sim"/>
    <m/>
    <m/>
    <m/>
    <m/>
    <m/>
    <x v="3"/>
    <s v="Dia útil"/>
    <x v="15"/>
  </r>
  <r>
    <d v="2024-07-23T00:00:00"/>
    <x v="62"/>
    <n v="0"/>
    <n v="1"/>
    <n v="12987210"/>
    <s v="Absoluta"/>
    <s v="NAYANE LOPES SIQUEIRA"/>
    <s v="AMARO FERREIRA DA SILVA"/>
    <s v="344.293.447-87"/>
    <n v="77"/>
    <s v="Não Reincidente"/>
    <s v="Leve On"/>
    <s v="Novos Associados"/>
    <x v="1"/>
    <s v="Cobertura"/>
    <s v="Regras para Acesso aos Atendimentos"/>
    <s v="Demora na liberação do beneficio"/>
    <x v="8"/>
    <x v="62"/>
    <m/>
    <s v="Individual"/>
    <s v="Assistencial"/>
    <s v="Regulação"/>
    <s v="GPI"/>
    <s v="Evitável"/>
    <s v="Evitável"/>
    <s v="Interlocutora, filha do beneficiário, questiona a falta de atendimento para consulta de emergência. A solicitação foi feita à Operadora no dia 19/07/2024, para realização no município de RIO DE JANEIRO\RJ. Interlecutora informa que a justificativa da operadora foi de que o atendimento só seria realizado com data agendada. Protocolo 42233920240723810500 – data 23\07\2024."/>
    <s v="Filha do beneficiário reclama que solicitou atendimento de emergência pelo APH e a remoção foi negada."/>
    <s v="Não"/>
    <s v="Não"/>
    <s v="Não"/>
    <s v="Sim"/>
    <s v="Não"/>
    <s v="Sim"/>
    <s v="Sim"/>
    <m/>
    <m/>
    <m/>
    <m/>
    <m/>
    <x v="3"/>
    <s v="Dia útil"/>
    <x v="15"/>
  </r>
  <r>
    <d v="2024-05-07T00:00:00"/>
    <x v="62"/>
    <n v="77"/>
    <n v="2"/>
    <n v="12987495"/>
    <s v="Uniclass"/>
    <s v="ANDREA GUMERCINDO DO NASCIMENTO"/>
    <s v="LAIS GOMES BANDEIRA RODRIGUES"/>
    <s v="097.534.986-40"/>
    <n v="35"/>
    <s v="Não Reincidente"/>
    <s v="Personal"/>
    <s v="Advindos II"/>
    <x v="3"/>
    <s v="Contratos e Regulamentos"/>
    <s v="Portabilidade de carências"/>
    <s v="Demora na liberação do beneficio"/>
    <x v="8"/>
    <x v="1"/>
    <m/>
    <s v="Empresarial"/>
    <s v="Não Assistencial"/>
    <s v="Comercial"/>
    <m/>
    <s v="Evitável"/>
    <s v="Evitável"/>
    <s v="beneficia informa que tentou portabilidade operadora informou o prazo de 3 dias para redigir um contrato novo que no final foi negado Interlocutor(a), que se identifica comobeneficiário], questiona o não recebimento de informações referentes ao plano de origem (data de vinculação ao plano, número do registro da operadora, número do registro do plano, declaração de adimplemento e prazo de permanência), para fins de portabilidade de carências. Para efetuar a reclamação,], sem sucesso.protocolo42233920240722807730 data 23/2024"/>
    <s v="Cliente Alto Custo, não chegou a ficar ativa no plano e reclama das carências implantadas. Os contatos com a Central, são solicitando informações das carências apenas."/>
    <s v="Não"/>
    <s v="Não"/>
    <s v="Não"/>
    <s v="Sim"/>
    <s v="Sim"/>
    <s v="Não"/>
    <s v="Sim"/>
    <m/>
    <m/>
    <m/>
    <m/>
    <m/>
    <x v="3"/>
    <s v="Dia útil"/>
    <x v="15"/>
  </r>
  <r>
    <d v="2024-07-23T00:00:00"/>
    <x v="62"/>
    <n v="0"/>
    <n v="2"/>
    <s v="12987846"/>
    <s v="Agecor 2"/>
    <s v="ILZA MARIA DE SANTANA"/>
    <s v="ISA PEREIRA DE OLIVEIRA"/>
    <s v="125.766.037-34"/>
    <n v="83"/>
    <s v="Não Reincidente"/>
    <s v="Personal"/>
    <s v="Novos Associados"/>
    <x v="10"/>
    <s v="Cobertura"/>
    <s v="Regras para Acesso aos Atendimentos"/>
    <s v="Demora na liberação do beneficio"/>
    <x v="1"/>
    <x v="1"/>
    <m/>
    <s v="Individual"/>
    <s v="Assistencial"/>
    <s v="Regulação"/>
    <s v="GPI"/>
    <s v="Evitável"/>
    <s v="Inevitável"/>
    <s v="Interlocutora, que se identifica como filha da beneficiária, questiona a falta de atendimento para Internação, e nome do médico solicitante Dr. Diogo Chaves. A solicitação foi feita à Operadora no dia 23/07/2024, para realização no município Rio de Janeiro. A operadora não apresenta resposta ao pedido. Protocolo 42233920240723812235 – data 23/07/2024."/>
    <s v="Filha da beneficiária reclama de demora para autorização de internação. Guia foi aberta as 14:27 e liberada as 17:08. "/>
    <s v="Não"/>
    <s v="Não"/>
    <s v="Sim"/>
    <s v="Sim"/>
    <s v="Sim"/>
    <s v="Não"/>
    <s v="Sim"/>
    <m/>
    <m/>
    <m/>
    <m/>
    <m/>
    <x v="3"/>
    <s v="Dia útil"/>
    <x v="15"/>
  </r>
  <r>
    <d v="2024-05-22T00:00:00"/>
    <x v="62"/>
    <n v="62"/>
    <n v="0"/>
    <n v="12988318"/>
    <s v="Best Company"/>
    <s v="INGRID DE SOUZA FARIAS"/>
    <s v="BEATRIZ DOS SANTOS GOMES"/>
    <s v="105.116.227-08"/>
    <n v="41"/>
    <s v="Não Reincidente"/>
    <s v="Personal"/>
    <s v="Advindos III"/>
    <x v="10"/>
    <s v="Contratos e Regulamentos"/>
    <s v="Contratação/Adesão e Vigência Contratual"/>
    <s v="Demora na Contratação AC"/>
    <x v="2"/>
    <x v="1"/>
    <m/>
    <s v="Individual"/>
    <s v="Não Assistencial"/>
    <s v="EMQ"/>
    <m/>
    <s v="Risco do negócio"/>
    <s v="Risco do Negócio"/>
    <s v="beneficiário], relata que a Leve Saude ] não comunicou o aceite da portabilidade no plano de destino. Informa que cumpriu todos os requisitos estabelecidos pela resolução normativa vigente (vínculo ativo no plano de origem/adimplência/prazo de permanência/compatibilidade com o plano de destino e demais requisitos), sendo os documentos entregues na [operadora/administradora] em 22/05/2024. [42233920240705738790 16/07/2024"/>
    <s v="Alto Custo "/>
    <s v="Não"/>
    <s v="Não"/>
    <s v="Não"/>
    <s v="AC"/>
    <s v="Não"/>
    <s v="Não"/>
    <s v="AC"/>
    <m/>
    <m/>
    <m/>
    <m/>
    <m/>
    <x v="3"/>
    <s v="Dia útil"/>
    <x v="15"/>
  </r>
  <r>
    <d v="2024-07-13T00:00:00"/>
    <x v="62"/>
    <n v="10"/>
    <n v="7"/>
    <n v="12986652"/>
    <s v="Visual Intermediacoes"/>
    <s v="MARJORE ESTRELA"/>
    <s v="ERICO DOS SANTOS HOMEM"/>
    <s v="091.476.107-27"/>
    <n v="45"/>
    <s v="Não Reincidente"/>
    <s v="Metropolitano"/>
    <s v="Novos Associados"/>
    <x v="17"/>
    <s v="Cobertura"/>
    <s v="Rede de atendimento"/>
    <s v="Dificuldade no Agendamento"/>
    <x v="3"/>
    <x v="50"/>
    <m/>
    <s v="Individual"/>
    <s v="Assistencial"/>
    <s v="Gestão de Rede"/>
    <m/>
    <s v="Evitável"/>
    <s v="Evitável"/>
    <s v="beneficiário, questiona a não cobertura para o procedimento ressonância de coluna lombar (conforme o pedido medico). O procedimento foi solicitado à operadora no dia 16/07/2024,para realização no município Petrópolis . A operadora alega que não possui prestador em sua rede para realização do serviço de saúde. Protocolo:42233920240716780260 Data:16/07/2024"/>
    <s v="Beneficiário informa que não localiza prestador para agendamento de exame. Caso aberto no Salesforce para gestão de rede, porém, houve demora para devolutiva do gestão de rede"/>
    <s v="Sim"/>
    <s v="Sim"/>
    <s v="Não"/>
    <s v="Sim"/>
    <s v="Sim"/>
    <s v="Não"/>
    <s v="Sim"/>
    <m/>
    <m/>
    <m/>
    <m/>
    <m/>
    <x v="3"/>
    <s v="Dia útil"/>
    <x v="15"/>
  </r>
  <r>
    <d v="2024-06-05T00:00:00"/>
    <x v="63"/>
    <n v="49"/>
    <n v="11"/>
    <n v="12989271"/>
    <s v="Uniclass"/>
    <s v="PEDRO PAULO DOS SANTOS"/>
    <s v="JORGE CARLOS BAPTISTA SERRANO"/>
    <s v="229.276.337-03"/>
    <n v="2"/>
    <s v="Não Reincidente"/>
    <s v="Personal"/>
    <s v="Novos Associados"/>
    <x v="1"/>
    <s v="Cobertura"/>
    <s v="Regras para Acesso aos Atendimentos"/>
    <s v="Dificuldade no Agendamento"/>
    <x v="17"/>
    <x v="63"/>
    <s v="Terapia Ocupacional"/>
    <s v="Individual"/>
    <s v="Assistencial"/>
    <s v="Gestão de Rede"/>
    <m/>
    <s v="Evitável"/>
    <s v="Evitável"/>
    <s v="Interlocutora, que se identifica como mãe do beneficiário, questiona a falta de atendimento para terapia ocupacional e avaliação neuropsicológica. A solicitação foi feita à Operadora no mês de maio de 2024, para realização no município Rio de Janeiro/RJ. A operadora só pede mais prazos para a interlocutora e não é marcado o procedimento. Protocolo: 42233920240722806393 – data: 24/07/2024."/>
    <s v="Responsável pelo beneficiário reclama da demora para agendamento de consulta de Terapia Ocupacional e avaliação neuropsicológica."/>
    <s v="Sim"/>
    <s v="Não"/>
    <s v="Não"/>
    <s v="Sim"/>
    <s v="Sim"/>
    <s v="Não"/>
    <s v="Sim"/>
    <m/>
    <m/>
    <m/>
    <m/>
    <m/>
    <x v="3"/>
    <s v="Dia útil"/>
    <x v="16"/>
  </r>
  <r>
    <d v="2024-07-24T00:00:00"/>
    <x v="63"/>
    <n v="0"/>
    <n v="1"/>
    <n v="12988524"/>
    <s v="A rede nova"/>
    <s v="BRUNA APARECIDA DA SILVA"/>
    <s v="MARIA ESTHER DA ROCHA LIMA"/>
    <s v="715.314.247-91"/>
    <n v="72"/>
    <s v="Reincidente"/>
    <s v="Premium"/>
    <s v="Novos Associados"/>
    <x v="5"/>
    <s v="Cobertura"/>
    <s v="Carência"/>
    <s v="Redução de carencias"/>
    <x v="23"/>
    <x v="1"/>
    <m/>
    <s v="Individual"/>
    <s v="Assistencial"/>
    <s v="Comercial"/>
    <m/>
    <s v="Inevitável"/>
    <s v="Evitável"/>
    <s v="Quero utilizar meu tempo como beneficiária no plano de saúde da Marinha do Brasil para me isentar de carência ou diminuir minhas carências no plano Leve Saúde Premium. Plano com vigência a partir 05/junho/2024. Solicito se possível celeridade no caso, pois tenho que fazer ressonância. Como prova do meu vínculo como beneficiária no plano de saúde da Marinha do Brasil, estou anexando meu contracheque como prova do pagamento do FUSMA (plano da Marinha) e minha identidade militar."/>
    <s v="Beneficiária solicita a redução de carências, pois é beneficiária do plano da Marinha. Na proposta não foi anexada a carta de permanência e foi assinalado que não tem plano anterior. "/>
    <s v="Não"/>
    <s v="Não"/>
    <s v="Não"/>
    <s v="Sim"/>
    <s v="Sim"/>
    <s v="Não"/>
    <s v="Sim"/>
    <m/>
    <m/>
    <m/>
    <m/>
    <m/>
    <x v="3"/>
    <s v="Dia útil"/>
    <x v="16"/>
  </r>
  <r>
    <d v="2024-07-01T00:00:00"/>
    <x v="63"/>
    <n v="23"/>
    <n v="0"/>
    <n v="12989938"/>
    <s v="Agecor 2"/>
    <s v="WALCI ROCHA DE CARVALHO"/>
    <s v="JOSE DA SILVA PAIXAO"/>
    <s v="192.110.317-53"/>
    <n v="83"/>
    <s v="Não Reincidente"/>
    <s v="Personal"/>
    <s v="Novos Associados"/>
    <x v="2"/>
    <s v="Contratos e Regulamentos"/>
    <s v="Contratação/Adesão e Vigência Contratual"/>
    <s v="Demora na Contratação AC"/>
    <x v="2"/>
    <x v="1"/>
    <m/>
    <s v="Individual"/>
    <s v="Não Assistencial"/>
    <s v="EMQ"/>
    <m/>
    <s v="Risco do negócio"/>
    <s v="Risco do Negócio"/>
    <s v=" Interlocutor, que se identifica como filho do beneficiário, questiona que enviou toda a documentação a operadora, porém a mesma não retornou com nenhuma justificativa, para contratação de plano individual ou familiar. A solicitação foi feita à Operadora no dia 01/07/2024. Protocolo:n° 42233920240722078083 de protocolo de contato com a OPS] – data: 22/07/2024."/>
    <s v="Alto Custo "/>
    <s v="Não"/>
    <s v="Não"/>
    <s v="Não"/>
    <s v="AC"/>
    <s v="Não"/>
    <s v="Não"/>
    <s v="AC"/>
    <m/>
    <m/>
    <m/>
    <m/>
    <m/>
    <x v="3"/>
    <s v="Dia útil"/>
    <x v="16"/>
  </r>
  <r>
    <d v="2024-07-15T00:00:00"/>
    <x v="63"/>
    <n v="9"/>
    <n v="3"/>
    <n v="12990810"/>
    <s v="Agecor 2"/>
    <s v="JORGE OSCAR MAIA"/>
    <s v="JAQUELINE MELLO SAMPAIO"/>
    <s v="019.317.357-35"/>
    <n v="53"/>
    <s v="Não Reincidente"/>
    <s v="Premium"/>
    <s v="Advindos II"/>
    <x v="1"/>
    <s v="Contratos e Regulamentos"/>
    <s v="suspensão e rescisão contratuais"/>
    <s v="Aviso Prévio"/>
    <x v="5"/>
    <x v="1"/>
    <m/>
    <s v="Empresarial"/>
    <s v="Não Assistencial"/>
    <s v="Cadastro"/>
    <m/>
    <s v="Inevitável"/>
    <s v="Inevitável"/>
    <s v="No dia 15/07 enviei a carta com pedido de cancelamento de meu plano de saúde por motivo financeiro, estou sem condições de pagar, junto a carta enviei também alguns arquivos nos quais constam a decisão da ANS que me desobriga a pagar multa pelo cancelamento de contrato. Fiquei no plano por mais de 12 meses e eles disseram que eu deveria cumprir aviso prévio de 60 dias e me mandaram o boleto de pagamento, mas se eu estou cancelando, é porque não tenho dinheiro para pagar e não tem cabimento a cobrança de mais 2 meses. Hoje dia 24/07/24, novamente liguei ( protocolo 42233920240724818228) e me informaram que o cancelamento estava agendado para dia 13/09/24, após o cumprimento do aviso prévio, informei que por lei não sou obrigada e disseram que iam encaminhar meu caso ao dept jurídico deles e me retornariam. Então resolvi abrir essa reclamação aqui, para que eles cancelem o plano e as cobranças do mesmo."/>
    <s v="Beneficiária tem plano empresarial e não aceita cobrança de aviso prévio"/>
    <s v="Não"/>
    <s v="Não"/>
    <s v="Não"/>
    <s v="Sim"/>
    <s v="Sim"/>
    <s v="Não"/>
    <s v="Sim"/>
    <m/>
    <m/>
    <m/>
    <m/>
    <m/>
    <x v="3"/>
    <s v="Dia útil"/>
    <x v="16"/>
  </r>
  <r>
    <d v="2024-07-15T00:00:00"/>
    <x v="64"/>
    <n v="10"/>
    <n v="2"/>
    <n v="12991906"/>
    <s v="Casa de Negocios"/>
    <s v="BRUNO ALVES DE CARVALHO"/>
    <s v="ALINE ALVES PORTILHO"/>
    <s v="098.647.147-08"/>
    <n v="40"/>
    <s v="Não Reincidente"/>
    <s v="Personal"/>
    <s v="Advindos III"/>
    <x v="6"/>
    <s v="Cobertura"/>
    <s v="Rol de Procedimentos e Cobertura Contratual"/>
    <s v="Demora na liberação do beneficio"/>
    <x v="0"/>
    <x v="63"/>
    <m/>
    <s v="Empresarial"/>
    <s v="Assistencial"/>
    <s v="Fale Leve"/>
    <m/>
    <s v="Evitável"/>
    <s v="Evitável"/>
    <s v="A INTERLOCUTORA INFORMA QUE FOI FEITO UM PEDIDO DE UM LOCAL PARA FAZER UM EXAME NEUROLOGICO ,E AI ATE O MOMENTO A OPERADORA NAO SE MANISFETA PARA DIZER SE AUTORIZAM O LOCAL PARA QUE SEJA REALIZADO O EXAME.PROTOCOLO OP=18980770=DAT=15/07/2024"/>
    <s v="Beneficiária solicitou autorização para realização de avaliação neurológica e reclama de não ter recebido retorno sobre autorização. Não foi enviado disparo de SMS. Backoffice abriu guia para terapia ocupacional e solicitação foi para avaliação neuropsicológica."/>
    <s v="Não"/>
    <s v="Não"/>
    <s v="Sim"/>
    <s v="Sim"/>
    <s v="Sim"/>
    <s v="Não"/>
    <s v="Sim"/>
    <m/>
    <m/>
    <m/>
    <m/>
    <m/>
    <x v="3"/>
    <s v="Dia útil"/>
    <x v="17"/>
  </r>
  <r>
    <s v="-"/>
    <x v="64"/>
    <n v="0"/>
    <n v="0"/>
    <n v="12993374"/>
    <s v="ABSOLUTA"/>
    <s v="MARCIO DA SILVA PEIXOTO"/>
    <s v="ARTUR MENDONCA GOMES"/>
    <s v="073.828.507-22"/>
    <n v="46"/>
    <s v="Não Reincidente"/>
    <s v="Premium"/>
    <s v="Advindos III"/>
    <x v="21"/>
    <s v="Contratos e Regulamentos"/>
    <s v="Documentos/informações"/>
    <s v="Envio de kit de implantação"/>
    <x v="23"/>
    <x v="1"/>
    <m/>
    <s v="Empresarial"/>
    <s v="Não Assistencial"/>
    <s v="Cadastro"/>
    <m/>
    <s v="Inevitável"/>
    <s v="Evitável"/>
    <s v="ARTHUR MENDONÇA GOMES questiona a não disponibilização de carteirinhas físicas dos beneficiários do plano familiar e o livro médico (segundo o mesmo). A solicitação foi feita em 11/07/2024, e até o momento não teve retorno. Protocolo 42233920240725161804"/>
    <s v="Beneficiário reclama de não ter recebido kit de implantação, porém, não há contato com a Central Fale Leve solicitando envio"/>
    <s v="Não"/>
    <s v="Não"/>
    <s v="Não"/>
    <s v="Sim"/>
    <s v="Não"/>
    <s v="Não"/>
    <s v="Sim"/>
    <m/>
    <m/>
    <m/>
    <m/>
    <m/>
    <x v="3"/>
    <s v="Dia útil"/>
    <x v="17"/>
  </r>
  <r>
    <d v="2024-06-25T00:00:00"/>
    <x v="65"/>
    <n v="31"/>
    <n v="18"/>
    <n v="12994023"/>
    <s v="Casa de Negocios"/>
    <s v="KLEBER RUY DE SEIXAS ALVARENGA"/>
    <s v="LEDA RIBEIRO SADA"/>
    <s v="745.507.647-91"/>
    <n v="84"/>
    <s v="Não Reincidente"/>
    <s v="Personal"/>
    <s v="Novos Associados"/>
    <x v="7"/>
    <s v="Cobertura"/>
    <s v="Regras para Acesso aos Atendimentos"/>
    <s v="Demora na liberação do beneficio"/>
    <x v="10"/>
    <x v="64"/>
    <m/>
    <s v="Empresarial"/>
    <s v="Assistencial"/>
    <s v="Regulação"/>
    <m/>
    <s v="Inevitável"/>
    <s v="Inevitável"/>
    <s v="Interlocutora , que se identifica como nora da beneficiária, questiona a falta de atendimento para : Angiotomografia ( conforme descrição , solicitada em caráter de Urgência / Emergência). A solicitação foi feita à Operadora no dia 24/07/2024, para realização no município do Rio de Janeiro. A operadora alega que o pedido está em Auditoria Medica. Beneficiaria encontra-se internada aguardando para realização do procedimento .Protocolo: 42233920240725822145 Data: 25/07/2024"/>
    <m/>
    <s v="Não"/>
    <s v="Não"/>
    <s v="Sim"/>
    <s v="Sim"/>
    <s v="Sim"/>
    <s v="Não"/>
    <s v="Sim"/>
    <m/>
    <m/>
    <m/>
    <m/>
    <m/>
    <x v="3"/>
    <s v="Dia útil"/>
    <x v="18"/>
  </r>
  <r>
    <d v="2024-07-24T00:00:00"/>
    <x v="66"/>
    <n v="5"/>
    <n v="3"/>
    <n v="12996145"/>
    <s v="ABSOLUTA"/>
    <s v="THAYSE CAROLINA"/>
    <s v="BIANCA DOS SANTOS SILVA"/>
    <s v="147.247.897-51"/>
    <n v="27"/>
    <s v="Não Reincidente"/>
    <s v="Premium"/>
    <s v="Advindos I"/>
    <x v="10"/>
    <s v="Contratos e Regulamentos"/>
    <s v="suspensão e rescisão contratuais"/>
    <s v="Rescisão contratual"/>
    <x v="5"/>
    <x v="1"/>
    <m/>
    <s v="Empresarial"/>
    <s v="Não Assistencial"/>
    <s v="Cadastro"/>
    <m/>
    <s v="Inevitável"/>
    <s v="Evitável"/>
    <s v="Beneficiária, informa que solicitou à operadora, em 24/07/2024, a exclusão em plano coletivo empresarial. Até a presente data não houve a exclusão. Protocolo 42233920240724816805 – data 24/07/2024."/>
    <s v="O cancelamento foi efetivado em sistema mas como o contrato é empresarial, há o período de aviso prévio. Beneficiária ciente que o cancelamento foi feito em sistema e do prazo de aviso prévio."/>
    <s v="Não"/>
    <s v="Não"/>
    <s v="Não"/>
    <s v="Sim"/>
    <s v="Sim"/>
    <s v="Não"/>
    <s v="Sim"/>
    <m/>
    <m/>
    <m/>
    <m/>
    <m/>
    <x v="4"/>
    <s v="Dia útil"/>
    <x v="19"/>
  </r>
  <r>
    <d v="2024-07-27T00:00:00"/>
    <x v="66"/>
    <n v="2"/>
    <n v="2"/>
    <n v="12996337"/>
    <s v="ATACCK"/>
    <s v="JANINI FERREIRA VEIGA"/>
    <s v="ANGELA MARIA MIGLIORINI BURATO"/>
    <s v="023.893.507-80"/>
    <n v="60"/>
    <s v="Reincidente"/>
    <s v="Leve On"/>
    <s v="Advindos II"/>
    <x v="6"/>
    <s v="Cobertura"/>
    <s v="Regras para Acesso aos Atendimentos"/>
    <s v="Demora na liberação do beneficio"/>
    <x v="14"/>
    <x v="1"/>
    <m/>
    <s v="Individual"/>
    <s v="Assistencial"/>
    <s v="Oncologia"/>
    <m/>
    <s v="Inevitável"/>
    <s v="Evitável"/>
    <s v="Interlocutora, que se identifica como filha da beneficiária, questiona a falta de atendimento para &quot;oncologia clínica&quot; (iniciar a quimioterapia) em caráter de urgência e emergência, conforme guia médica, e nome do médico solicitante Dr. Marcos Balieiro - CRM 52702315. A solicitação foi feita à Operadora no dia 26/07/2024, para realização no município Rio de Janeiro/RJ. A operadora alega que o pedido está em análise. Protocolo: 42233920240727830287 – data: 26/07/2024."/>
    <s v="Beneficiária encaminhou pedido no sábado e abriu reclamação na segunda de manhã. Tínhamos já agendado a consulta, porém, houve dificuldade para contatar a beenficiária."/>
    <s v="Não"/>
    <s v="Não"/>
    <s v="Não"/>
    <s v="Sim"/>
    <s v="Sim"/>
    <s v="Não"/>
    <s v="Sim"/>
    <m/>
    <m/>
    <m/>
    <m/>
    <m/>
    <x v="4"/>
    <s v="Dia útil"/>
    <x v="19"/>
  </r>
  <r>
    <s v="-"/>
    <x v="66"/>
    <s v="-"/>
    <n v="0"/>
    <n v="12997482"/>
    <m/>
    <m/>
    <s v="AYLLA SOPHIA DE OLIVEIRA ESTRELA"/>
    <s v="025.186.727-70"/>
    <n v="0"/>
    <s v="Não Reincidente"/>
    <m/>
    <e v="#REF!"/>
    <x v="24"/>
    <s v="Contratos e Regulamentos"/>
    <s v="Contratação/Adesão e Vigência Contratual"/>
    <s v="Demora na Contratação"/>
    <x v="23"/>
    <x v="1"/>
    <m/>
    <s v="Individual"/>
    <s v="Não Assistencial"/>
    <s v="Comercial"/>
    <s v="Venda Interna"/>
    <s v="Inevitável"/>
    <s v="Evitável"/>
    <s v=" Interlocutor, que se identifica como pai da beneficiária, questiona a recusa para contratação de plano individual, sob alegação de que a Operadora não trabalha com planos infantis e só aceitaria a contratação se tivesse um adulto no plano. A solicitação foi feita à Operadora no dia [29/07/2024]. Contato com a Operadora pelo WhatsApp: (21) 997064941 – Por isso não gerou um protocolo - data: 29/07/2024, em torno das 14:49."/>
    <s v="Responsável reclama da necessidade de ter uma pessoa adulta junto a criança para a contratação do plano. Não há proposta aberta."/>
    <s v="Não"/>
    <s v="Não"/>
    <s v="Não"/>
    <s v="Sim"/>
    <s v="Não"/>
    <s v="Não"/>
    <s v="Sim"/>
    <m/>
    <m/>
    <m/>
    <m/>
    <m/>
    <x v="4"/>
    <s v="Dia útil"/>
    <x v="19"/>
  </r>
  <r>
    <d v="2024-06-19T00:00:00"/>
    <x v="66"/>
    <n v="40"/>
    <n v="5"/>
    <n v="12997604"/>
    <s v="ROYAL"/>
    <s v="VALDINEI SERRANO DE ALMEIDA"/>
    <s v="CAMILA NASCIMENTO GONÇALVES"/>
    <s v="118.796.077-27"/>
    <n v="35"/>
    <s v="Não Reincidente"/>
    <s v="Personal"/>
    <s v="Advindos II"/>
    <x v="0"/>
    <s v="Cobertura"/>
    <s v="Rede de Atendimento (rede conveniada) "/>
    <s v="Dificuldade no Agendamento"/>
    <x v="12"/>
    <x v="52"/>
    <m/>
    <s v="Empresarial"/>
    <s v="Assistencial"/>
    <s v="Leve Clínica"/>
    <s v="Gestão de Rede"/>
    <s v="Evitável"/>
    <s v="Evitável"/>
    <s v="Interlocutora, que se identifica como Camila, questiona a não cobertura para consulta com neuro cirurgião, e nome do médico solicitante Dr. Luiz Filipe. O procedimento foi solicitado à operadora no dia 03/2024, para realização no município rio de janeiro/RJ. A operadora alega que não possui prestador em sua rede para realização do serviço de saúde. informa que indicou um neuro na tijuca/RJ mais perto da data de realização o medico desmarcou por motivos de doença. protocolo: 42233920240727830827 data: 27/07/2024"/>
    <s v="Beneficiária solicitou agendamento com neurocirurgião porém consulta foi cancelada e a mesma abriu reclamação dentro do prazo para direcionamento do gestão de rede. "/>
    <s v="Sim"/>
    <s v="Sim"/>
    <s v="Não"/>
    <s v="Sim"/>
    <s v="Sim"/>
    <s v="Não"/>
    <s v="Sim"/>
    <m/>
    <m/>
    <m/>
    <m/>
    <m/>
    <x v="4"/>
    <s v="Dia útil"/>
    <x v="19"/>
  </r>
  <r>
    <d v="2024-07-17T00:00:00"/>
    <x v="66"/>
    <n v="12"/>
    <n v="6"/>
    <n v="12997731"/>
    <s v="ROYAL"/>
    <s v="ANA MARIA CAETANO DE BASTOS"/>
    <s v="MARIA DE LOURDES BARBOSA PINHEIRO"/>
    <s v="105.768.257-86"/>
    <n v="79"/>
    <s v="Não Reincidente"/>
    <s v="Personal"/>
    <s v="Novos Associados"/>
    <x v="0"/>
    <s v="Cobertura"/>
    <s v="Rol de Procedimentos e Cobertura Contratual"/>
    <s v="Negativa de Benefício"/>
    <x v="10"/>
    <x v="65"/>
    <m/>
    <m/>
    <m/>
    <s v="Regulação"/>
    <s v="Eletiva "/>
    <s v="Inevitável"/>
    <s v="Inevitável"/>
    <s v="Interlocutor(a), que se identifica como filha do beneficiário, questiona a não cobertura para a realização de uma Ressonância Magnetica de Crânio 3 Tesla dia 19/07/2024,Solicitado pelo Dr: Luiz Felipe Dantas,CRM 521009494 O procedimento foi solicitado no dia 19/07/2024, para realização no município do Rio de Janeiro, entretanto, a operadora negou com a justificativa de que o [procedimento ou serviço] não consta no Rol de Procedimentos e Eventos em Saúde vigente. Protocolo 42233920240729836765 29/07/2024. A Interlocutora informa que foi autorizado, mas quando entrou em contato com a clinica indicada, a mesma informou que não fazia o procedimento .A interlocutora retornou a operadora para informar do ocorrido a atendente diz que o procedimento não consta no Rol do Procedimento .Mas como autorizou e indicou para a clinica. ."/>
    <s v="Filha da beneficiária questiona a não cobertura de exame de ressonância Magnética de Crânio 3 Teslas que não faz parte do Rol da ANS."/>
    <s v="Não"/>
    <s v="Não"/>
    <s v="Sim"/>
    <s v="Sim"/>
    <s v="Sim"/>
    <s v="Não"/>
    <s v="Sim"/>
    <m/>
    <m/>
    <m/>
    <m/>
    <m/>
    <x v="4"/>
    <s v="Dia útil"/>
    <x v="19"/>
  </r>
  <r>
    <d v="2024-07-28T00:00:00"/>
    <x v="66"/>
    <n v="1"/>
    <n v="3"/>
    <n v="12998308"/>
    <s v="MS BUSSINES"/>
    <s v="ROBSON LUIS CAMPOS"/>
    <s v="LAURA DE ALMEIDA AGUIAR XAVIER"/>
    <s v="885.068.007-49"/>
    <n v="95"/>
    <s v="Não Reincidente"/>
    <s v="Personal"/>
    <s v="Novos Associados"/>
    <x v="7"/>
    <s v="Cobertura"/>
    <s v="Prazos máximos de agendamento"/>
    <s v="Demora na liberação do beneficio"/>
    <x v="26"/>
    <x v="66"/>
    <m/>
    <m/>
    <s v="Assistencial"/>
    <s v="Regulação"/>
    <s v="GPI"/>
    <s v="Evitável"/>
    <s v="Evitável"/>
    <s v="A beneficiaria está internada desde o dia 21/07. Deu entrada na unidade após um AVC hemorrágico. Fez duas tomografias computadorizadas e nenhum dos exames foram avaliados, o que impede saber o tamanho da lesão e possíveis sequelas. Foi sugerida a realização de uma angiografia, que não foi autorizada pela familia justamente pela ausência do neurologista. A internação prolongada pode causar problemas secundários como ulcera por pressão, infecções hospitalares entre outras intercorrências"/>
    <s v="Beneficiária estava internada desde o dia 20 e não havia recebido visita do neurologista. Em caso aberto no Salesforce, foi informado que era necessário o hospital solicitar a visita do médico."/>
    <s v="Não"/>
    <s v="Não"/>
    <s v="Sim"/>
    <s v="Sim"/>
    <s v="Sim"/>
    <s v="Sim"/>
    <s v="Sim"/>
    <m/>
    <m/>
    <m/>
    <m/>
    <m/>
    <x v="4"/>
    <s v="Dia útil"/>
    <x v="19"/>
  </r>
  <r>
    <d v="2024-07-30T00:00:00"/>
    <x v="67"/>
    <n v="0"/>
    <n v="2"/>
    <n v="13000253"/>
    <s v="Agecor 2"/>
    <s v="MARCIO DA SILVA PEIXOTO"/>
    <s v="_x0009_MARIA RODRIGUES DIAS"/>
    <s v="596.152.307-15"/>
    <n v="74"/>
    <s v="Não Reincidente"/>
    <s v="Personal"/>
    <s v="Advindos II"/>
    <x v="7"/>
    <s v="Cobertura"/>
    <s v="Prazos Maximos para Atendimento"/>
    <s v="Dificuldade no Agendamento"/>
    <x v="17"/>
    <x v="67"/>
    <m/>
    <s v="Individual"/>
    <s v="Assistencial"/>
    <s v="Leve Clínica"/>
    <m/>
    <s v="Evitável"/>
    <s v="Evitável"/>
    <s v="Beneficiário, questiona o prazo de atendimento para consulta dermatológica com a Dra. Evelin Luize De azevedo Saraiva-CRM850209, com a qual já realiza tratamento para Vitiligo. A operadora autorizou o serviço e agendou para o dia 29/08/2024 , após o prazo máximo previsto na RN nº 566/2022. Protocolo: 42233920240730161804 – data: 30/07/2024. OBS: beneficiário afirma que a Dra.Evelin informou que estaria com agenda disponível para atende-lo o mais breve possível."/>
    <m/>
    <s v="Não"/>
    <s v="Não"/>
    <s v="Não"/>
    <s v="Sim"/>
    <s v="Sim"/>
    <s v="Não"/>
    <s v="Sim"/>
    <m/>
    <m/>
    <m/>
    <m/>
    <m/>
    <x v="4"/>
    <s v="Dia útil"/>
    <x v="20"/>
  </r>
  <r>
    <d v="2024-07-30T00:00:00"/>
    <x v="67"/>
    <n v="0"/>
    <n v="4"/>
    <n v="12999149"/>
    <s v="Agecor 2"/>
    <s v="JORDANI DOS SANTOS RODRIGUES"/>
    <s v="ELAINE FERREIRA DA SILVA"/>
    <s v="042.766.107-29"/>
    <n v="47"/>
    <s v="Reincidente"/>
    <s v="Premium"/>
    <s v="Novos Associados"/>
    <x v="19"/>
    <s v="Contratos e Regulamentos"/>
    <s v="suspensão e rescisão contratuais"/>
    <s v="Contrato Suspenso"/>
    <x v="8"/>
    <x v="1"/>
    <m/>
    <s v="Empresarial"/>
    <m/>
    <s v="Financeiro"/>
    <m/>
    <s v="Inevitável"/>
    <s v="Inevitável"/>
    <s v="AO TENTAR PASSAR POR CONSULTA GINECOLOGICA, TIVE O CONSTRANGIMENTO DE DIZER QUE A OPERADORA NÃO AUTORIZOU MINHA CONSULTA. ENTREI EM CONTATO NO 08005802382, ATENDENTE MARIANA, PROTOCOLO 42233920240730839388 E ELA INFORMOU QUE NÃO IRIA SER GERADO O TOKEN PARA CONSULTA POIS ESTAVA SUSPENSO DESDE O 10º DIA EM ATRASO. ISSO NÃO É O QUE A ANS DETERMINA E ESTOU ENFURECIDA COM O DESCASO E CONSTRAGIMENTO. REGISTRO A RECLAMAÇÃO E IREI ABRIR PROCESSO JUDICIAL PELO DANO."/>
    <s v="Beneficiária estava com a cobertura suspensa por inadimplência referente ao boleto de junho. Pagou o boleto um dia antes da consulta e não havia ocorrido a baixa bancária."/>
    <s v="Sim"/>
    <s v="Sim"/>
    <s v="Não"/>
    <s v="Sim"/>
    <s v="Sim"/>
    <s v="Não"/>
    <m/>
    <m/>
    <m/>
    <m/>
    <m/>
    <m/>
    <x v="4"/>
    <s v="Dia útil"/>
    <x v="20"/>
  </r>
  <r>
    <d v="2024-07-09T00:00:00"/>
    <x v="67"/>
    <n v="21"/>
    <n v="0"/>
    <n v="12999183"/>
    <s v="Uniclass"/>
    <s v="ADRIANA FISCHER THOMPSON"/>
    <s v="IDA SALOMAO EIRAS"/>
    <s v="025.077.337-64"/>
    <n v="94"/>
    <s v="Não Reincidente"/>
    <s v="Personal"/>
    <s v="Advindos III"/>
    <x v="1"/>
    <s v="Contratos e Regulamentos"/>
    <s v="Itens Obrigatorios e Clausulas Contratuais"/>
    <s v="Demora na Contratação AC"/>
    <x v="2"/>
    <x v="1"/>
    <m/>
    <s v="Individual"/>
    <s v="Não Assistencial"/>
    <s v="EMQ"/>
    <m/>
    <s v="Risco do negócio"/>
    <s v="Risco do Negócio"/>
    <s v="Beneficiária, questiona o não recebimento de boleto para pagamento de mensalidade, referente ao mês 07/2024. Beneficiária relata que ao entrar em contato com a operadora foi informada de que os dados não constam no sistema. Protocolo [anotar n° de protocolo de contato com a OPS/ADM] – data [anotar data do protocolo de contato com a OPS/ADM]. Beneficiária relata que não foi informado número de protocolo."/>
    <s v="Alto Custo "/>
    <s v="Não"/>
    <s v="Não"/>
    <s v="Não"/>
    <s v="Não"/>
    <s v="Não"/>
    <s v="Não"/>
    <s v="AC"/>
    <m/>
    <m/>
    <m/>
    <m/>
    <m/>
    <x v="4"/>
    <s v="Dia útil"/>
    <x v="20"/>
  </r>
  <r>
    <d v="2024-07-10T00:00:00"/>
    <x v="67"/>
    <n v="20"/>
    <n v="0"/>
    <n v="12999344"/>
    <s v="NOVA AFFINITY"/>
    <s v="FRANCISCO ANTONIO MENESCAL"/>
    <s v="EDMEA RODRIGUES MACHADO"/>
    <s v="868.858.127-49"/>
    <n v="85"/>
    <s v="Não Reincidente"/>
    <s v="Premium"/>
    <s v="Advindos III"/>
    <x v="1"/>
    <s v="Contratos e Regulamentos"/>
    <s v="Contratação/Adesão e Vigência Contratual"/>
    <s v="Demora na Contratação AC"/>
    <x v="2"/>
    <x v="1"/>
    <m/>
    <s v="Individual"/>
    <s v="Não Assistencial"/>
    <s v="EMQ"/>
    <m/>
    <s v="Risco do negócio"/>
    <s v="Risco do Negócio"/>
    <s v="Interlocutor, que se identifica como filho da beneficiária, questiona a recusa para contratação de plano individual ou familiar, sob alegação de a operadora alega que seria omissão de doença pré existente, porém o interlocutor informa que a beneficiária não tem doença pré exixtente. A solicitação foi feita à Operadora no dia 11/07/2024, porém recebeu a negativa da contratação do plano. Protocolo 17206440430422 – data 29/07/2024."/>
    <s v="Alto Custo "/>
    <s v="Não"/>
    <s v="Não"/>
    <s v="Não"/>
    <s v="Não"/>
    <s v="Não"/>
    <s v="Não"/>
    <s v="AC"/>
    <m/>
    <m/>
    <m/>
    <m/>
    <m/>
    <x v="4"/>
    <s v="Dia útil"/>
    <x v="20"/>
  </r>
  <r>
    <d v="2024-07-15T00:00:00"/>
    <x v="67"/>
    <n v="15"/>
    <n v="0"/>
    <n v="13000071"/>
    <s v="ROYAL"/>
    <s v="LARISSA NOBREGA DA SILVA EQUIPE LARISSA"/>
    <s v="LUISA DE ANDRADE FONSECA PEREIRA"/>
    <s v="164.689.227-55"/>
    <n v="26"/>
    <s v="Reincidente"/>
    <s v="Personal"/>
    <s v="Novos Associados"/>
    <x v="1"/>
    <s v="Contratos e Regulamentos"/>
    <s v="Contratação/Adesão e Vigência Contratual"/>
    <s v="Rescisão contratual"/>
    <x v="27"/>
    <x v="1"/>
    <m/>
    <s v="Individual"/>
    <s v="Não Assistencial"/>
    <s v="Fale Leve"/>
    <m/>
    <s v="Inevitável"/>
    <s v="Evitável"/>
    <s v="Interlocutor(a), que se identifica como beneficiária, informa que solicitou o cancelamento do contrato , por telefone – em 25/07/2024, e até a presente data, não conseguiu optar pelo cancelamento, por falta de contato com a Operadora. Para efetuar a reclamação, relata que tentou entrar em contato com a Operadora por meio do telefone&gt; 3952-3333 sem sucesso. Data: 25/07/2024."/>
    <s v="Beneficiária informa que solicitou cancelamento, porém, foram realizadas algumas tentativas de contato com a mesma para verificar e célula de ameaças não obteve sucesso. No dia 17/07 entrou em contato mas reclamou de dificuldade de agendamento e não solicita o cancelamento novamente. Houve contato com o Fale Leve nos dias 18/07 e 25/07 solicitando o cancelamento e em todas as 3 tentativas de cancelamento, as ligações cairam. "/>
    <s v="Não"/>
    <s v="Sim"/>
    <s v="Sim"/>
    <s v="Sim"/>
    <s v="Sim"/>
    <s v="Sim"/>
    <s v="Sim"/>
    <m/>
    <m/>
    <m/>
    <m/>
    <m/>
    <x v="4"/>
    <s v="Dia útil"/>
    <x v="20"/>
  </r>
  <r>
    <s v="-"/>
    <x v="67"/>
    <n v="0"/>
    <n v="0"/>
    <n v="13000393"/>
    <s v="Agecor 2"/>
    <s v="MARCIO DA SILVA PEIXOTO"/>
    <s v="_x0009_MARIA RODRIGUES DIAS"/>
    <s v="596.152.307-15"/>
    <n v="74"/>
    <s v="Reincidente"/>
    <s v="Personal"/>
    <s v="Advindos II"/>
    <x v="7"/>
    <s v="Contratos e Regulamentos"/>
    <s v="Documentos/Informações Obrigatórias ao Consumidor  "/>
    <s v="Livro rede credenciada"/>
    <x v="23"/>
    <x v="1"/>
    <m/>
    <s v="Individual"/>
    <s v="Não Assistencial"/>
    <s v="Cadastro"/>
    <m/>
    <s v="Inevitável"/>
    <s v="Evitável"/>
    <s v="Beneficiário, questiona o não recebimento do guia impresso da rede prestadora solicitado em 02/07/2024. Protocolo: 42233920240730161804 – data: 30/07/2024"/>
    <s v="Não localizado contado da beneficiária com a central de atendimento para solicitação de guia de rede. O kit de implantação não é enviado de forma impressa."/>
    <s v="Não"/>
    <s v="Não"/>
    <s v="Não"/>
    <s v="Sim"/>
    <s v="Sim"/>
    <s v="Não"/>
    <s v="Sim"/>
    <m/>
    <m/>
    <m/>
    <m/>
    <m/>
    <x v="4"/>
    <s v="Dia útil"/>
    <x v="20"/>
  </r>
  <r>
    <d v="2024-06-27T00:00:00"/>
    <x v="67"/>
    <n v="33"/>
    <n v="0"/>
    <n v="13000613"/>
    <s v="Progressiva"/>
    <s v="MARCIO LUIS MARTINS VILAS BOAS"/>
    <s v="VINICIUS GOUVEIA VALDUGA"/>
    <s v="123.940.597-96"/>
    <n v="47"/>
    <s v="Não Reincidente"/>
    <m/>
    <s v="Novos Associados"/>
    <x v="24"/>
    <s v="Contratos e Regulamentos"/>
    <s v="Contratação/Adesão e Vigência Contratual"/>
    <s v="Demora na Contratação AC"/>
    <x v="2"/>
    <x v="1"/>
    <m/>
    <s v="Individual"/>
    <s v="Não Assistencial"/>
    <s v="EMQ"/>
    <m/>
    <s v="Risco do negócio"/>
    <s v="Risco do Negócio"/>
    <s v="Beneficiário, questiona a recusa para contratação de plano coletivo empresarial Vinicius G Vulduga transportes e a Operadora Leve Saúde, sob alegação de que houve divergência entre declaração de saúde, entrevista médica. A solicitação foi feita à [Administradora/Operadora] no dia 31/05/2024. Cabe ressaltar que solicitou novamente no 27/06/2024 uma segunda proposta na qual até o momento 30/07/2024 a operadora alega que ainda está em análise, a mesma alega também que enviou novamente a proposta e deu 5 dias úteis para uma resposta. Trata-se de empresário individual, que realizou inscrição nos órgãos competentes há no mínimo 6 (seis) meses e está regular junto à Receita Federal. Protocolo 42233920240730842736 – data 30/07/2024"/>
    <s v="Alto Custo "/>
    <s v="Não"/>
    <s v="Não"/>
    <s v="Não"/>
    <s v="AC"/>
    <s v="Não"/>
    <s v="Não"/>
    <s v="AC"/>
    <m/>
    <m/>
    <m/>
    <m/>
    <m/>
    <x v="4"/>
    <s v="Dia útil"/>
    <x v="20"/>
  </r>
  <r>
    <d v="2024-07-24T00:00:00"/>
    <x v="68"/>
    <n v="7"/>
    <n v="8"/>
    <n v="13001400"/>
    <s v="Leve Saude"/>
    <s v="JOAO VICTOR BEZERRA DE OLIVEIRA"/>
    <s v="LARISSA MAYA DE OLIVEIRA MARTINS"/>
    <s v="126.964.337-12"/>
    <n v="36"/>
    <s v="Não Reincidente"/>
    <s v="Leve On"/>
    <s v="Novos Associados"/>
    <x v="19"/>
    <s v="Cobertura"/>
    <s v="Rol de Procedimentos e Cobertura Contratual"/>
    <s v="Negativa de Benefício"/>
    <x v="0"/>
    <x v="1"/>
    <m/>
    <s v="Individual"/>
    <s v="Assistencial"/>
    <s v="Fale Leve"/>
    <s v="Gestão de Rede"/>
    <s v="Evitável"/>
    <s v="Inevitável"/>
    <s v="Tive dor abdominal aguda e em consulta com gastroenterologista, foi pedido endoscopia e encaminhado para endocrinologista e nutricionista. Em atendimento virtual pelo plano de saúde, a médica de família solicitou exames de sangue para investigação de CID R104, entre eles, exames de intolerância a glúten e lactose. Todos os exames foram autorizados e coletados, menos os 2 exames indicados acima, que o laboratório disse que sequer conseguia solicitar autorização, pois não era liberado no sistema da operadora de saúde. Em contato com a operadora, foi dito que os exames do pedido estavam autorizados e teria sido erro do laboratório (protocolo 422339 - 20240724 - 816676) e que iriam encaminhar pra um médico fazer um novo pedido só com os exames que faltaram. O novo pedido foi feito e ao pedir liberação da guia, a solicitação ficou em análise e na data de ontem (30/07/2024), foi informado que os 2 exames faltantes não tinha cobertura pelo plano de saúde, pois não fazem parte do rol da ANS."/>
    <s v="Beneficiária entra em contato para solicitar informação sobre exames laboratoriais e recebe informação de locais para realização de exames que não fazem parte do rol da ANS"/>
    <s v="Não"/>
    <s v="Não"/>
    <s v="Sim"/>
    <s v="Sim"/>
    <s v="Sim"/>
    <s v="Não"/>
    <s v="Sim"/>
    <m/>
    <m/>
    <m/>
    <m/>
    <m/>
    <x v="4"/>
    <s v="Dia útil"/>
    <x v="21"/>
  </r>
  <r>
    <d v="2024-07-08T00:00:00"/>
    <x v="68"/>
    <n v="23"/>
    <n v="10"/>
    <n v="13002387"/>
    <s v="Casa de Negocios"/>
    <s v="GABRIEL CORDEIRO DOS SANTOS"/>
    <s v="IVANIR DOS SANTOS OLIVEIRA"/>
    <s v="807.455.045-15"/>
    <n v="46"/>
    <s v="Não Reincidente"/>
    <s v="Empresarial"/>
    <s v="Novos Associados"/>
    <x v="10"/>
    <s v="Contratos e Regulamentos"/>
    <s v="suspensão e rescisão contratuais"/>
    <s v="Rescisão contratual"/>
    <x v="5"/>
    <x v="1"/>
    <m/>
    <s v="Empresarial"/>
    <s v="Não Assistencial"/>
    <s v="Cadastro"/>
    <m/>
    <s v="Inevitável"/>
    <s v="Inevitável"/>
    <s v="Beneficiária, informa que, em 02/07/2024, o representante da pessoa jurídica solicitou a rescisão do contrato coletivo, entretanto, até a presente data, não houve rescisão e foi informado que o contrato deveria haver notificação prévia de 60 (sessenta) dias. Protocolo 42233920240731847168 - data: 31/07/2024."/>
    <s v="Beneficiária encaminha carta para movimentação cadastral, porém, não deixa claro se deseja o cancelamento ou exclusão de dependente. Após alguns contatos solicita a exclusão de si mesma no plano. Foi questionada se desejava o cancelamento, porém, não informou. Após informar que desejava o cancelamento, foi orientada a enviar a carta de cancelamento e está ciente do aviso prévio."/>
    <s v="Sim"/>
    <s v="Não"/>
    <s v="Não"/>
    <s v="Sim"/>
    <s v="Sim"/>
    <s v="Não"/>
    <m/>
    <m/>
    <m/>
    <m/>
    <m/>
    <m/>
    <x v="4"/>
    <s v="Dia útil"/>
    <x v="21"/>
  </r>
  <r>
    <d v="2024-07-11T00:00:00"/>
    <x v="68"/>
    <n v="20"/>
    <n v="3"/>
    <n v="13001893"/>
    <s v="SUN CORRETORA"/>
    <s v="CLAUDIA GOMES BANDEIRA"/>
    <s v="LAURO PAES COELHO NETO"/>
    <s v="038.118.967-84"/>
    <n v="46"/>
    <s v="Não Reincidente"/>
    <s v="Premium"/>
    <s v="Advindos I"/>
    <x v="1"/>
    <s v="Cobertura"/>
    <s v="Regras para Acesso aos Atendimentos"/>
    <s v="Dificuldade no Agendamento"/>
    <x v="17"/>
    <x v="3"/>
    <m/>
    <s v="Empresarial"/>
    <s v="Assistencial"/>
    <s v="Leve Clínica"/>
    <m/>
    <s v="Evitável"/>
    <s v="Evitável"/>
    <s v="Beneficiário, questiona a falta de atendimento para Marcação de consulta com ortopedista. A solicitação foi feita à Operadora no dia 11/07/2024, para realização no município rio de janeiro . A operadora alega que o pedido está em análise não apresenta resposta ao pedido. Protocolo; 42233920240711764052 data 11/07/2024 .Beneficiário informa que esta com dificuldade de atendimento com espacialidade em ortopedia . operadora fica solicitando prazo para agendar e nunca encontra um prestador de serviço para realizar a consulta ."/>
    <s v="Beneficiário solicita consulta de retorno com ortopedista que realiza seu acompanhamento na Leve Clínica, porém profissional sem agenda disponível dentro do prazo."/>
    <s v="Não"/>
    <s v="Não"/>
    <s v="Não"/>
    <s v="Sim"/>
    <s v="Sim"/>
    <s v="Não"/>
    <s v="Sim"/>
    <m/>
    <m/>
    <m/>
    <m/>
    <m/>
    <x v="4"/>
    <s v="Dia útil"/>
    <x v="21"/>
  </r>
  <r>
    <d v="2024-08-01T00:00:00"/>
    <x v="69"/>
    <n v="0"/>
    <n v="1"/>
    <n v="13003543"/>
    <s v="Atack representacao"/>
    <s v="JANAINA NIFANIA CAMPOS MIRANDA"/>
    <s v="MIGUEL DE ANDRADE CAETANO CRUZ CASADO"/>
    <s v="147.222.207-51"/>
    <n v="31"/>
    <s v="Não Reincidente"/>
    <s v="Leve On"/>
    <s v="Novos Associados"/>
    <x v="19"/>
    <s v="Cobertura"/>
    <s v="Prazos Maximos para Atendimento"/>
    <s v="Demora na Liberação de Benefício"/>
    <x v="0"/>
    <x v="50"/>
    <m/>
    <s v="Individual"/>
    <s v="Assistencial"/>
    <s v="Fale Leve"/>
    <m/>
    <s v="Evitável"/>
    <s v="Inevitável"/>
    <s v="Plano alega que é necessário aguardar um prazo de análise de até 21 dias para só depois informar uma data para a realização do exame. Ocorre que eu já cumpri a carência, o pedido foi feito em março, NÃO QUERO TER QUE ESPERAR POR MAIS UM MÊS, já esperei pela carência!!! Em anexo, o print da conversa."/>
    <s v="Beneficiário solicitou autorização para realização de exame complexo, consultora passa prazo de realização informando que é prazo de análise  e beneficiário não aceita prazo informado. "/>
    <s v="Sim"/>
    <s v="Sim"/>
    <s v="Sim"/>
    <s v="Sim"/>
    <s v="Sim"/>
    <s v="Não"/>
    <s v="Sim"/>
    <m/>
    <s v="Não"/>
    <s v="-"/>
    <m/>
    <m/>
    <x v="0"/>
    <s v="Dia útil"/>
    <x v="24"/>
  </r>
  <r>
    <d v="2024-07-30T00:00:00"/>
    <x v="69"/>
    <n v="2"/>
    <n v="3"/>
    <n v="13003849"/>
    <s v="Agecor 2"/>
    <s v="VANESSA MANHAES"/>
    <s v="MARIA CRISTINA DUARTE BRANDAO"/>
    <s v="389.634.777-20"/>
    <n v="67"/>
    <s v="Não Reincidente"/>
    <s v="Personal"/>
    <s v="Novos Associados"/>
    <x v="19"/>
    <s v="Cobertura"/>
    <s v="Regras para Acesso aos Atendimentos"/>
    <s v="Dificuldade no Agendamento"/>
    <x v="0"/>
    <x v="68"/>
    <m/>
    <s v="Individual"/>
    <s v="Assistencial"/>
    <s v="Fale Leve"/>
    <m/>
    <s v="Evitável"/>
    <s v="Evitável"/>
    <s v=" Interlocutor(a), que se identifica como beneficiária, questiona a falta de atendimento p/ uma Consulta com Ortopedista. A beneficiária sofreu um acidente e, precisa com urgência de uma Consulta o mais rápido possível. A solicitação foi feita à Operadora no dia 01/08/2024, para realização no município do Rio de Janeiro. A operadora não apresenta resposta ao pedido, informando de que não há agenda em aberto. Protocolo&gt; 42233920240801849212 Data&lt; 01/08/2024"/>
    <s v="Beneficiária solicita agendamento de consulta com ortopedista cirurgião, porém, sem agenda disponível. Beneficiária informa que necessita de agendamento com urgência mas consultores não indicaram atendimento de urgência ortopédica."/>
    <s v="Não"/>
    <s v="Não"/>
    <s v="Sim"/>
    <s v="Sim"/>
    <s v="Sim"/>
    <s v="Não"/>
    <s v="Sim"/>
    <m/>
    <s v="Não"/>
    <s v="-"/>
    <m/>
    <m/>
    <x v="0"/>
    <s v="Dia útil"/>
    <x v="24"/>
  </r>
  <r>
    <d v="2024-07-23T00:00:00"/>
    <x v="69"/>
    <n v="9"/>
    <n v="0"/>
    <n v="13004677"/>
    <s v="Uniclass"/>
    <s v="MAVILDE PIMENTEL PEREIRA"/>
    <s v="_x0009_GUILHERME KERN DE ALMEIDA"/>
    <s v="217.592.797-06"/>
    <n v="21"/>
    <s v="Não Reincidente"/>
    <s v="Metropolitano"/>
    <s v="Advindos III"/>
    <x v="23"/>
    <s v="Contratos e Regulamentos"/>
    <s v="Contratação/Adesão e Vigência Contratual"/>
    <s v="Demora na Contratação AC"/>
    <x v="2"/>
    <x v="1"/>
    <m/>
    <s v="Individual"/>
    <s v="Não Assistencial"/>
    <s v="EMQ"/>
    <m/>
    <s v="Risco do negócio"/>
    <s v="Risco do Negócio"/>
    <s v="Beneficiário questiona que no dia 28/07 tentou contratar o plano, porém segue parado na área médica para analise com um prazo de 24h a 72h, prazo findou e não deram uma resposta. Relata que essa é a segunda vez que tenta a liberação do contrato, na primeira tentativa também ficou parado na área médica ate que passou do prazo e teve que refazer o pedido. Agora segue tendo o mesmo problema. Informa que precisa que liberem o boleto para pagar e ele poder usar pois tem procedimentos que necessitam ser realizados. Número da proposta 17217317523496"/>
    <s v="Alto Custo "/>
    <s v="Não"/>
    <s v="Não"/>
    <s v="Não"/>
    <s v="AC"/>
    <s v="Não"/>
    <s v="Não"/>
    <m/>
    <m/>
    <s v="Não"/>
    <s v="-"/>
    <m/>
    <m/>
    <x v="0"/>
    <s v="Dia útil"/>
    <x v="24"/>
  </r>
  <r>
    <d v="2024-08-01T00:00:00"/>
    <x v="69"/>
    <n v="0"/>
    <n v="3"/>
    <n v="13004866"/>
    <s v="Agecor 2"/>
    <s v="KEILA MARIA VALERIA"/>
    <s v="_x0009_DAVINA RODRIGUES DOS SANTOS"/>
    <s v="757.214.307-53"/>
    <n v="67"/>
    <s v="Não Reincidente"/>
    <s v="Personal"/>
    <s v="Advindos II"/>
    <x v="19"/>
    <s v="Cobertura"/>
    <s v="Regras para Acesso aos Atendimentos"/>
    <s v="Negativa de Benefício"/>
    <x v="8"/>
    <x v="69"/>
    <m/>
    <s v="Empresarial"/>
    <s v="Assistencial"/>
    <s v="Regulação - Eletiva"/>
    <m/>
    <s v="Inevitável"/>
    <s v="Inevitável"/>
    <s v="Beneficiária, questiona a não cobertura para ultrassonografia da mama com biopsia. O procedimento foi solicitado no dia [29/07/2024], para realização no município Rio de Janeiro, entretanto, a operadora negou com a justificativa de que o beneficiário está cumprindo Cobertura Parcial Temporária (CPT) para Doença ou Lesão Preexistente (DLP) cisto solitário da mama cid n600 Protocolo: 42233920240801854629 – data:01/08/24"/>
    <s v="Beneficiária teve guia de mamotomia negada devido o exame complexo estar correlacionado a CPT de nódulo nas mamas."/>
    <s v="Sim"/>
    <s v="Sim"/>
    <s v="Não"/>
    <s v="Sim"/>
    <s v="Sim"/>
    <s v="Não"/>
    <m/>
    <m/>
    <s v="Não"/>
    <s v="-"/>
    <m/>
    <m/>
    <x v="0"/>
    <s v="Dia útil"/>
    <x v="24"/>
  </r>
  <r>
    <d v="2024-06-26T00:00:00"/>
    <x v="70"/>
    <n v="37"/>
    <n v="4"/>
    <n v="13006300"/>
    <s v="SUN CORRETORA"/>
    <s v="KELLY CHRISTINE AMORIM BARRETO"/>
    <s v="ISABELLE ORLANDO GALANTE"/>
    <s v="190.356.257-06"/>
    <n v="25"/>
    <s v="Não Reincidente"/>
    <s v="Personal"/>
    <s v="Advindos I"/>
    <x v="6"/>
    <s v="Cobertura"/>
    <s v="Rede de Atendimento (rede conveniada) "/>
    <s v="Dificuldade no Agendamento"/>
    <x v="17"/>
    <x v="66"/>
    <m/>
    <s v="Empresarial"/>
    <s v="Assistencial"/>
    <s v="Leve Clínica"/>
    <m/>
    <s v="Evitável"/>
    <s v="Evitável"/>
    <s v="Beneficiário, questiona a não cobertura para Consulta com Neurologista. O procedimento foi solicitado à operadora no dia 02/08/2024, para realização no município Rio de Janeiro e a operadora indicou prestadores que não realizam o procedimento. Beneficiaria alega não conseguir atendimento com outras especialidades, como especialista em endometriose. Protocolo:42233920240802860276 – data:02/08/2024"/>
    <s v="Beneficiária solicita agendamento de consulta com neurologista na Leve clínica, prorém, agenda estava distante e beneficiária não aceitou indicação para rede credenciada. (Caso aberto após abertura da NIP)"/>
    <s v="Sim"/>
    <s v="Sim"/>
    <s v="Não"/>
    <s v="Sim"/>
    <s v="Sim"/>
    <s v="Não"/>
    <s v="Sim"/>
    <m/>
    <s v="Não"/>
    <s v="-"/>
    <m/>
    <m/>
    <x v="0"/>
    <s v="Dia útil"/>
    <x v="0"/>
  </r>
  <r>
    <d v="2024-08-01T00:00:00"/>
    <x v="70"/>
    <n v="1"/>
    <n v="2"/>
    <n v="13005086"/>
    <s v="MS BUSSINES"/>
    <s v="ROBSON LUIS CAMPOS"/>
    <s v="LAURA DE ALMEIDA AGUIAR XAVIER"/>
    <s v="885.068.007-49"/>
    <n v="95"/>
    <s v="Reincidente"/>
    <s v="Personal"/>
    <s v="Novos Associados"/>
    <x v="7"/>
    <s v="Cobertura"/>
    <s v="Regras para Acesso aos Atendimentos"/>
    <s v="Infraestrutura"/>
    <x v="28"/>
    <x v="1"/>
    <m/>
    <s v="Individual"/>
    <s v="Assistencial"/>
    <s v="Regulação - GPI"/>
    <m/>
    <s v="Evitável"/>
    <s v="Evitável"/>
    <s v="Familiares que foram a visita detectaram braço direito edemasiado e sem acesso venoso periferico ainda no CTI. Equipe de enfermagem não tinha notado. Não se sabe a quanto tempo ela estava sem soro fisiologico e sem infusão medicamentosa. Sobre a transferencia, sinalizada a familia desde 31 de agosto, não era da ciencia da equipe de plantão daquele dia - Dr Alberto e enfermeira Daiane. Sendo assim, a paciente foi transferida para uma enfermaria as 16h. Continuou sem alimentação e medicação todo esse periodo. As 19h, na passagem de plantão foi transferida novamente e encontra-se na Sala 1 - Leito 6. O plano contratado é para quarto particular. A familia questionou e ninguem soube informar nada. Ao acessar a enfermaria, o acompanhante não tem direito a refeiçao e tem acesso apenas a uma poltrona, ergonomicamente e etariamente inadequada tanto para a paciente quanto para a acompanhante. O Estatuto do Idoso prevê que é dever do hospital fornecer local adequado para o acompanhante."/>
    <s v="Responsável reclama que beneficiária se encontra internada em quarto coletivo, sendo que o plano contratado é particular. Em protocolo verificado que equipe de regulação não consegue contato com a família."/>
    <s v="Não"/>
    <s v="Não"/>
    <s v="Não"/>
    <s v="Sim"/>
    <s v="Sim"/>
    <s v="Não"/>
    <s v="Sim"/>
    <m/>
    <s v="Não"/>
    <s v="-"/>
    <m/>
    <m/>
    <x v="0"/>
    <s v="Dia útil"/>
    <x v="0"/>
  </r>
  <r>
    <d v="2024-08-01T00:00:00"/>
    <x v="70"/>
    <n v="1"/>
    <n v="2"/>
    <n v="13005245"/>
    <s v="Best Company"/>
    <s v="ALESSANDRA DE OLIVEIRA"/>
    <s v="FATIMA DE JESUS RODRIGUES"/>
    <s v="865.384.897-53"/>
    <n v="59"/>
    <s v="Reincidente"/>
    <s v="Personal"/>
    <s v="Advindos II"/>
    <x v="0"/>
    <s v="Cobertura"/>
    <s v="Carência"/>
    <s v="Demora na Liberação de Benefício"/>
    <x v="8"/>
    <x v="1"/>
    <m/>
    <s v="Empresarial"/>
    <s v="Assistencial"/>
    <s v="Regulação - Eletiva"/>
    <m/>
    <s v="Inevitável"/>
    <s v="Inevitável"/>
    <s v="Interlocutora, que se identifica como filha da beneficiária, questiona a não cobertura para vídeo eletrocefalograma. O procedimento foi solicitado no dia 31/07/2024, para realização no município Rio de Janeiro, entretanto, a operadora negou com a justificativa de que a beneficiária está em carência para o procedimento. Ressalta que no contrato não consta a carência, uma vez que, foi feito uma portabilidade levando as carências. Protocolo: 42233920240802856389 data: 02/08/2024."/>
    <s v="Beneficiária em carência para a rede credenciada, solicitou a autorização deste procedimento, porém, foi negado. "/>
    <s v="Não"/>
    <s v="Não"/>
    <s v="Não"/>
    <s v="Sim"/>
    <s v="Sim"/>
    <s v="Não"/>
    <m/>
    <m/>
    <s v="Não"/>
    <s v="-"/>
    <m/>
    <m/>
    <x v="0"/>
    <s v="Dia útil"/>
    <x v="0"/>
  </r>
  <r>
    <d v="2024-07-31T00:00:00"/>
    <x v="70"/>
    <n v="2"/>
    <n v="3"/>
    <n v="13005943"/>
    <s v="Uniclass"/>
    <s v="ISABEL BOLDI"/>
    <s v="HEELYKA VITAL SILVA"/>
    <s v="084.631.251-40"/>
    <n v="21"/>
    <s v="Reincidente"/>
    <s v="Premium"/>
    <s v="Advindos III"/>
    <x v="0"/>
    <s v="Contratos e Regulamentos"/>
    <s v="suspensão e rescisão contratuais"/>
    <s v="Cancelamento por inadimplência"/>
    <x v="27"/>
    <x v="1"/>
    <m/>
    <s v="Individual"/>
    <s v="Não Assistencial"/>
    <s v="Cadastro"/>
    <m/>
    <s v="Inevitável"/>
    <s v="Inevitável"/>
    <s v="Interlocutor(a), questiona a cancelamento do seu plano por inadimplência. A mesma alega que não foi informada. Após isto, entrou em contato com a ouvidoria (31/07) solicitando reativação e foi informada que seria reativado. Porém em contato no dia 02/08, foi informada pelo plano que não haveria possibilidade de reativação"/>
    <s v="Beneficiária teve contrato cancelado por inadimplência e foi identificada como fraude. "/>
    <s v="Não"/>
    <s v="Não"/>
    <s v="Não"/>
    <s v="Sim"/>
    <s v="Sim"/>
    <s v="Sim"/>
    <m/>
    <m/>
    <s v="Não"/>
    <s v="-"/>
    <m/>
    <m/>
    <x v="0"/>
    <s v="Dia útil"/>
    <x v="0"/>
  </r>
  <r>
    <d v="2024-07-11T00:00:00"/>
    <x v="70"/>
    <n v="22"/>
    <n v="5"/>
    <n v="13005960"/>
    <s v="Uniclass"/>
    <s v="MARIA CECILIA DA COSTA"/>
    <s v="JANE NATIVIDADE BAÊTA"/>
    <s v="611.403.507-06"/>
    <n v="62"/>
    <s v="Não Reincidente"/>
    <s v="Premium"/>
    <s v="Advindos II"/>
    <x v="6"/>
    <s v="Contratos e Regulamentos"/>
    <s v="suspensão e rescisão contratuais"/>
    <s v="Rescisão contratual"/>
    <x v="5"/>
    <x v="1"/>
    <m/>
    <s v="Empresarial"/>
    <s v="Não Assistencial"/>
    <s v="Cadastro"/>
    <m/>
    <s v="Inevitável"/>
    <s v="Inevitável"/>
    <s v="Beneficiária, informa que solicitou à operadora, em 12/07/2024, a exclusão em plano coletivo empresarial . Até a presente data não houve a exclusão. Protocolo 42233920240802859085 data 02/08/2024."/>
    <s v="Beneficiária tem o plano empresarial e não concorda com o prazo de cumprimento de aviso prévio."/>
    <s v="Sim"/>
    <s v="Sim"/>
    <s v="Não"/>
    <s v="Sim"/>
    <s v="Sim"/>
    <s v="Não"/>
    <m/>
    <m/>
    <s v="Não"/>
    <s v="Não"/>
    <m/>
    <m/>
    <x v="0"/>
    <s v="Dia útil"/>
    <x v="0"/>
  </r>
  <r>
    <d v="2024-08-02T00:00:00"/>
    <x v="70"/>
    <n v="0"/>
    <n v="3"/>
    <n v="13005918"/>
    <s v="absoluta"/>
    <s v="JOSE LUIZ OTTERO"/>
    <s v="CLARA APARECIDA DOS SANTOS GOMES TORQUILHO"/>
    <s v="168.573.037-03"/>
    <n v="24"/>
    <s v="Não Reincidente"/>
    <s v="Personal"/>
    <s v="Advindos III"/>
    <x v="18"/>
    <s v="Cobertura"/>
    <s v="Rede de Atendimento (rede conveniada) "/>
    <s v="Dificuldade no Agendamento"/>
    <x v="17"/>
    <x v="29"/>
    <m/>
    <s v="Empresarial"/>
    <s v="Assistencial"/>
    <s v="Gestão de Rede"/>
    <m/>
    <s v="Evitável"/>
    <s v="Evitável"/>
    <s v="Beneficiário, questiona o não atendimento para . A solicitação foi feita à Operadora no dia ultrassonografia transvaginal de gestação e consulta com obstetra, no município Niterói e o agendamento foi realizado para o município Rio de Janeiro, dia 21/08/2024. Protocolo 42233920240802858375 - data 02/08/2024."/>
    <s v="Beneficiária reclama que locais indicados para Ultrassonografia obstétrica não tem agenda disponível"/>
    <s v="Sim"/>
    <s v="Sim"/>
    <s v="Não"/>
    <s v="Sim"/>
    <s v="Sim"/>
    <s v="Não"/>
    <s v="Sim"/>
    <m/>
    <s v="Sim"/>
    <m/>
    <m/>
    <m/>
    <x v="0"/>
    <s v="Dia útil"/>
    <x v="0"/>
  </r>
  <r>
    <d v="2024-06-26T00:00:00"/>
    <x v="71"/>
    <n v="38"/>
    <n v="9"/>
    <n v="13006398"/>
    <s v="KRD CONSULTORIA"/>
    <s v="KELLY DOS SANTOS FALHEIRO DE JESUS"/>
    <s v="ANA CAROLINA BRAGA DE AZEVEDO MARINS"/>
    <s v="126.758.167-01"/>
    <n v="33"/>
    <s v="Reincidente"/>
    <s v="Personal"/>
    <s v="Advindos II"/>
    <x v="1"/>
    <s v="Cobertura"/>
    <s v="Prazos Maximos para Atendimento"/>
    <s v="Demora na Liberação de Benefício"/>
    <x v="0"/>
    <x v="50"/>
    <s v="RM de articulação"/>
    <s v="Empresarial"/>
    <s v="Assistencial"/>
    <s v="Fale Leve"/>
    <m/>
    <s v="Evitável"/>
    <s v="Evitável"/>
    <s v="Solicitei autorização prévia para os pedidos de ressonância que o meu ortopedista assistente solicitou. O plano autorizou o procedimento de maneira errada, com o código tuss errado e se recusou a autorizar o procedimento com o código correto. Não pude fazer o exame por negativa de atendimento da operadora. Estou deste as 07:40 da manhã tentando uma resolução junto à operadora, sem sucesso."/>
    <s v="Beneficiária solicita autorização de RM, porém, guia foi aberta com codificação errada. Houve demora para alteração de codificação e beneficiária abriu NIP. Não houve contato do atendimento especializado pois era sábado."/>
    <s v="Sim"/>
    <s v="Não"/>
    <s v="Sim"/>
    <s v="Sim"/>
    <s v="Sim"/>
    <s v="Não"/>
    <s v="Sim"/>
    <m/>
    <s v="Não"/>
    <s v="-"/>
    <m/>
    <m/>
    <x v="0"/>
    <s v="Final de semana"/>
    <x v="1"/>
  </r>
  <r>
    <s v="-"/>
    <x v="72"/>
    <n v="0"/>
    <n v="0"/>
    <n v="13007554"/>
    <s v="Visual Intermediacoes"/>
    <s v="MARJORE ESTRELA"/>
    <s v="ERICO DOS SANTOS HOMEM"/>
    <s v="091.476.107-27"/>
    <n v="45"/>
    <s v="Reincidente"/>
    <s v="Metropolitano"/>
    <s v="Novos Associados"/>
    <x v="17"/>
    <s v="Cobertura"/>
    <s v="Rede de Atendimento (rede conveniada) "/>
    <s v="Dificuldade no Agendamento"/>
    <x v="3"/>
    <x v="70"/>
    <m/>
    <s v="Individual"/>
    <s v="Assistencial"/>
    <s v="Gestão de Rede"/>
    <m/>
    <s v="Evitável"/>
    <s v="Evitável"/>
    <s v="Beneficiário questiona o não atendimento para consulta com Oftamologista. A solicitação foi feita à Operadora no dia 05/08/2024, no município de Petrópolis, mas a operadora informou que não havia rede credenciada na região, disponibilizando apenas para o município de Niterói. Protocolo 42233920240805863164 – data 05/08/2024"/>
    <s v="Beneficiário solicitou direcionamento para oftalmologia em petrópolis após a abertura da reclamação(06/08) e foi informado os locais dentro da área de abrangência, porém, beneficiário reclama que não há prestador em Petópolis. Não há registro de protocolo para esta demanda antes da NIP."/>
    <s v="Não"/>
    <s v="Não"/>
    <s v="Não"/>
    <s v="Sim"/>
    <s v="Não"/>
    <s v="Não"/>
    <s v="Sim"/>
    <m/>
    <s v="-"/>
    <s v="-"/>
    <m/>
    <m/>
    <x v="0"/>
    <s v="Dia útil"/>
    <x v="1"/>
  </r>
  <r>
    <d v="2024-07-15T00:00:00"/>
    <x v="72"/>
    <n v="21"/>
    <n v="3"/>
    <n v="13007901"/>
    <s v="Agecor 2"/>
    <s v="ANA MARIA FELIX DA SILVA"/>
    <s v="ANA PAULA DOS SANTOS LIMA"/>
    <s v="110.704.437-51"/>
    <n v="40"/>
    <s v="Não Reincidente"/>
    <s v="Metropolitano"/>
    <s v="Advindos II"/>
    <x v="25"/>
    <s v="Cobertura"/>
    <s v="Regras para Acesso aos Atendimentos"/>
    <s v="Demora na Liberação de Benefício"/>
    <x v="29"/>
    <x v="71"/>
    <m/>
    <s v="Individual"/>
    <s v="Assistencial"/>
    <s v="Leve Clínica"/>
    <m/>
    <s v="Evitável"/>
    <s v="Evitável"/>
    <s v="Interlocutora, que se identifica como beneficiária, questiona a não entrega de resultado do exame Preventivo . O procedimento foi solicitado por nome do médico Dra Mariana Gonçalves de Andrade CRM , em 19/06/2024 e realizado em Nova Iguaçu em 19/06/2024. Não consegue obter o resultado do exame sob alegação pela Operadora de que vai chegar na operadora só ate o momento não chegou. Protocolo 42233920240726827507-Data 15/07/2024 ."/>
    <s v="Beneficiária reclama que não recebeu resultado de laudo de preventivo. Localizado email enviado para unidade de Nova Iguaçu, porém, sem resposta. Prazo para envio do laudo é de 15 dias úteis."/>
    <s v="Não"/>
    <s v="Não"/>
    <s v="Sim"/>
    <s v="Sim"/>
    <s v="Sim"/>
    <s v="Não"/>
    <s v="Sim"/>
    <m/>
    <s v="Não"/>
    <s v="-"/>
    <m/>
    <m/>
    <x v="0"/>
    <s v="Dia útil"/>
    <x v="1"/>
  </r>
  <r>
    <d v="2024-07-08T00:00:00"/>
    <x v="72"/>
    <n v="28"/>
    <n v="0"/>
    <n v="13008276"/>
    <s v="Ancora corretagem"/>
    <s v="NELAIR DE OLIVEIERA GOMES "/>
    <s v="JURACI DE BARROS SILVA"/>
    <s v="756.261.797.04"/>
    <n v="82"/>
    <s v="Não Reincidente"/>
    <s v="Personal"/>
    <s v="Advindos III"/>
    <x v="10"/>
    <s v="Cobertura"/>
    <s v="Regras para Acesso aos Atendimentos"/>
    <s v="Demora na Contratação AC"/>
    <x v="2"/>
    <x v="1"/>
    <m/>
    <s v="Individual"/>
    <s v="Assistencial"/>
    <s v="EMQ"/>
    <m/>
    <s v="Risco do negócio"/>
    <s v="Risco do Negócio"/>
    <s v="Interlocutora, que se identifica como filha da beneficiária, questiona a não garantia de atendimento para Consultas eletivas, sob alegação de que o beneficiário não portava o cartão de identificação do plano. Protocolo 42233920240805866321 – data 05/08/2024."/>
    <s v="Alto Custo "/>
    <s v="Não"/>
    <s v="Não"/>
    <s v="Não"/>
    <s v="AC"/>
    <s v="Não"/>
    <s v="Não"/>
    <m/>
    <m/>
    <s v="Não"/>
    <s v="-"/>
    <m/>
    <m/>
    <x v="0"/>
    <s v="Dia útil"/>
    <x v="1"/>
  </r>
  <r>
    <d v="2024-07-30T00:00:00"/>
    <x v="73"/>
    <n v="7"/>
    <n v="0"/>
    <n v="13011106"/>
    <s v="absoluta"/>
    <s v="JONATAS ROCCO FREE LUCIANA"/>
    <s v="ADAUTO DE OLIVEIRA BARROS NETO"/>
    <s v="529.850.837-53"/>
    <n v="66"/>
    <s v="Não Reincidente"/>
    <s v="Premium"/>
    <s v="Advindos III"/>
    <x v="1"/>
    <s v="Cobertura"/>
    <s v="Regras para Acesso aos Atendimentos"/>
    <s v="Demora na Contratação AC"/>
    <x v="2"/>
    <x v="1"/>
    <m/>
    <s v="Individual"/>
    <s v="Assistencial"/>
    <s v="EMQ"/>
    <m/>
    <s v="Risco do negócio"/>
    <s v="Risco do Negócio"/>
    <s v="Beneficiário questiona a não garantia de atendimento para &quot;consultas&quot;, e nome do médico solicitante se houver], sob alegação de que o beneficiário não portava o cartão de identificação do plano em 30/07/2024- Hospital Cemiu Botafogo, atendimento negado. Protocolo: 17223533257327 – data: 06/08/2024."/>
    <s v="Alto Custo "/>
    <s v="Não"/>
    <s v="Não"/>
    <s v="Não"/>
    <s v="AC"/>
    <s v="Não"/>
    <s v="Não"/>
    <m/>
    <m/>
    <s v="Não"/>
    <s v="-"/>
    <m/>
    <m/>
    <x v="0"/>
    <s v="Dia útil"/>
    <x v="2"/>
  </r>
  <r>
    <d v="2024-07-30T00:00:00"/>
    <x v="73"/>
    <n v="7"/>
    <n v="0"/>
    <n v="13011136"/>
    <s v="absoluta"/>
    <s v="JONATAS ROCCO FREE LUCIANA"/>
    <s v="ADAUTO DE OLIVEIRA BARROS NETO"/>
    <s v="529.850.837-53"/>
    <n v="66"/>
    <s v="Reincidente"/>
    <s v="Premium"/>
    <s v="Advindos III"/>
    <x v="1"/>
    <s v="Cobertura"/>
    <s v="Regras para Acesso aos Atendimentos"/>
    <s v="Demora na Contratação AC"/>
    <x v="2"/>
    <x v="1"/>
    <m/>
    <s v="Individual"/>
    <s v="Não Assistencial"/>
    <s v="EMQ"/>
    <m/>
    <s v="Risco do negócio"/>
    <s v="Risco do Negócio"/>
    <s v="Beneficiário questiona o não recebimento de boleto para pagamento de mensalidade, referente ao mês 07/2024. Protocolo: 17223533257327 – data: 06/08/2024."/>
    <s v="Alto Custo "/>
    <s v="Não"/>
    <s v="Não"/>
    <s v="Não"/>
    <s v="AC"/>
    <s v="Não"/>
    <s v="Não"/>
    <m/>
    <m/>
    <s v="Não"/>
    <s v="-"/>
    <m/>
    <m/>
    <x v="0"/>
    <s v="Dia útil"/>
    <x v="2"/>
  </r>
  <r>
    <d v="2024-07-24T00:00:00"/>
    <x v="74"/>
    <n v="14"/>
    <n v="4"/>
    <n v="13013101"/>
    <s v="Atack representacao"/>
    <s v="MOISES LEITE"/>
    <s v="ELZY LAMOGLIA BRAGA"/>
    <s v="681.431.417-72"/>
    <n v="82"/>
    <s v="Não Reincidente"/>
    <s v="Leve On"/>
    <s v="Novos Associados"/>
    <x v="10"/>
    <s v="Cobertura"/>
    <s v="Regras para Acesso aos Atendimentos"/>
    <s v="Dificuldade no Agendamento"/>
    <x v="17"/>
    <x v="72"/>
    <m/>
    <s v="Individual"/>
    <s v="Assistencial"/>
    <s v="Leve Clínica"/>
    <s v="Gestão de Rede"/>
    <s v="Evitável"/>
    <s v="Evitável"/>
    <s v=" Interlocutora, que se identifica como filha da beneficiária, questiona a falta de atendimento para Cirurgião plástico. A solicitação foi feita à Operadora no dia 24/07/2024, para realização no município Rio de Janeiro. A operadora alega que o pedido está em análise e não apresenta resposta ao pedido. Protocolo 42233920240724816762 – data: 24/07/2024."/>
    <s v="Beneficiária solicitou agendamento com cirurgião plástico, porém, profissional sem agenda disponível. Foi registrado abertura de caso e envio de email, porém, CRM respondeu após abertura da reclamação. A abertura do caso foi realizada após a reclamação, para agendamento na rede credenciada."/>
    <s v="Sim"/>
    <s v="Não"/>
    <s v="Não"/>
    <s v="Sim"/>
    <s v="Sim"/>
    <s v="Não"/>
    <m/>
    <m/>
    <m/>
    <m/>
    <m/>
    <m/>
    <x v="0"/>
    <s v="Dia útil"/>
    <x v="3"/>
  </r>
  <r>
    <d v="2024-08-06T00:00:00"/>
    <x v="74"/>
    <n v="1"/>
    <n v="2"/>
    <n v="13011738"/>
    <s v="MRG"/>
    <s v="VIVIANE DA SILVA VIEIRA"/>
    <s v="JOZILEA DE AVILA"/>
    <s v="444.211.257-68"/>
    <n v="73"/>
    <s v="Reincidente"/>
    <s v="Leve On"/>
    <s v="Advindos II"/>
    <x v="4"/>
    <s v="Mensalidades e Reajuste"/>
    <s v="Mensalidades ou Outras Cobranças"/>
    <s v="Cancelamento por inadimplência"/>
    <x v="30"/>
    <x v="1"/>
    <m/>
    <s v="Individual"/>
    <s v="Não Assistencial"/>
    <s v="Jurídico"/>
    <m/>
    <s v="Inevitável"/>
    <s v="Inevitável"/>
    <s v="No dia 06/08/2024, recebi uma msg onde informação ser do Setor de Adimplencia questionando como eu desejava pagar meu Boleto (conforme print anexo) vencido dia 04/06/2024 (domingo) . Informei como a Empresa estaria efetuando a cobrança, o mesmo deixou claro que ele seria do setor de Adimplencia. Informei então que na próxima semana faria o pagamento. O solicitei então o protocolo e na descrição de seus dados ele seria do Setor de Inadimplência, RSS contradição conforme documento anexo. Entrei em contato com a Ouvidoria através o numero 3952.3382 e entrou mensagem automática que ae eu desejasse enviasse e-mail ou mensagem para WhatsApp. Não sabia que agora uma Ouvidoria se contatava por esses meios ocultos. Meu filho entrou contato então com o Sac dessa empresa e fui informada que agora os acesos com a Ouvidoria fosse pelo zap ou email. Declaro q essa Empresa tem cometido inúmeros erros já informado junto a este Órgão fiscalizador. No aguardo."/>
    <s v="Beneficiária reclama de receber contato do setor de cobrança e que não consegue falar com a Ouvidoria por telefone."/>
    <s v="Não"/>
    <s v="Não"/>
    <s v="Não"/>
    <s v="Sim"/>
    <s v="Sim"/>
    <s v="Não"/>
    <m/>
    <m/>
    <m/>
    <m/>
    <m/>
    <m/>
    <x v="0"/>
    <s v="Dia útil"/>
    <x v="3"/>
  </r>
  <r>
    <d v="2024-07-30T00:00:00"/>
    <x v="74"/>
    <n v="8"/>
    <n v="1"/>
    <n v="13012285"/>
    <s v="Uniclass"/>
    <s v="DEBORA FERNANDES ALVES DA COSTA"/>
    <s v="ANA MARIA CARNEVALE"/>
    <s v="806.402.657-15"/>
    <n v="61"/>
    <s v="Não Reincidente"/>
    <s v="Leve On"/>
    <s v="Advindos I"/>
    <x v="6"/>
    <s v="Mensalidades e Reajuste"/>
    <s v="Mensalidades ou Outras Cobranças"/>
    <s v="Cobrança pós cancelamento"/>
    <x v="15"/>
    <x v="1"/>
    <m/>
    <s v="Individual"/>
    <s v="Não Assistencial"/>
    <s v="Financeiro"/>
    <m/>
    <s v="Evitável"/>
    <s v="Evitável"/>
    <s v="Beneficiária , questiona a cobrança de valor após cancelamento do contrato , solicitado em 30/07/2024 . Protocolo: 42233920240806002109 Data: 06/08/2024"/>
    <s v="Beneficiária reclama que estava recebendo contato de cobrança após ter cancelado o plano. Verifiquei solicitação da Central Fale Leve para não realização de cobranças e para o cancelamento de boletos dos próximos meses."/>
    <s v="Não"/>
    <s v="Não"/>
    <s v="Sim"/>
    <s v="Sim"/>
    <s v="Sim"/>
    <s v="Não"/>
    <s v="Sim"/>
    <m/>
    <m/>
    <m/>
    <m/>
    <m/>
    <x v="0"/>
    <s v="Dia útil"/>
    <x v="3"/>
  </r>
  <r>
    <d v="2024-07-09T00:00:00"/>
    <x v="74"/>
    <n v="29"/>
    <n v="0"/>
    <n v="13012310"/>
    <s v="SUN CORRETORA"/>
    <s v="KARLA MIKAELLA GALDINO PEREIRA"/>
    <s v="MARLENE MAGALHAES COSCARELLI"/>
    <s v="545.103.927-53"/>
    <n v="87"/>
    <s v="Não Reincidente"/>
    <s v="Personal"/>
    <s v="Novos Associados"/>
    <x v="7"/>
    <s v="Contratos e Regulamentos"/>
    <s v="Contratação/Adesão e Vigência Contratual"/>
    <s v="Demora na Contratação AC"/>
    <x v="2"/>
    <x v="1"/>
    <m/>
    <s v="Empresarial"/>
    <s v="Não Assistencial"/>
    <s v="EMQ"/>
    <m/>
    <s v="Risco do negócio"/>
    <s v="Risco do Negócio"/>
    <s v="Interlocutora, que se identifica como. filha da beneficiária, questiona a recusa para contratação de plano individual ou familiar, sob alegação de analise. A solicitação foi feita à Operadora no dia 09/07/2027. Interlocutora alega que já assinou o contrato já fez a entrevista com o plano no dia 11/07/2024 e espera o boleto de pagamento, quando entra em contato com a operadora a mesma alega que esta em analise. Protocolo: 42233920240807875082 – data: 07/08/2024."/>
    <s v="Alto Custo "/>
    <s v="Não"/>
    <s v="Não"/>
    <s v="Não"/>
    <s v="AC"/>
    <s v="Não"/>
    <s v="Não"/>
    <m/>
    <m/>
    <s v="Não"/>
    <s v="-"/>
    <m/>
    <m/>
    <x v="0"/>
    <s v="Dia útil"/>
    <x v="3"/>
  </r>
  <r>
    <s v="-"/>
    <x v="74"/>
    <n v="0"/>
    <n v="0"/>
    <n v="13012467"/>
    <s v="Mrg corretora"/>
    <s v="VIVIANE DA SILVA VIEIRA"/>
    <s v="PABLO NUNES DURVAL"/>
    <s v="022.522.087-32"/>
    <n v="50"/>
    <s v="Reincidente"/>
    <s v="Leve On"/>
    <s v="Novos Associados"/>
    <x v="4"/>
    <s v="Cobertura"/>
    <s v="Regras para Acesso aos Atendimentos"/>
    <s v="Cancelamento por inadimplência"/>
    <x v="30"/>
    <x v="1"/>
    <m/>
    <s v="Individual"/>
    <s v="Assistencial"/>
    <s v="Jurídico"/>
    <m/>
    <s v="Inevitável"/>
    <s v="Inevitável"/>
    <s v="No dia 06/04/2023 recebemos uma msg atraves o Zap 21 3952.3300 informando dados para pagamento de nossa Fatura por meio de Pix, Cartao de Credito. Não compreendemos bem pois seque se identificou, posteriormente transferiu p ara uma pessoa se identificando como sendo JEFFERSON T..... informando ser da Equipe de Negociação da Leve Saúde sobre o pagamento de vencimento 04/08/2024, ou seja efetuando cobrança após 01 (um ) dia após o vencimento, nada respondi e entrei em contato com Ouvidoria que através de mensagem automática só atende através de e mail ou WhatsApp, Entrei em contato com o Sac e informar que realmente a Ouvidoria só atende após esse e mail, tal ação é correta?. Temos nos assustado diariamente pois extra Empresa tem tido tal ações insanas, tal como: -Apresentaram recibo de ressarcimento antigo como fosse atual (anestesista) -informal locais de atendimento fisioterápico, onde não funcionam a mais de 05 meses; -Ouvidoria órgão maximo da Empresa só por e mail ou zap."/>
    <s v="Beneficiário reclama de receber contato do setor de cobrança e que não consegue falar com a Ouvidoria por telefone."/>
    <s v="Sim"/>
    <s v="Sim"/>
    <s v="Não"/>
    <s v="Sim"/>
    <s v="Sim"/>
    <s v="Não"/>
    <m/>
    <m/>
    <s v="-"/>
    <s v="-"/>
    <m/>
    <m/>
    <x v="0"/>
    <s v="Dia útil"/>
    <x v="3"/>
  </r>
  <r>
    <d v="2024-07-22T00:00:00"/>
    <x v="74"/>
    <n v="16"/>
    <n v="8"/>
    <n v="13012505"/>
    <s v="Agecor 2"/>
    <s v="LUCIANA NUNES"/>
    <s v="MARIA DA LUZ FELICIANO MOREIRA"/>
    <s v="829.149.234-49"/>
    <n v="72"/>
    <s v="Não Reincidente"/>
    <s v="Leve On"/>
    <s v="Novos Associados"/>
    <x v="6"/>
    <s v="Cobertura"/>
    <s v="Prazos Maximos para Atendimento"/>
    <s v="Demora na Liberação de Benefício"/>
    <x v="8"/>
    <x v="73"/>
    <m/>
    <s v="Empresarial"/>
    <s v="Assistencial"/>
    <s v="Regulação - Eletiva"/>
    <m/>
    <s v="Evitável"/>
    <s v="Evitável"/>
    <s v="ATRAVES DA SECRETARIA DO MEDICO FOI DADA A ENTRADA NO PEDIDO DE CIRURGIA JUNTO AO HOSP SEMIU EM 22 DE JULHO E HOJE DIA 07 DE AGOSTO EM CONTATO COM O HOSPITAL FOI INFORMADO QUE O PEDIDO SEGUE PARADO POIS ATE A PRESENTE DATA A OPERADORA NÃO SOLICITOU A COTAÇÃO JUNTO AO FORNECEDORES, JA TENDO PASSADO 12 DIAS DO ENVIO DO PEDIDO. SOLICITO A ANS QUE COBRE A LEVE SAUDE O ANDAMENTO DA SOLICITAÇÃO E AGILIDADE O MAIS BREVE POSSIVEL"/>
    <s v="Beneficiária questiona autorização para cirurgia solicitada no dia 24/07(dentro do prazo). Durante atendimentos foram informados prazos errados, porém, depois foram retificados durante atendimentos seguintes."/>
    <s v="Não"/>
    <s v="Não"/>
    <s v="Sim"/>
    <s v="Sim"/>
    <s v="Sim"/>
    <s v="Não"/>
    <s v="Sim"/>
    <m/>
    <m/>
    <m/>
    <m/>
    <m/>
    <x v="0"/>
    <s v="Dia útil"/>
    <x v="3"/>
  </r>
  <r>
    <d v="2024-07-11T00:00:00"/>
    <x v="74"/>
    <n v="27"/>
    <n v="2"/>
    <n v="13013233"/>
    <s v="Uniclass"/>
    <s v="MARCELO BASTOS BARRETO"/>
    <s v="ROBERTA CRISTINA COSTA DA SILVA"/>
    <s v="119.925.367-75"/>
    <n v="36"/>
    <s v="Reincidente"/>
    <s v="Personal"/>
    <s v="Novos Associados"/>
    <x v="3"/>
    <s v="Mensalidades e Reajuste"/>
    <s v="Mensalidades ou Outras Cobranças"/>
    <s v="Reajuste"/>
    <x v="4"/>
    <x v="1"/>
    <m/>
    <s v="Individual"/>
    <s v="Não Assistencial"/>
    <s v="Cadastro"/>
    <m/>
    <s v="Inevitável"/>
    <s v="Inevitável"/>
    <s v="beneficiária, questiona o reajuste ocorrido em Junho, que alterou o valor da contraprestação pecuniária de R$ 245,73 para R$ 272,60 , sem motivação especificada. Protocolo 42233920240711762779 – data 11/07/2024"/>
    <s v="Titular financeira reclama do reajuste ocorrido em julho e agosto. No caso 378659, foi explicado que cobrança de agosto a mais é referente ao retroatrivo."/>
    <s v="Não"/>
    <s v="Não"/>
    <s v="Não"/>
    <s v="Sim"/>
    <s v="Sim"/>
    <s v="Não"/>
    <m/>
    <m/>
    <m/>
    <m/>
    <m/>
    <m/>
    <x v="0"/>
    <s v="Dia útil"/>
    <x v="3"/>
  </r>
  <r>
    <d v="2024-08-01T00:00:00"/>
    <x v="75"/>
    <n v="7"/>
    <n v="2"/>
    <n v="13016869"/>
    <s v="Leve Saude"/>
    <s v="UMBERTO BRUNO TOMAS ASSUNÇÃO"/>
    <s v="LUCIA HELENA DE SOUSA QUINTINO"/>
    <s v="104.828.277-50"/>
    <n v="43"/>
    <s v="Não Reincidente"/>
    <s v="Personal"/>
    <s v="Novos Associados"/>
    <x v="2"/>
    <s v="Cobertura"/>
    <s v="Regras para Acesso aos Atendimentos"/>
    <s v="Demora na Liberação de Benefício"/>
    <x v="17"/>
    <x v="21"/>
    <m/>
    <s v="Individual"/>
    <s v="Assistencial"/>
    <s v="Leve Clínica"/>
    <s v="Gestão de Rede"/>
    <s v="Evitável"/>
    <s v="Evitável"/>
    <s v="Boa noite, Venho por meio desse canal fazer uma reclamação a esse órgão responsável. Estou tentando agendar consulta com cardiologista pela rede credenciada na minha cidade que é Nova Iguaçu, porém o plano não tem profissional disponível para o atendimento no momento, com consulta com espera de aproximadamente 3 meses pra acontecer. Preciso de atendimento no meu município por questões financeiras, sendo que o plano me ofereceu uma consulta em outro município onde eu não teria meios de ir por não poder arcar com o transporte para mim e para um acompanhante. Quando contratei o plano tinha outras opções de rede credenciada, onde as mesmas não fazem mais parte e nem foram substituída por outra. Hoje dia 8/08/2024 não tem vaga em nenhum lugar da minha cidade e nem próxima. Gostaria de pedir encarecidamente que solicitem ao plano de saúde uma consulta com especialista em Cardiologia aqui no meu município para esse mês, não tenho condições físicas de esperar mais."/>
    <m/>
    <s v="Sim"/>
    <s v="Sim"/>
    <s v="Não"/>
    <s v="Sim"/>
    <s v="Sim"/>
    <s v="Sim"/>
    <m/>
    <m/>
    <m/>
    <m/>
    <m/>
    <m/>
    <x v="1"/>
    <s v="Dia útil"/>
    <x v="4"/>
  </r>
  <r>
    <d v="2024-07-18T00:00:00"/>
    <x v="75"/>
    <n v="21"/>
    <n v="3"/>
    <n v="13015324"/>
    <s v="Agecor 2"/>
    <s v="MARVIO VILLAR GOMES "/>
    <s v="KATIA RODRIGUES ANTUNES"/>
    <s v="345.134.347-91"/>
    <n v="69"/>
    <s v="Não Reincidente"/>
    <s v="Personal"/>
    <s v="Novos Associados"/>
    <x v="19"/>
    <s v="Contratos e Regulamentos"/>
    <s v="Portabilidade de Carencias "/>
    <s v="Exclusao dependente"/>
    <x v="31"/>
    <x v="1"/>
    <m/>
    <s v="Empresarial"/>
    <s v="Não Assistencial"/>
    <s v="TI"/>
    <m/>
    <s v="Evitável"/>
    <s v="Evitável"/>
    <s v="Sou titular do plano de saúde, e como dependentes tenho meu filho e minha nora. Esta, pediu uma carta de portabilidade e migrou para a Porto Seguro. Desde então, primeira tentativa em 25/07, por chat, tendo pedir a exclusão da mesma. Dados: RAQUEL DANTAS DE SOUZA , 4110076761487202, CPF 152788397-32. Fiz a primeira tentativa pelo chat, e fui informada que teria que fazer pela Home. Não foi possível. Voltei ao chat e me pediram para aguardar 48hs. Chegou o boleto de agosto com o valor cheio e efetuei o pagamento do valor fechado, ainda incluindo a beneficiária acima. Estive presencialmente na clínica e fui informada que teria que ligar. Liguei na última terça feira, protocolo 42233920240806001038. Na ligação me passaram um email e pediram que enviasse o print da primeira tentativa de cancelamento. Perguntei se seria necessário algo mais e disseram que não, que seria cancelado. O que não aconteceu e esgotaram todas minhas tentativas. Solicito providências. Obrigada, Katia Antunes"/>
    <s v="Beneficiária solicitou a exclusão da dependente e ao realizar o processo pelo site, houve erro no portal. Foi aberto Ticket mas o erro persistiu. "/>
    <s v="Não"/>
    <s v="Não"/>
    <s v="Não"/>
    <s v="Sim"/>
    <s v="Sim"/>
    <s v="Não"/>
    <m/>
    <m/>
    <m/>
    <m/>
    <m/>
    <m/>
    <x v="1"/>
    <s v="Dia útil"/>
    <x v="4"/>
  </r>
  <r>
    <d v="2024-08-08T00:00:00"/>
    <x v="75"/>
    <n v="0"/>
    <n v="3"/>
    <n v="13015994"/>
    <s v="Agecor 2"/>
    <s v="RODRIGO CARVALHO DA GRACA"/>
    <s v="CARLOS MAGNO VERLIM FUNDAO"/>
    <s v="035.472.857-12"/>
    <n v="50"/>
    <s v="Não Reincidente"/>
    <s v="Personal"/>
    <s v="Advindos III"/>
    <x v="6"/>
    <s v="Cobertura"/>
    <s v="Rede de Atendimento (rede conveniada) "/>
    <s v="Demora na Liberação de Benefício"/>
    <x v="0"/>
    <x v="74"/>
    <m/>
    <s v="Empresarial"/>
    <s v="Assistencial"/>
    <s v="Fale Leve"/>
    <m/>
    <s v="Evitável"/>
    <s v="Evitável"/>
    <s v="Procurei atendimento para meu filho de 07 anos com especialidade em urologia, fiz contato com a operadora por 04 vezes, e fui informado para ligar para rede credenciada, o que fiz, e as credenciadas não atendem crianças de 07 anos ou não possuem a especialidade para atendimento. Fui informado ainda, que o plano em referência é direcionado para público 45+, o que não me foi informado no momento da contratação. Sigo frustrado, sem atendimento para um beneficiário devidamente ativo, uma criança, que sequer me deram a opção de procurar o especialista e me retornar."/>
    <s v="Responsável fez contato com a Central solicitando direcionamento para urologista pediátrico e informa que os locais indicados não atendem a idade da criança. Houve erro operacional, pois foi indicada clínica que não tem atendimento de urologia pediátrica e temos credenciado outra clínica que não foi indicada."/>
    <s v="Não"/>
    <s v="Não"/>
    <s v="Sim"/>
    <s v="Sim"/>
    <s v="Sim"/>
    <s v="Não"/>
    <m/>
    <m/>
    <m/>
    <m/>
    <m/>
    <m/>
    <x v="1"/>
    <s v="Dia útil"/>
    <x v="4"/>
  </r>
  <r>
    <d v="2024-08-01T00:00:00"/>
    <x v="76"/>
    <n v="8"/>
    <n v="2"/>
    <n v="13017046"/>
    <s v="Agecor 2"/>
    <s v="HELIO PEREIRA RANGEL"/>
    <s v="BEATRIZ BITTENCOURT SILVA"/>
    <s v="166.842.687-07"/>
    <n v="29"/>
    <s v="Não Reincidente"/>
    <s v="Personal"/>
    <s v="Novos Associados"/>
    <x v="1"/>
    <s v="Cobertura"/>
    <s v="Doenca ou Lesão Preexistente, CPT e Agravo"/>
    <s v="Demora na Liberação de Benefício"/>
    <x v="1"/>
    <x v="1"/>
    <m/>
    <s v="Empresarial"/>
    <s v="Assistencial"/>
    <s v="Regulação - GPI"/>
    <m/>
    <s v="Evitável"/>
    <s v="Inevitável"/>
    <s v=" Interlocutor, que se identifica como marido da beneficiária, questiona a não cobertura para Hemodiálise, e nome do médico Dr. Debora Miguel. O procedimento foi solicitado no dia 07/08/2024, para realização no município RIO DE JANEIRO, entretanto, a operadora negou com a justificativa de que o beneficiário está cumprindo Cobertura Parcial Temporária (CPT) para Doença ou Lesão Preexistente (DLP). Protocolo: 422339202408088880673 – data: 08/08/2024."/>
    <s v="Beneficiária esta em carência para realizar hemodiálise. Enquanto esteve internada, teve suporte necessário, porém, assim que recebeu alta, foi direcionada a realizar o cadastro no SISREG para atendimento ambulatorial pós internação. Beneficiária negou toda a DS e após a internação, foi constatada a fraude e imputada as CPT's"/>
    <s v="Não"/>
    <s v="Não"/>
    <s v="Sim"/>
    <s v="Sim"/>
    <s v="Sim"/>
    <s v="Sim"/>
    <m/>
    <m/>
    <m/>
    <m/>
    <m/>
    <m/>
    <x v="1"/>
    <s v="Dia útil"/>
    <x v="5"/>
  </r>
  <r>
    <d v="2024-07-06T00:00:00"/>
    <x v="76"/>
    <n v="34"/>
    <n v="1"/>
    <n v="13018495"/>
    <s v="Uniclass"/>
    <s v="ELIA DALTRO"/>
    <s v="DANIEL MIGUEL DO IMPERIO"/>
    <s v="335.824.167-04"/>
    <n v="71"/>
    <s v="Não Reincidente"/>
    <s v="Personal"/>
    <s v="Advindos III"/>
    <x v="6"/>
    <s v="Contratos e Regulamentos"/>
    <s v="Contratação/Adesão e Vigência Contratual"/>
    <s v="Demora na Contratação AC"/>
    <x v="2"/>
    <x v="1"/>
    <m/>
    <s v="Individual"/>
    <s v="Não Assistencial"/>
    <s v="EMQ"/>
    <m/>
    <s v="Risco do negócio"/>
    <s v="Risco do Negócio"/>
    <s v="Beneficiário, questiona a falta de resposta para contratação de plano individual ou familiar. A solicitação foi feita à Operadora no dia 06/07/2024. Protocolo 42233920240809888165 data - 09/08/2024."/>
    <s v="Beneficiário encaminhou email para a Caixa de atendimento solicitando o boleto e protocolo de atendimento."/>
    <s v="Não"/>
    <s v="Não"/>
    <s v="Não"/>
    <s v="Sim"/>
    <s v="Sim"/>
    <s v="Não"/>
    <m/>
    <m/>
    <s v="Não"/>
    <s v="-"/>
    <m/>
    <m/>
    <x v="1"/>
    <s v="Dia útil"/>
    <x v="5"/>
  </r>
  <r>
    <d v="2024-08-02T00:00:00"/>
    <x v="77"/>
    <n v="10"/>
    <n v="2"/>
    <n v="13019538"/>
    <s v="Absoluta"/>
    <s v="JOSE OTTERO FILIAL NITEROI"/>
    <s v="CLARA APARECIDA DOS SANTOS GOMES TORQUILHO"/>
    <s v="168.573.037-03"/>
    <n v="24"/>
    <s v="Reincidente"/>
    <s v="Personal"/>
    <s v="Advindos III"/>
    <x v="18"/>
    <s v="Cobertura"/>
    <s v="Rede de Atendimento (rede conveniada) "/>
    <s v="Demora na Liberação de Benefício"/>
    <x v="3"/>
    <x v="75"/>
    <m/>
    <s v="Empresarial"/>
    <s v="Assistencial"/>
    <s v="Gestão de Rede"/>
    <m/>
    <s v="Evitável"/>
    <s v="Evitável"/>
    <s v="Beneficiária, questiona a não cobertura para pronto-atendimento devido a sangramento durante a gravidez. Atendimento foi solicitado à operadora em 11/08/2024, para realização no município Niterói/RJ e a operadora indicou prestadores que não realizam o atendimento. Protocolo: 42233920240811891967 - Data: 11/08/2024."/>
    <s v="Beneficiária reclama da falta de emergência obstétrica em Niterói. Não aceita se deslocar para o Rio de Janeiro para atendimento."/>
    <s v="Sim"/>
    <s v="Sim"/>
    <s v="Não"/>
    <s v="Sim"/>
    <s v="Sim"/>
    <s v="Não"/>
    <m/>
    <m/>
    <m/>
    <m/>
    <m/>
    <m/>
    <x v="1"/>
    <s v="Dia útil"/>
    <x v="6"/>
  </r>
  <r>
    <s v="-"/>
    <x v="78"/>
    <n v="0"/>
    <n v="0"/>
    <n v="13023763"/>
    <s v="JAZON CORRETORA E ADMINISTRADORA DE SEGUROS LTDA"/>
    <m/>
    <s v="JUSSARA OLIVEIRA DA SILVA"/>
    <s v="802.094.167-34"/>
    <n v="61"/>
    <s v="Reincidente"/>
    <s v="Personal"/>
    <s v="Novos Associados"/>
    <x v="18"/>
    <s v="Cobertura"/>
    <s v="Doenca ou Lesão Preexistente, CPT e Agravo"/>
    <s v="Demora na Liberação de Benefício"/>
    <x v="8"/>
    <x v="1"/>
    <m/>
    <s v="Empresarial"/>
    <s v="Assistencial"/>
    <s v="Regulação - Eletiva"/>
    <m/>
    <s v="Evitável"/>
    <s v="Evitável"/>
    <s v="Me chamo Priscila, filha da Jussara oliveira da Silva. Estou aqui reclamando, porquê a minha mãe fez o cateterismo no dia 01/8/2024 e no mesmo dia teria que fazer o angioplastia , o Dr, Falcão pediu o plano para autorizar e não foi autorizado, nesse dia como não foi autorizado ele pediu uma secretária que trabalha no hospital samcordes onde ela fez o cateterismo. O Dr, falcão deu os documentos a Valéria para dar a entrada de autorização pelo plano. Passou três dias e nada de entregar em contato com a minha mãe. Eu liguei para o hospital samcordes e falei com a secretária Valéria , se já tinha marcado o procedimento da minha mãe. Ela relatou que existem de manda e a entrada do pedido foi no dia 5/8/2024 e não 01/08/2024. A minha mãe está em casa invisibilidade de andar direito e não pode fazer nada. Ela passa muito mal, da acesso de desmaio, falta de ar, dor no peito e tonturas.ela está com a caroide Direita intupida e está com 70% . Estou pedindo socorro. A minha mãe pode morrer em cas"/>
    <s v="Filha da beneficiária reclama de demora para autorização de cirurgia. Procedimento solicitado no dia 05/08 e ainda dentro do prazo para autorização. "/>
    <s v="Não"/>
    <s v="Não"/>
    <s v="Não"/>
    <s v="Sim"/>
    <s v="Não"/>
    <s v="Não"/>
    <s v="Sim"/>
    <m/>
    <s v="-"/>
    <s v="-"/>
    <m/>
    <m/>
    <x v="1"/>
    <s v="Dia útil"/>
    <x v="7"/>
  </r>
  <r>
    <d v="2024-07-24T00:00:00"/>
    <x v="78"/>
    <n v="20"/>
    <n v="0"/>
    <n v="13023881"/>
    <s v="Uniclass"/>
    <s v="LENON JONES RIBEIRO FURTADO "/>
    <s v="DANIELLE DA SILVA BRITO"/>
    <s v="079.792.677-10"/>
    <n v="47"/>
    <s v="Não Reincidente"/>
    <s v="Personal"/>
    <s v="Advindos III"/>
    <x v="19"/>
    <s v="Contratos e Regulamentos"/>
    <s v="Contratação/Adesão e Vigência Contratual"/>
    <s v="Demora na Contratação AC"/>
    <x v="2"/>
    <x v="1"/>
    <m/>
    <s v="Individual"/>
    <s v="Não Assistencial"/>
    <s v="EMQ"/>
    <m/>
    <s v="Risco do negócio"/>
    <s v="Risco do Negócio"/>
    <s v="Beneficiária, questiona o prazo para contratação de plano individual ou familiar, sob alegação de [informar que esta em analise]. A solicitação foi feita à Operadora no dia Maio/2024. Relata que a operadora ate hoje não mandou nenhum boleto e nem se foi aceito ou não a contratação (numero da proposta / 17218433826653) A operadora de saúde não passou o protocolo de atendimento no dia 24/07/2024."/>
    <s v="Alto Custo "/>
    <s v="Não"/>
    <s v="Não"/>
    <s v="Não"/>
    <s v="Não"/>
    <s v="Não"/>
    <s v="Não"/>
    <m/>
    <m/>
    <s v="Não"/>
    <s v="-"/>
    <m/>
    <m/>
    <x v="1"/>
    <s v="Dia útil"/>
    <x v="7"/>
  </r>
  <r>
    <d v="2024-07-12T00:00:00"/>
    <x v="78"/>
    <n v="32"/>
    <n v="0"/>
    <n v="13023886"/>
    <s v="YUPP SEGUROS"/>
    <s v="ALAN MORAES GOULART"/>
    <s v="ELIZABETH OLIVEIRA DE SOUZA"/>
    <s v="601.066.707-00"/>
    <n v="67"/>
    <s v="Não Reincidente"/>
    <s v="Personal"/>
    <s v="Advindos III"/>
    <x v="3"/>
    <s v="Contratos e Regulamentos"/>
    <s v="Contratação/Adesão e Vigência Contratual"/>
    <s v="Demora na Contratação AC"/>
    <x v="2"/>
    <x v="1"/>
    <m/>
    <s v="Individual"/>
    <s v="Não Assistencial"/>
    <s v="EMQ"/>
    <m/>
    <s v="Risco do negócio"/>
    <s v="Risco do Negócio"/>
    <s v="Beneficiária questiona a recusa para contratação de plano individual ou familiar, sob alegação da operadora: análise com Junta Médica. A solicitação foi feita à Operadora no dia 11/07/2024. Para efetuar a reclamação, relata que tentou entrar em contato com a Operadora LEVE SAÚDE OPERADORA DE PLANO DE SAÚDE - REG ANS 4223389(Proposta nº: 17208085088635) dos telefones 21 3952 3333 - atendente Leidiane, em 07/08/2024, às 11h, sem sucesso. Relata &quot;que passou por entrevista qualificada - telemedicina, Dra. Hérica, da operadora leve saúde em 23/07/2024, sem retorno até a presente data. Contato com a corretora Yupp Seguros L Alves Corretora - Alan Moraes. Acrescenta que o marido e o filho já foram aprovados e a sua proposta segue em análise&quot;."/>
    <s v="Alto Custo "/>
    <s v="Não"/>
    <s v="Não"/>
    <s v="Não"/>
    <s v="Não"/>
    <s v="Não"/>
    <s v="Não"/>
    <m/>
    <m/>
    <s v="Não"/>
    <s v="-"/>
    <m/>
    <m/>
    <x v="1"/>
    <s v="Dia útil"/>
    <x v="7"/>
  </r>
  <r>
    <d v="2024-08-14T00:00:00"/>
    <x v="79"/>
    <n v="0"/>
    <n v="1"/>
    <n v="13026069"/>
    <s v="Formata corretora"/>
    <s v="DANIELLA RODRIGUES DE OLIVEIRA"/>
    <s v="MANUELA XIMENES"/>
    <s v="226.094.727-14"/>
    <n v="3"/>
    <s v="Reincidente"/>
    <s v="Personal"/>
    <s v="Novos Associados"/>
    <x v="1"/>
    <s v="Cobertura"/>
    <s v="Rede de Atendimento (rede conveniada) "/>
    <s v="Dificuldade no Agendamento"/>
    <x v="3"/>
    <x v="44"/>
    <m/>
    <s v="Empresarial"/>
    <s v="Assistencial"/>
    <s v="Gestão de Rede"/>
    <m/>
    <s v="Evitável"/>
    <s v="Evitável"/>
    <s v="Interlocutor, que se identifica como pai da beneficiária, questiona a não cobertura para Sessões de Fonoaudiologia. O procedimento foi solicitado à operadora no dia 13/08/2024, para realização no município Rio de Janeiro e a operadora indicou prestadores que não realizam o procedimento, pois só atendem crianças maiores de 4 anos. Protocolo: 42233920240814017120 – data: 14/08/2024."/>
    <s v="Responsável solicita direcionamento para fonoaudiólogo e informa que os locais indicados anteriormente não atendem a faixa etária da sua filha ou não tem agenda. Consultora indica locais credenciados e encerra o atendimento antes dos 10 minutos. Responsável já havia aberto NIP em julho com a mesma demanda e foi realizado "/>
    <s v="Não"/>
    <s v="Não"/>
    <s v="Não"/>
    <s v="Sim"/>
    <s v="Sim"/>
    <s v="Não"/>
    <m/>
    <m/>
    <m/>
    <m/>
    <m/>
    <m/>
    <x v="1"/>
    <s v="Dia útil"/>
    <x v="8"/>
  </r>
  <r>
    <d v="2024-07-09T00:00:00"/>
    <x v="79"/>
    <n v="36"/>
    <n v="2"/>
    <n v="13025645"/>
    <s v="JC LUZ VOLTA REDONDA CORRETORA"/>
    <s v="TATIANA DE OLIVEIRA CORREIA"/>
    <s v="CAMILA APARECIDA COSTA DA SILVA"/>
    <s v="142.781.447-33"/>
    <n v="25"/>
    <s v="Não Reincidente"/>
    <s v="Premium"/>
    <s v="Novos Associados"/>
    <x v="1"/>
    <s v="Cobertura"/>
    <s v="Rede de Atendimento (rede conveniada) "/>
    <s v="Dificuldade no Agendamento"/>
    <x v="17"/>
    <x v="35"/>
    <s v="Dermatologia"/>
    <s v="Empresarial"/>
    <s v="Assistencial"/>
    <s v="Leve Clínica"/>
    <s v="Gestão de Rede"/>
    <s v="Evitável"/>
    <s v="Evitável"/>
    <s v="A prestadora de serviço foi contratada, e desde então foi possível perceber que a sua sede não comporta os atendimentos. As consultas são majoritariamente desmarcadas e a rede credenciada que está disponível no app na realidade não aceita o plano em questão. Foi feita uma reclamação junto a ouvidoria e não obtive Feedback, os prazos para marcar uma consulta é enorme e quando está próximo ao prazo é desmarcada."/>
    <s v="Beneficiária reclama de consultas canceladas nas Leve clínicas e de prestadores credenciados que não realizam o atendimento."/>
    <s v="Não"/>
    <s v="Não"/>
    <s v="Não"/>
    <s v="Sim"/>
    <s v="Sim"/>
    <s v="Sim"/>
    <m/>
    <m/>
    <m/>
    <m/>
    <m/>
    <m/>
    <x v="1"/>
    <s v="Dia útil"/>
    <x v="8"/>
  </r>
  <r>
    <d v="2024-07-02T00:00:00"/>
    <x v="79"/>
    <n v="43"/>
    <n v="0"/>
    <n v="13026875"/>
    <s v="Uniclass"/>
    <s v="GABRIELLE SAVITI ANTONIO"/>
    <s v="HELOISA MAURAT MENDONCA"/>
    <s v="140.271.627-30"/>
    <n v="24"/>
    <s v="Não Reincidente"/>
    <s v="Premium"/>
    <s v="Advindos III"/>
    <x v="6"/>
    <s v="Contratos e Regulamentos"/>
    <s v="Contratação/Adesão e Vigência Contratual"/>
    <s v="Demora na Contratação AC"/>
    <x v="2"/>
    <x v="1"/>
    <m/>
    <s v="Individual"/>
    <s v="Não Assistencial"/>
    <s v="EMQ"/>
    <m/>
    <s v="Risco do negócio"/>
    <s v="Risco do Negócio"/>
    <s v="Interlocutora, questiona o não envio do boleto para utilização do plano individual ou familiar, sob alegação de que o seu plano se encontra na parte administrativa. A solicitação foi feita à Operadora no dia 05/07/2024 . Protocolo não obteve através do numero 39523333– data 14/08/2024."/>
    <m/>
    <s v="Não"/>
    <s v="Não"/>
    <s v="Não"/>
    <s v="AC"/>
    <s v="Não"/>
    <s v="Sim"/>
    <m/>
    <m/>
    <s v="Não"/>
    <s v="-"/>
    <m/>
    <m/>
    <x v="1"/>
    <s v="Dia útil"/>
    <x v="8"/>
  </r>
  <r>
    <d v="2024-08-14T00:00:00"/>
    <x v="79"/>
    <n v="0"/>
    <n v="1"/>
    <n v="13026761"/>
    <s v="Absoluta"/>
    <s v="JOSE LUIZ OTTERO"/>
    <s v="LUCIENE DOS SANTOS GOMES TORQUILHO"/>
    <s v="037.229.427-80"/>
    <n v="48"/>
    <s v="Reincidente"/>
    <s v="Personal"/>
    <s v="Advindos III"/>
    <x v="18"/>
    <s v="Cobertura"/>
    <s v="Rede de Atendimento (rede conveniada) "/>
    <s v="Dificuldade no Agendamento"/>
    <x v="3"/>
    <x v="29"/>
    <m/>
    <s v="Empresarial"/>
    <s v="Assistencial"/>
    <s v="Gestão de Rede"/>
    <m/>
    <s v="Inevitável"/>
    <s v="Evitável"/>
    <s v="Interlocutora, que se identifica como mãe da beneficiária, questiona o não atendimento para: Ultrassom transvaginal, avaliação de gestação inicial (Conforme pedido médico). A solicitação foi feita à Operadora no dia: 21/07/2024, no município: Niterói/RJ e o agendamento foi realizado para o município: São Gonçalo/RJ. Protocolo: 42233920240814907517 - Data: 14/08/2024"/>
    <s v="Mãe da beneficiária solicita agendamento para ultrassonografia obstétrica. Beneficiária estava agendada para rede credenciada, porém, houve demora no atendimento e com isso desistiu do atendimento. Foi ofertado agendamento para o dia seguinte na Leve clínica da Barra (Dentro da região de abrangência) e a mesma não aceitou. Aberta demanda de agendamento para o gestão de rede mas responsável abriu reclamação (Contato com a Ouvidoria registrado no mesmo dia da NIP, demanda dentro do prazo). "/>
    <s v="Não"/>
    <s v="Não"/>
    <s v="Não"/>
    <s v="Sim"/>
    <s v="Sim"/>
    <s v="Sim"/>
    <m/>
    <m/>
    <m/>
    <m/>
    <m/>
    <m/>
    <x v="1"/>
    <s v="Dia útil"/>
    <x v="8"/>
  </r>
  <r>
    <d v="2024-08-15T00:00:00"/>
    <x v="80"/>
    <n v="0"/>
    <n v="4"/>
    <n v="13029120"/>
    <s v="Sun"/>
    <s v="RAQUEL BALDNER DA SILVA DUTRA"/>
    <s v=" ALCINA THEREZINHA PESSOA BARROS"/>
    <s v="544.351.457-15"/>
    <n v="68"/>
    <s v="Não Reincidente"/>
    <s v="Personal"/>
    <s v="Advindos III"/>
    <x v="6"/>
    <s v="Cobertura"/>
    <s v="Carência"/>
    <s v="Demora na Liberação de Benefício"/>
    <x v="8"/>
    <x v="76"/>
    <m/>
    <s v="Empresarial"/>
    <s v="Assistencial"/>
    <s v="Comercial"/>
    <m/>
    <s v="Inevitável"/>
    <s v="Inevitável"/>
    <s v="nterlocutor que se identifica como esposo da beneficiária, questiona a não cobertura para USG DE TIREOIDE COM DOPLER . O procedimento foi solicitado no dia 07/08/2024 para realização no município RIO D EJANEIRO , entretanto, a operadora negou com a justificativa de que o(a) beneficiário(a) está em carência para o procedimento. Ressalta que o contrato esta com carência zero Protocolo 42233920240815020784 – data 15/08/2024"/>
    <s v="Esposo da beneficiária entrou em contato questionando negativa por carência e está ciente da carência para rede credenciada e que foi aplicada a redução de carências."/>
    <s v="Sim"/>
    <s v="Sim"/>
    <s v="Não"/>
    <s v="Sim"/>
    <s v="Sim"/>
    <s v="Não"/>
    <m/>
    <m/>
    <m/>
    <m/>
    <m/>
    <m/>
    <x v="2"/>
    <s v="Dia útil"/>
    <x v="9"/>
  </r>
  <r>
    <d v="2024-08-16T00:00:00"/>
    <x v="81"/>
    <n v="0"/>
    <n v="4"/>
    <n v="13030747"/>
    <s v="DASEL GESTAO EMPRESARIAL"/>
    <s v="JULIA INGRID RIBEIRA DA SILVA"/>
    <s v="DAVI DE ARAUJO CORREIA MESQUITA"/>
    <s v="229.548.337-93"/>
    <n v="2"/>
    <s v="Não Reincidente"/>
    <s v="Personal"/>
    <s v="Advindos II"/>
    <x v="6"/>
    <s v="Cobertura"/>
    <s v="Rede de Atendimento (rede conveniada) "/>
    <s v="Dificuldade no Agendamento"/>
    <x v="17"/>
    <x v="63"/>
    <m/>
    <s v="Empresarial"/>
    <s v="Assistencial"/>
    <s v="Gestão de Rede"/>
    <m/>
    <s v="Evitável"/>
    <s v="Evitável"/>
    <s v="ESTOU COM MEU FILHO COM PEDIDO MEDICO DE NEUROPSICOLOGIA COM SUSPEITA DE TEA PRECISANDO DE 8 SESSÕES, ENTREI EM CONTATO COM A CENTRAL DA LEVE, ONDE AS ATENDENTES ME PASSARAM DUAS CLINICAS, QUE ATENDEM O PLANO UMA NA TIJUCA E OUTRA NO MEIER. NENHUMA DAS CLINICAS ATENDEM POR TELEFONE OU WHATSAPP, ENTREI NOVAMENTE EM CONTATO E OS MESMO NAO ME PASSARAM NENHUM OUTRO LUGAR AONDE EU POSSA TRATA-LÓ FIQUEI 2 HORAS ENTRANDO EM CONTATO PARA MANDARAM SOLICITAÇÃO PRA VER ONDE PODEM ATENDER ELE. NAO E A PRIMEIR VEZ QUE O PLANO ESTA FAZENDO ISSO, TO COM AUTORIZAÇÃO DE EXAMES PRA REALIZAR TAMBÉM PENDENTES. MEU FILHO A FONO ONDE ERA TRATADO, A CLINICA FECHOU ENTREI TAMBEM EM CONTATO ME PASSARAM CLINICAS NA BAIXADA FLUMINENSE, SENDO INVIAVEL POIS E ALGO ATENDIMENTO SEMANAL E EU MORO NA TIJUCA, O PLANO NAO EFETUA REEMBOLSO. ASSIM SENDO O PLANO ESTA ATRASANDO CADA DIA MAIS O DIAGNOTICO DO MEU FILHO."/>
    <s v="Responsável reclama pois não consegue contato com as clínicas indicadas para atendimento de avaliação neuropsicológica. Consultora não direcionou ameaça para atendimento especializado. "/>
    <s v="Sim"/>
    <s v="Não"/>
    <s v="Sim"/>
    <s v="Sim"/>
    <s v="Sim"/>
    <s v="Não"/>
    <m/>
    <m/>
    <m/>
    <m/>
    <m/>
    <m/>
    <x v="2"/>
    <s v="Dia útil"/>
    <x v="10"/>
  </r>
  <r>
    <d v="2024-08-09T00:00:00"/>
    <x v="81"/>
    <n v="7"/>
    <n v="4"/>
    <n v="13030693"/>
    <s v="SUN CORRETORA"/>
    <s v="FERNANDA DA SILVA COSTA"/>
    <s v="VICTOR SOUZA SANTOS"/>
    <s v="095.556.827-71"/>
    <n v="42"/>
    <s v="Não Reincidente"/>
    <s v="Personal"/>
    <s v="Advindos II"/>
    <x v="4"/>
    <s v="Cobertura"/>
    <s v="Regras para acesso aos atendimentos"/>
    <s v="Dificuldade no Agendamento"/>
    <x v="3"/>
    <x v="72"/>
    <m/>
    <s v="Empresarial"/>
    <s v="Assistencial"/>
    <s v="Gestão de Rede"/>
    <m/>
    <s v="Evitável"/>
    <s v="Evitável"/>
    <s v=" Interlocutora, que se identifica como esposa do beneficiário, questiona a falta de atendimento para retirada de linfoma. A solicitação foi feita à Operadora no dia 26/07/2024, para realização no município Itaboraí. A operadora alega que o pedido está em análise e não apresenta resposta ao pedido. Protocolo:42233920240726828624 data: 26/07/2024."/>
    <s v="Beneficiário solicita direcionamento para cirurgião plástico em São Gonçalo. Direcionado para Barra da Tijuca, porém o mesmo não aceita."/>
    <s v="Sim"/>
    <s v="Sim"/>
    <s v="Não"/>
    <s v="Sim"/>
    <s v="Sim"/>
    <s v="Não"/>
    <m/>
    <m/>
    <m/>
    <m/>
    <m/>
    <m/>
    <x v="2"/>
    <s v="Dia útil"/>
    <x v="10"/>
  </r>
  <r>
    <d v="2024-06-24T00:00:00"/>
    <x v="81"/>
    <n v="53"/>
    <n v="1"/>
    <n v="13029740"/>
    <s v="NOVA CASA DO CONSULTOR�"/>
    <s v="VANDA LUCIA DA SILVA COELHO"/>
    <s v="MONICA VENTURA MEDEIROS"/>
    <s v="052.527.297-60"/>
    <n v="44"/>
    <s v="Não Reincidente"/>
    <s v="Personal"/>
    <s v="Advindos II"/>
    <x v="10"/>
    <s v="Contratos e Regulamentos"/>
    <s v="Suspensão e Rescisão contratuais"/>
    <s v="Rescisão contratual"/>
    <x v="5"/>
    <x v="1"/>
    <m/>
    <s v="Empresarial"/>
    <s v="Não Assistencial"/>
    <s v="Cadastro"/>
    <m/>
    <s v="Inevitável"/>
    <s v="Inevitável"/>
    <s v="Beneficiária, informa que, em 06/08/2024, o representante da pessoa jurídica solicitou a rescisão do contrato coletivo, entretanto, foi informado que deveria haver notificação prévia de 60 (sessenta) dias. Protocolo 4233920240816913796 data 16/08/2024."/>
    <m/>
    <s v="Não"/>
    <s v="Não"/>
    <s v="Não"/>
    <s v="Sim"/>
    <s v="Sim"/>
    <s v="Não"/>
    <m/>
    <m/>
    <m/>
    <m/>
    <m/>
    <m/>
    <x v="2"/>
    <s v="Dia útil"/>
    <x v="10"/>
  </r>
  <r>
    <d v="2024-08-12T00:00:00"/>
    <x v="81"/>
    <n v="4"/>
    <n v="3"/>
    <n v="13030332"/>
    <s v="Agecor 2"/>
    <s v="SELMA SOARES NUNES"/>
    <s v="PEDRO RASBAS DA SILVA GAITO HUSBANDS"/>
    <s v="199.775.837-73"/>
    <n v="7"/>
    <s v="Não Reincidente"/>
    <s v="Premium"/>
    <s v="Novos Associados"/>
    <x v="6"/>
    <s v="Contratos e Regulamentos"/>
    <s v="Suspensão e Rescisão contratuais"/>
    <s v="Cancelamento por inadimplência"/>
    <x v="27"/>
    <x v="1"/>
    <m/>
    <s v="Individual"/>
    <s v="Não Assistencial"/>
    <s v="Retenção"/>
    <m/>
    <s v="Inevitável"/>
    <s v="Inevitável"/>
    <s v=" Interlocutora, que se identifica como mãe, questiona o cancelamento, em 07/08/2024, do contrato individual/familiar firmado em 2017, sob alegação de inadimplência. Interlocutora relata que tentou atendimento para o beneficiário , porém houve recusa devido o cancelamento.Relata que ocorreu atraso no pagamento da mensalidade por 60 (sessenta) dias nos últimos 12 (doze) meses, entretanto, não foi enviada notificação pela operadora sobre a possibilidade de rescisão. Interlocutora destaca que o endereço de correspondência está atualizado junto à operadora. Protocolo 34818020240816646075 data 16/08/2024."/>
    <s v="Responsável recebeu comunicação de cancelamento por falta de pagamento e informou que não realizaria o pagamento no mesmo dia. Solicita reativação do contrato pois beneficiário tem cirurgia marcada."/>
    <s v="Sim"/>
    <s v="Sim"/>
    <s v="Não"/>
    <s v="Sim"/>
    <s v="Sim"/>
    <s v="Sim"/>
    <m/>
    <m/>
    <m/>
    <m/>
    <m/>
    <m/>
    <x v="2"/>
    <s v="Dia útil"/>
    <x v="10"/>
  </r>
  <r>
    <d v="2024-07-10T00:00:00"/>
    <x v="81"/>
    <n v="37"/>
    <n v="0"/>
    <n v="13031360"/>
    <s v="JC Luz Volta rendonda"/>
    <s v="VANESSA DE LIRA COSTA DELDUQUE"/>
    <s v="SAMIRA ASSEDE OLIVEIRA"/>
    <s v="088.154.447-77"/>
    <m/>
    <s v="Não Reincidente"/>
    <s v="Premium"/>
    <s v="Advindos III"/>
    <x v="1"/>
    <s v="Contratos e Regulamentos"/>
    <s v="Contratação/Adesão e Vigência Contratual"/>
    <s v="Demora na Contratação AC"/>
    <x v="2"/>
    <x v="1"/>
    <m/>
    <s v="Empresarial"/>
    <s v="Não Assistencial"/>
    <s v="EMQ"/>
    <m/>
    <s v="Risco do negócio"/>
    <s v="Risco do Negócio"/>
    <s v="Interlocutora que se identifica como ex-esposo da beneficiária, relata que a operadora não comunicou o aceite da portabilidade no plano de destino. Informa que cumpriu todos os requisitos estabelecidos pela resolução normativa vigente, sendo os documentos entregues na operadora em 15/07/2024. A operadora alega que ainda está em análise médica. Protocolo -42233920240807879902 Data 07/08/2024"/>
    <s v="Cliente teve duas propostas negadas por omissão na DS e uma implantada que não tinha os dois beneficiários alto custo. Beneficiária que não foi inclusa na proposta liberada abriu a NIP"/>
    <s v="Não"/>
    <s v="Não"/>
    <s v="Não"/>
    <s v="Não"/>
    <s v="Não"/>
    <s v="Não"/>
    <m/>
    <m/>
    <s v="Não"/>
    <s v="-"/>
    <m/>
    <m/>
    <x v="2"/>
    <s v="Dia útil"/>
    <x v="10"/>
  </r>
  <r>
    <d v="2024-07-30T00:00:00"/>
    <x v="82"/>
    <n v="20"/>
    <n v="3"/>
    <n v="13032141"/>
    <s v="JC LUZ VOLTA REDONDA CORRETORA"/>
    <s v="FLAVIA GUIMARAES BARTHA"/>
    <s v="ANGELICA CONCEICAO DAS DORES BRAGA"/>
    <s v="078.430.347-90"/>
    <n v="79"/>
    <s v="Reincidente"/>
    <s v="Leve On"/>
    <s v="Advindos II"/>
    <x v="4"/>
    <s v="Cobertura"/>
    <s v="Prazos Maximos para Atendimento"/>
    <s v="Demora na Liberação de Benefício"/>
    <x v="21"/>
    <x v="1"/>
    <m/>
    <s v="Individual"/>
    <s v="Assistencial"/>
    <s v="Núcleo de cuidados integrados"/>
    <m/>
    <s v="Evitável"/>
    <s v="Evitável"/>
    <s v="A paciente se encontra em atendimento de homecare, a qual vem trazendo vários transtornos e problemas.No dia 13/08/2024, a pac fez a troca da cânula ( tempo de uso de 8 meses) em sua residência, troca essa que foi solicitada pelo médico desde o dia 08/07/2024. Ao solicitar a troca da cânula, o médico solicitou também, um profissional para analisar o tamanho exato da cânula, que está dando problemas a tempos. Não enviaram nenhum médico para tal avaliação, e enviaram a cânula de mesmo tamanho, 7,5mm, ignorando assim a real necessidade .Após troca da cânula, a pac piorou seu estado secretivo,muita sialorreia, muita tosse, muitos espirros, refluxo, vômito, sintomas esses ignorados pela homecare, e consequentemente pela prestadora, pois notificamos a ambos o problema. A única indicação da prestadora foi que chamássemos o atendimento CTI COR, e assim fizemos, quando o médico chegou foi pedido a troca com urgência. E até hoje nada, continuo com minha mãe correndo risco de bronco aspirar."/>
    <s v="Responsável reclama da falta de envio de materiais solicitados no Home Care. Houve erro operacional do time de NCI pois resposta da tratativa se deu após o prazo do caso aberto no Sales."/>
    <s v="Não"/>
    <s v="Não"/>
    <s v="Sim"/>
    <s v="Sim"/>
    <s v="Sim"/>
    <s v="Não"/>
    <m/>
    <m/>
    <s v="Sim"/>
    <s v="SLA estourado"/>
    <m/>
    <m/>
    <x v="2"/>
    <s v="Dia útil"/>
    <x v="11"/>
  </r>
  <r>
    <d v="2024-08-19T00:00:00"/>
    <x v="82"/>
    <n v="0"/>
    <n v="1"/>
    <n v="13033051"/>
    <s v="VENDA AMINISTRATIVA"/>
    <s v="Portabilidade"/>
    <s v="GUTIERRY SILVA DOS SANTOS"/>
    <s v="122.297.607-26"/>
    <n v="34"/>
    <s v="Não Reincidente"/>
    <s v="Personal "/>
    <s v="Novos Associados"/>
    <x v="4"/>
    <s v="Cobertura"/>
    <s v="Carência"/>
    <s v="Carência para consulta"/>
    <x v="9"/>
    <x v="1"/>
    <m/>
    <s v="Individual"/>
    <s v="Assistencial"/>
    <s v="Cadastro"/>
    <m/>
    <s v="Evitável"/>
    <s v="Inevitável"/>
    <s v="Beneficiário, questiona a não cobertura para Consulta com cardiologista e dermatologista. O procedimento foi solicitado no dia 19/08/2024, para a realização no município Niterói/RJ, entretanto, a operadora negou com a justificativa de que o(a) beneficiário(a) está em carência para o atendimento. Beneficiário alega que no ato de contratação, foi realizado a portabilidade de carências solicitada por extinção de vínculo, após perda da condição de dependente, através do Guia ANS de Planos de Saúde. Informa que cumpriu todos os requisitos estabelecidos pela resolução normativa vigente. Operadora informa que beneficiário ira cumprir carência Janeiro/2025. Protocolo: 422339202408190022565 - Data: 19/08/2024, por volta das 11:00h, atendente Jaqueline."/>
    <s v="Beneficiário teve negativa por carência, porém houve erro operacional no cadastro de carências pois beneficiário fez portabilidade. Houve erro operacional no Fale Leve também, visto que consultora passou afirmou negativa de atendimento por carências."/>
    <s v="Não"/>
    <s v="Não"/>
    <s v="Sim"/>
    <s v="Sim"/>
    <s v="Sim"/>
    <s v="Não"/>
    <m/>
    <s v="Registro de informação de portabilidade no Salesforce e verificação de registro de redução de carências automática em casos de portabilidade."/>
    <m/>
    <m/>
    <m/>
    <m/>
    <x v="2"/>
    <s v="Dia útil"/>
    <x v="11"/>
  </r>
  <r>
    <d v="2024-07-31T00:00:00"/>
    <x v="82"/>
    <n v="19"/>
    <n v="0"/>
    <n v="13033156"/>
    <s v="Uniclass"/>
    <s v="CARINA DA SILVA MANSUR "/>
    <s v="ANGELA MARIA BOTTINO"/>
    <s v="532.987.487-49"/>
    <n v="72"/>
    <s v="Não Reincidente"/>
    <s v="Personal "/>
    <s v="Advindos II"/>
    <x v="3"/>
    <s v="Contratos e Regulamentos"/>
    <s v="Contratação/Adesão e Vigência Contratual"/>
    <s v="Demora na Contratação AC"/>
    <x v="2"/>
    <x v="1"/>
    <m/>
    <s v="Individual"/>
    <s v="Não Assistencial"/>
    <s v="EMQ"/>
    <m/>
    <s v="Risco do negócio"/>
    <s v="Risco do Negócio"/>
    <s v="Beneficiária questiona a falta de retorno para contratação de plano individual ou familiar, sob alegação de que o processo estaria em análise. A solicitação foi feita à Operadora no dia 31/07/2024. Protocolo 17224544946153 data 31/07/2024."/>
    <s v="Não localizado contato pelos números do cliente e corretor."/>
    <s v="Não"/>
    <s v="Não"/>
    <s v="Não"/>
    <s v="Sim"/>
    <s v="Não"/>
    <s v="Não"/>
    <m/>
    <m/>
    <s v="Não"/>
    <s v="-"/>
    <m/>
    <m/>
    <x v="2"/>
    <s v="Dia útil"/>
    <x v="11"/>
  </r>
  <r>
    <d v="2024-07-01T00:00:00"/>
    <x v="82"/>
    <n v="49"/>
    <n v="6"/>
    <n v="13033658"/>
    <s v="Best Company"/>
    <s v="CARLOS EDUARDO DOS SANTOS JACOBINO"/>
    <s v="MARCIA GALVAO DA VEIGA"/>
    <s v="591.065.147-15"/>
    <n v="65"/>
    <s v="Não Reincidente"/>
    <s v="Personal "/>
    <s v="Advindos II"/>
    <x v="10"/>
    <s v="Contratos e Regulamentos"/>
    <s v="Contratação/Adesão e Vigência Contratual"/>
    <s v="Demora na Contratação AC"/>
    <x v="2"/>
    <x v="1"/>
    <m/>
    <s v="Individual"/>
    <s v="Não Assistencial"/>
    <s v="EMQ"/>
    <m/>
    <s v="Risco do negócio"/>
    <s v="Risco do Negócio"/>
    <s v="Beneficiária, questiona a falta de resposta para contratação de plano coletivo empresarial MARCIA GALVAO DA VEIGA e a Operadora Leve Saúde, não houve resposta ou justificativa para a demora. A solicitação foi feita à Operadora no dia 01/07/2024. Trata-se de empresário individual, que realizou inscrição nos órgãos competentes há no mínimo 6 (seis) meses e está regular junto à Receita Federal. Protocolo: 42233920240815910563 – data: 15/08/2024."/>
    <s v="Cliente fez 6 contatos mas não fez ameaça. Na penúltima ligação, a consultora informa que não tinha nenhum registro de que poderia impedir a contratação do plano e afirma que vai retornar para a beneficiária até o dia seguinte com posição. Depois de 4 dias a cliente entrou em contato questionando esse retorno mas não faz ameaça. Nessa última ligação foram 30 minutos da consultora pedindo mais um momento, mas não passou nenhuma informação a cliente"/>
    <s v="Não"/>
    <s v="Não"/>
    <s v="Não"/>
    <s v="Sim"/>
    <s v="Sim"/>
    <s v="Não"/>
    <m/>
    <m/>
    <s v="Não"/>
    <s v="-"/>
    <m/>
    <m/>
    <x v="2"/>
    <s v="Dia útil"/>
    <x v="11"/>
  </r>
  <r>
    <d v="2024-08-05T00:00:00"/>
    <x v="82"/>
    <n v="14"/>
    <n v="1"/>
    <n v="13034097"/>
    <s v="Absoluta"/>
    <s v="LUCILENE BATISTA DE OLIVEIRA"/>
    <s v="LICIO GUILHERME LOPES DE OLIVEIRA"/>
    <s v="124.810.717-94"/>
    <n v="37"/>
    <s v="Não Reincidente"/>
    <s v="Premium"/>
    <s v="Advindos III"/>
    <x v="6"/>
    <s v="Contratos e Regulamentos"/>
    <s v="Suspensão e Rescisão contratuais"/>
    <s v="Rescisão contratual"/>
    <x v="31"/>
    <x v="1"/>
    <m/>
    <s v="Empresarial"/>
    <s v="Não Assistencial"/>
    <s v="Cadastro"/>
    <m/>
    <s v="Inevitável"/>
    <s v="Inevitável"/>
    <s v="Interlocutor(a), que se identifica como Wanda Lícia pereira Lopes informa que solicitou à operadora, em 08/08/2024, a exclusão em plano coletivo empresarial [08/08/2024]. Até a presente data não houve a exclusão. Protocolo [85939 ] – data [08/08/2024]."/>
    <m/>
    <s v="Não"/>
    <s v="Não"/>
    <s v="Não"/>
    <s v="Sim"/>
    <s v="Sim"/>
    <s v="Não"/>
    <m/>
    <m/>
    <m/>
    <m/>
    <m/>
    <m/>
    <x v="2"/>
    <s v="Dia útil"/>
    <x v="11"/>
  </r>
  <r>
    <d v="2024-05-12T00:00:00"/>
    <x v="82"/>
    <n v="99"/>
    <n v="9"/>
    <n v="13034418"/>
    <s v="ROYAL"/>
    <s v="ROBSON GOMES PESSOA"/>
    <s v="LUCIANO AUGUSTO LOPES FERREIRA"/>
    <s v="135.566.747-00"/>
    <n v="22"/>
    <s v="Não Reincidente"/>
    <s v="Personal "/>
    <s v="Novos Associados"/>
    <x v="9"/>
    <s v="Cobertura"/>
    <s v="Doenca ou Lesão Preexistente, CPT e Agravo"/>
    <s v="Demora na Liberação de Benefício"/>
    <x v="8"/>
    <x v="1"/>
    <m/>
    <s v="Empresarial"/>
    <s v="Assistencial"/>
    <s v="Regulação - Eletiva"/>
    <m/>
    <s v="Evitável"/>
    <s v="Evitável"/>
    <s v="Sofri um acidente em março e procurei a emergência ortopédica no hospital Prontonil em Nova Iguaçu. Foi feito o exame de raio X e, segundo o médico, &quot;não foi nada&quot;, me passou anti-inflamatório e mandou pra casa. Continuei com inchaço, queimação e dor no cotovelo msm depois do tratamento com os medicamentos e continuei procurando ajuda médica. Depois de muitas reclamações junto ao plano Leve Saúde, consegui ser consultado por outros profissionais que constataram a necessidade de cirurgia, que deveria ser feito desde o primeiro atendimento e por negligência não foi. No dia 30 de julho passei pela consulta com o cirurgião que me liberou para a cirurgia mas informou que eu devo esperar dois meses (MAIS DOIS MESES) pra que eu possa operar, pq , segundo ele o plano demora todo esse tempo para liberar. Vale ressaltar que sou autônomo e, desde que sofri o acidente, estou impossibilitado de trabalhar por causa desse erro/negligência. Preciso que libere minha cirurgia COM URGÊNCIA!"/>
    <m/>
    <s v="Não"/>
    <s v="Não"/>
    <s v="Não"/>
    <s v="Sim"/>
    <s v="Sim"/>
    <s v="Não"/>
    <m/>
    <m/>
    <m/>
    <m/>
    <m/>
    <m/>
    <x v="2"/>
    <s v="Dia útil"/>
    <x v="11"/>
  </r>
  <r>
    <d v="2024-08-09T00:00:00"/>
    <x v="83"/>
    <n v="11"/>
    <n v="4"/>
    <n v="13035605"/>
    <s v="ROYAL"/>
    <s v="MARCIA LUZIA DE OLIVEIRA"/>
    <s v="MARIA DE LOURDES VIEIRA SANTOS"/>
    <s v="020.887.537-96"/>
    <n v="75"/>
    <s v="Não Reincidente"/>
    <s v="Leve On"/>
    <s v="Advindos II"/>
    <x v="1"/>
    <s v="Contratos e Regulamentos"/>
    <s v="Contratação/Adesão e Vigência Contratual"/>
    <s v="Upgrade"/>
    <x v="2"/>
    <x v="1"/>
    <m/>
    <s v="Individual"/>
    <s v="Não Assistencial"/>
    <s v="Cadastro"/>
    <m/>
    <s v="Inevitável"/>
    <s v="Inevitável"/>
    <s v="Interlocutora, que se identifica como filha da beneficiária, questiona a dificuldade para realizar upgrade de contrato individual ou familiar, para uma rede credenciada mais ampla, por não estar satisfeita com a atual, que &quot;não resolve o problema da beneficiária&quot;. A solicitação foi feita à operadora no dia 19/08/2024, porém a operadora apresentou negativa, alegando que contrato não prevê o upgrade, mas interlocutora alega que contrato da beneficiária tem previsão. Protocolo: 42233920240819027806 - Data: 19/08/2024."/>
    <s v="Beneficiária solicita upgrade mas não está elegível, tem mais 100% de utilização."/>
    <s v="Não"/>
    <s v="Não"/>
    <s v="Não"/>
    <s v="Sim"/>
    <s v="Sim"/>
    <s v="Não"/>
    <m/>
    <m/>
    <m/>
    <m/>
    <m/>
    <m/>
    <x v="2"/>
    <s v="Dia útil"/>
    <x v="12"/>
  </r>
  <r>
    <d v="2024-08-13T00:00:00"/>
    <x v="83"/>
    <n v="7"/>
    <n v="4"/>
    <n v="13036056"/>
    <s v="ROSSI BENEFICIOS"/>
    <s v="CEZAR ANDRE GAMA SANTOS"/>
    <s v="ULYSSES MARTINS CASSIMIRA"/>
    <s v="168.143.377-03"/>
    <n v="16"/>
    <s v="Reincidente"/>
    <s v="Leve On"/>
    <s v="Advindos II"/>
    <x v="14"/>
    <s v="Cobertura"/>
    <s v="Regras para acesso aos atendimentos"/>
    <s v="Dificuldade no Agendamento"/>
    <x v="0"/>
    <x v="1"/>
    <m/>
    <s v="Individual"/>
    <s v="Assistencial"/>
    <s v="Fale Leve"/>
    <m/>
    <s v="Evitável"/>
    <s v="Evitável"/>
    <s v="No dia 13/8/24 enviei o enencaminhamento para agendar hematologia . Foi me dado o prazo de 5 dias úteis (protocolo 42233920240813015397) achei um absurdo e fui reclamar na ouvidoria do plano, no mesmo dia. E o atendimento foi ruim, pois o atendente da ouvidoria disse que eu deveria esperar os 5 dias e não reclamar com eles, 1° tinha q reclamar no sac. Outro absurdo. (Protocolo 422339 - 20240813 - 902465.). Hoje, entrei em contato, pois se passaram os 5 dias, e a atendente disse que eu tenho que esperar 14 dias úteis. (Protocolo 422339 - 20240820 - 926396) Absurdo né?! Fazem a gente de palhaço. Estou com urgência. Meu filho é especial e precisa da consulta com o hematologia."/>
    <s v="Responsável solicita indicação de rede para hematologista, reclama do prazo estipulado para direcionamento e agendamento de consulta. Nos primeiros atendimentos, foi informado prazo de 5 dias úteis e no último atendimento, foi informado prazo de 14 dias úteis."/>
    <s v="Sim"/>
    <s v="Não"/>
    <s v="Sim"/>
    <s v="Sim"/>
    <s v="Sim"/>
    <s v="Sim"/>
    <m/>
    <m/>
    <m/>
    <m/>
    <m/>
    <m/>
    <x v="2"/>
    <s v="Dia útil"/>
    <x v="12"/>
  </r>
  <r>
    <d v="2024-08-20T00:00:00"/>
    <x v="83"/>
    <n v="0"/>
    <n v="1"/>
    <n v="13036252"/>
    <s v="Atack representacao"/>
    <s v="JANAINA NIFANIA CAMPOS MIRANDA"/>
    <s v="MIGUEL DE ANDRADE CAETANO CRUZ CASADO"/>
    <s v="147.222.207-51"/>
    <n v="31"/>
    <s v="Reincidente"/>
    <s v="Leve On"/>
    <s v="Novos Associados"/>
    <x v="19"/>
    <s v="Cobertura"/>
    <s v="Rol de Procedimentos e Cobertura Contratual"/>
    <s v="Dificuldade no Agendamento"/>
    <x v="13"/>
    <x v="1"/>
    <m/>
    <s v="Individual"/>
    <s v="Assistencial"/>
    <s v="Núcleo de cuidados integrados"/>
    <m/>
    <s v="Inevitável"/>
    <s v="Evitável"/>
    <s v="RNM INDICOU UMA HERNIAÇÃO. EM 19/08/24 HOUVE CONSULTA COM A MÉDICA JOYCE MARTINS, CRM 01162152, QUE SE NEGOU A GERAR ENCAMINHAMENTO PARA CONSULTA, INDEPENDENTEMENTE DOS EXAMES, COM CIRURGIÃO BUCOMAXILO, MESMO COM A MINHA DESCRIÇÃO DE SINTOMAS DE DTM. ELA DISSE QUE EU TERIA QUE PASSSAR NUM DENTISTA ANTES E ME ENCAMINHO PARA UM NEUROCIRURGIÃO (PLANO NÃO COBRE DENTISTA, MAS COBRE BUCOMAXILO); ENTÃO, EU NUNCA TEREI ACESSO AO BUCOMAXILO PELO PLANO? EM CONTATO COM O SAC, AGENDARAM CONSULTA PARA 20/08/24 COM OUTRA MÉDICA, LUIZA ILARRI, CRM 00958956, QUE SE POSICIONOU DA MESMA FORMA E ME ENCAMINHOU PARA UM NEUROLOGISTA. INDEPENDENTEMENTE DAS ESPECIALIDADES QUE ELAS ACHEM PERTINENTE, EU NÃO QUERO TER QUE ESPERAR SER CONSULTADO POR UMA ESPECIALIDADE PARA DEPOIS PASSAR POR OUTRA! JÁ AGENDEI CONSULTA COM DENTISTA PELO SUS! ABRI RECLAMAÇÃO JUNTO AO CREMERJ RELATIVAMENTE A ESSAS PROFISSIONAIS!"/>
    <s v="Beneficiário solicita direcionamento para cirurgião bucomaxilo, porém não tem encaminhamento. Afirma que os médicos estão se negando a emitir o encaminhamento. Beneficiário fez ameaça mas consultora não encaminhou para célula de atendimento especializado."/>
    <s v="Sim"/>
    <s v="Sim"/>
    <s v="Sim"/>
    <s v="Sim"/>
    <s v="Sim"/>
    <s v="Não"/>
    <m/>
    <m/>
    <m/>
    <m/>
    <m/>
    <m/>
    <x v="2"/>
    <s v="Dia útil"/>
    <x v="12"/>
  </r>
  <r>
    <d v="2024-06-28T00:00:00"/>
    <x v="84"/>
    <n v="54"/>
    <n v="12"/>
    <n v="13039308"/>
    <s v="Atack representacao"/>
    <s v="FABIO LUIZ SOARES MENDES"/>
    <s v="ELIZABETH SIQUEIRA VIANNA MEDEIROS"/>
    <s v="786.690.817-68"/>
    <n v="61"/>
    <s v="Não Reincidente"/>
    <s v="Leve On"/>
    <s v="Novos Associados"/>
    <x v="2"/>
    <s v="Cobertura"/>
    <s v="Regras para acesso aos atendimentos"/>
    <s v="Dificuldade no Agendamento"/>
    <x v="17"/>
    <x v="77"/>
    <m/>
    <s v="Individual"/>
    <s v="Assistencial"/>
    <s v="Gestão de Rede"/>
    <m/>
    <s v="Evitável"/>
    <s v="Evitável"/>
    <s v="Beneficiária, questiona a falta de atendimento para 41301340-Urodinâmica completa pedido feito de URGENCIA, médico solicitante DRª Nathalia Mayumi Tsukamoto Ferraz CRM32449-PR. A solicitação foi feita à Operadora no dia 10/07/2024, para realização no município RIO DE JANEIRO. A operadora alega que o pedido está em análise e não apresenta resposta ao pedido. Protocolo 41233920240820030245 – data - 20/08/2024 16hs."/>
    <s v="Beneficiária informa que agendou exame na rede credenciada, o médico desmarcou e depois a agenda ficou distante para remarcar. No primeiro caso aberto, o time de gestão de rede informou que beneficiária estava agendada para o dia 12/08, porém, atendimento não foi cumprido."/>
    <s v="Não"/>
    <s v="Não"/>
    <s v="Sim"/>
    <s v="Sim"/>
    <s v="Sim"/>
    <s v="Não"/>
    <m/>
    <m/>
    <s v="Sim"/>
    <s v="Não"/>
    <m/>
    <m/>
    <x v="2"/>
    <s v="Dia útil"/>
    <x v="13"/>
  </r>
  <r>
    <d v="2024-07-30T00:00:00"/>
    <x v="84"/>
    <n v="22"/>
    <n v="11"/>
    <n v="13038226"/>
    <s v="Agecor 2"/>
    <s v="ROSEMERI DE OLIVEIRA FERREIRA"/>
    <s v="ELIZIA BARCELOS VENANCIO"/>
    <s v="003.199.677-94"/>
    <n v="66"/>
    <s v="Não Reincidente"/>
    <s v="Mais Metropolitano"/>
    <s v="Advindos II"/>
    <x v="3"/>
    <s v="Cobertura"/>
    <s v="Regras para acesso aos atendimentos"/>
    <s v="Demora na Liberação de Benefício"/>
    <x v="10"/>
    <x v="1"/>
    <m/>
    <s v="Empresarial"/>
    <s v="Assistencial"/>
    <s v="Regulação - Eletiva"/>
    <m/>
    <s v="Inevitável"/>
    <s v="Inevitável"/>
    <s v="Interlocutor(a), que se identifica como filha da beneficiária, questiona a falta de atendimento para tap test com punção lombar com raquinomanometria (conforme guia medica). A solicitação foi feita à Operadora no dia 08/07/2024, para realização no município Duque de Caxias/RJ. A operadora não apresenta resposta ao pedido. Protocolo 4223392024082103102 data - 21/08/2024"/>
    <m/>
    <s v="Não"/>
    <s v="Não"/>
    <s v="Sim"/>
    <s v="Sim"/>
    <s v="Sim"/>
    <s v="Não"/>
    <m/>
    <m/>
    <m/>
    <m/>
    <m/>
    <m/>
    <x v="2"/>
    <s v="Dia útil"/>
    <x v="13"/>
  </r>
  <r>
    <d v="2024-08-01T00:00:00"/>
    <x v="84"/>
    <n v="20"/>
    <n v="0"/>
    <n v="13039382"/>
    <s v="Atack representacao"/>
    <s v="BARBARA AUGUSTO VIEIRA"/>
    <s v="LUIZ CARLOS PEREIRA DE CAMPOS"/>
    <s v="338.193.007-91"/>
    <n v="76"/>
    <s v="Não Reincidente"/>
    <s v="Premium"/>
    <s v="Advindos III"/>
    <x v="10"/>
    <s v="Contratos e Regulamentos"/>
    <s v="Contratação/Adesão e Vigência Contratual"/>
    <s v="Demora na Contratação AC"/>
    <x v="2"/>
    <x v="1"/>
    <m/>
    <s v="Individual"/>
    <s v="Não Assistencial"/>
    <s v="EMQ"/>
    <m/>
    <s v="Risco do negócio"/>
    <s v="Risco do Negócio"/>
    <s v="beneficiário], questiona a recusa para contratação de plano individual ou familiar, sob alegação de [esta em analise]. A solicitação foi feita à Operadora no dia 02/08/2024].n da proposta 17225246806833"/>
    <s v="Não localizado contato pelos números do cliente e corretor."/>
    <s v="Não"/>
    <s v="Não"/>
    <s v="Não"/>
    <s v="Sim"/>
    <s v="Não"/>
    <s v="Não"/>
    <m/>
    <m/>
    <s v="Não"/>
    <s v="-"/>
    <m/>
    <m/>
    <x v="2"/>
    <s v="Dia útil"/>
    <x v="13"/>
  </r>
  <r>
    <d v="2024-07-10T00:00:00"/>
    <x v="84"/>
    <n v="42"/>
    <n v="9"/>
    <n v="13039454"/>
    <s v="NOVA AFFINITY CORRETORA"/>
    <s v="BRUNA PEREIRA BARBERIS"/>
    <s v="ROBERTO EUGENIO CATTA-PRETA"/>
    <s v="005.863.159-34"/>
    <n v="84"/>
    <s v="Não Reincidente"/>
    <s v="Premium"/>
    <s v="Advindos III"/>
    <x v="1"/>
    <s v="Contratos e Regulamentos"/>
    <s v="Contratação/Adesão e Vigência Contratual"/>
    <s v="Demora na Contratação AC"/>
    <x v="2"/>
    <x v="1"/>
    <m/>
    <s v="Individual"/>
    <s v="Não Assistencial"/>
    <s v="EMQ"/>
    <m/>
    <s v="Risco do negócio"/>
    <s v="Risco do Negócio"/>
    <s v="Interlocutor(a), que se identifica como o beneficiário, questiona a recusa para contratação de plano individual ou familiar, sob alegação de Análise Técnica. A solicitação foi feita à Operadora no dia 10/07/2024 a operadora não sinaliza a implantação do contrato nr17206325753320. Protocolo anotar n°42233920240821032398– data 21/08/2024."/>
    <s v="Corretor realiza contato com a Central Fale Leve para questionar demora. Esposa informa que já entrou em contato com os advogados pois o cliente estava a mais de um mês descoberto e aguardando liberação de contratação de um plano PF. (Foi sinalizado a ameaça no Salesforce mas não localizei contato do atendimento especializado)."/>
    <s v="Sim"/>
    <s v="Não"/>
    <s v="Não"/>
    <s v="Sim"/>
    <s v="Sim"/>
    <s v="Não"/>
    <m/>
    <m/>
    <s v="Não"/>
    <s v="-"/>
    <m/>
    <m/>
    <x v="2"/>
    <s v="Dia útil"/>
    <x v="13"/>
  </r>
  <r>
    <d v="2024-08-20T00:00:00"/>
    <x v="85"/>
    <n v="2"/>
    <n v="11"/>
    <n v="13040404"/>
    <s v="Agecor 2"/>
    <s v="VANUSA LISBOA DA SILVA"/>
    <s v="ERNANNE ROCHA DA SILVA"/>
    <s v="148.363.377-20"/>
    <n v="28"/>
    <s v="Reincidente"/>
    <s v="Personal"/>
    <s v="Novos Associados"/>
    <x v="1"/>
    <s v="Contratos e Regulamentos"/>
    <s v="Inclusão de dependente"/>
    <s v="Demora na Liberação de Benefício"/>
    <x v="32"/>
    <x v="1"/>
    <m/>
    <s v="Empresarial"/>
    <s v="Não Assistencial"/>
    <s v="Cadastro"/>
    <m/>
    <s v="Inevitável"/>
    <s v="Inevitável"/>
    <s v="Acho um Absurdo oque vem acontecendo na leve saúde acho uma forma preconceituosa comigo eu fiz a inclusão da minha sobrinha no meu plano leve saúde premium empresarial na data do dia 20/08/2024 hoje já é dia 22/08 ontem no dia 21/08 preenchi a declaração de saúde junto com a mãe da dependente fiz tudo correto dispensei a entrevista médica aí agora vem fala que minha dependente precisa passa pela entrevista médica sem necessidade isso é um preconceito que estou passando irei procurar a justiça inadmissível oque estão fazendo eu quando coloquei a dependente no plano coloquei o início da vigência para o dia 21/08/2024 eu quero minha dependente no plano de saúde comigo e um direito meu. Nome da minha dependente: ALLANA VITORIA SILVA COSTA Protocolo de inclusão:86709 Um absurdo oque a leve saúde vem fazendo comigo"/>
    <m/>
    <s v="Sim"/>
    <s v="Sim"/>
    <s v="Sim"/>
    <s v="Sim"/>
    <s v="Sim"/>
    <s v="Não"/>
    <m/>
    <m/>
    <m/>
    <m/>
    <m/>
    <m/>
    <x v="3"/>
    <s v="Dia útil"/>
    <x v="14"/>
  </r>
  <r>
    <d v="2024-07-22T00:00:00"/>
    <x v="85"/>
    <n v="31"/>
    <n v="11"/>
    <n v="13040619"/>
    <s v="Agecor 2"/>
    <s v="LUCIANA NUNES"/>
    <s v="MARIA DA LUZ FELICIANO MOREIRA"/>
    <s v="829.149.234-49"/>
    <n v="72"/>
    <s v="Reincidente"/>
    <s v="Leve On"/>
    <s v="Novos Associados"/>
    <x v="6"/>
    <s v="Cobertura"/>
    <s v="Prazos Maximos para Atendimento"/>
    <s v="Demora na Liberação de Benefício"/>
    <x v="1"/>
    <x v="78"/>
    <m/>
    <s v="Empresarial"/>
    <s v="Assistencial"/>
    <s v="Regulação - OPME"/>
    <m/>
    <s v="Evitável"/>
    <s v="Evitável"/>
    <s v="PACINETE DEU ENTRADA PARA UMA SOLICITAÇÃO DE ELETIVO EM 24 DE JULHO E JA PASSADOS 21 DIAS DO ELETIVO A OPERADORA NÃO DEU RETORNO"/>
    <s v="Filha da beneficiária reclama de demora para autorização de cirurgia. Procedimento de Alto custo, regulação não liberou guia, que consta junto ao OPME"/>
    <s v="Sim"/>
    <s v="Sim"/>
    <s v="Não"/>
    <s v="Sim"/>
    <s v="Sim"/>
    <s v="Não"/>
    <m/>
    <m/>
    <m/>
    <m/>
    <m/>
    <m/>
    <x v="3"/>
    <s v="Dia útil"/>
    <x v="14"/>
  </r>
  <r>
    <d v="2024-07-16T00:00:00"/>
    <x v="85"/>
    <n v="37"/>
    <n v="0"/>
    <n v="13042687"/>
    <s v="Ancora Corretagem"/>
    <s v="ANTONIO HENRIQUE MENDES"/>
    <s v="FERNANDO PEIXOTO HAIKAL"/>
    <s v="600.734.037-68"/>
    <n v="68"/>
    <s v="Não Reincidente"/>
    <s v="Premium"/>
    <s v="Advindos III"/>
    <x v="9"/>
    <s v="Contratos e Regulamentos"/>
    <s v="Contratação/Adesão e Vigência Contratual"/>
    <s v="Demora na Contratação AC"/>
    <x v="2"/>
    <x v="1"/>
    <m/>
    <s v="Individual"/>
    <s v="Não Assistencial"/>
    <s v="EMQ"/>
    <m/>
    <s v="Risco do negócio"/>
    <s v="Risco do Negócio"/>
    <s v="ESPOSAbeneficiário], questiona a recusa para contratação de plano individual ou familiar, sob alegação de [descrever justificativa da operadora]. A solicitação foi feita à Operadora no dia 17/072024]. N DA PROPOSTA 17/2011482221896 JA PASSOU O PRAZO DE RESPOSTA"/>
    <s v="Não localizado contato pelos números do cliente e corretor."/>
    <s v="Não"/>
    <s v="Não"/>
    <s v="Não"/>
    <s v="Sim"/>
    <s v="Não"/>
    <s v="Não"/>
    <m/>
    <m/>
    <s v="Não"/>
    <s v="-"/>
    <m/>
    <m/>
    <x v="3"/>
    <s v="Dia útil"/>
    <x v="14"/>
  </r>
  <r>
    <d v="2024-07-22T00:00:00"/>
    <x v="86"/>
    <n v="32"/>
    <n v="7"/>
    <n v="13042924"/>
    <s v="leve saude"/>
    <s v="EDUARDO SALES DE LIMA"/>
    <s v="GABRYEL DA CUNHA"/>
    <s v="228.910.827-88"/>
    <n v="8"/>
    <s v="Não Reincidente"/>
    <s v="Personal"/>
    <s v="Novos Associados"/>
    <x v="18"/>
    <s v="Cobertura"/>
    <s v="Regras para acesso aos atendimentos"/>
    <s v="Demora na Liberação de Benefício"/>
    <x v="17"/>
    <x v="44"/>
    <m/>
    <m/>
    <s v="Assistencial"/>
    <s v="Gestão de Rede"/>
    <m/>
    <s v="Evitável"/>
    <s v="Evitável"/>
    <s v="Interlocutora, que se identifica como mãe do beneficiário, questiona a falta de atendimento para iniciar sessões de terapias com fonoaudiólogo(que atenda criança com 8 anos), conforme guia médica e nome do médico solicitante Dr. Edson Marinho. A solicitação foi feita à Operadora no dia 26/07/2024, para realização no município Niterói, Piratininga, Icaraí ou Itaipú/RJ. A operadora alega que o pedido está em análise. Protocolo: 4223392024087002664 – data: 23/08/2024"/>
    <s v="Responsável reclama pois não consegue agendar consulta com fonoaudiólogo pediátrico em Niterói. Informa que todos os locais indicados estão com agenda distante."/>
    <s v="Sim"/>
    <s v="Sim"/>
    <s v="Sim"/>
    <s v="Sim"/>
    <s v="Sim"/>
    <s v="Não"/>
    <m/>
    <m/>
    <s v="Sim"/>
    <s v="Recusa do caso errado"/>
    <m/>
    <m/>
    <x v="3"/>
    <s v="Dia útil"/>
    <x v="15"/>
  </r>
  <r>
    <d v="2024-07-01T00:00:00"/>
    <x v="86"/>
    <n v="53"/>
    <n v="6"/>
    <n v="13042837"/>
    <s v="BERLU CONSULTORIA"/>
    <s v="BIANCA MORAES DE SOUZA"/>
    <s v="LUCAS SANTOS LOPES"/>
    <s v="210.491.767-07"/>
    <n v="6"/>
    <s v="Não Reincidente"/>
    <s v="Mais Metropolitano"/>
    <s v="Novos Associados"/>
    <x v="16"/>
    <s v="Contratos e Regulamentos"/>
    <s v="Contratação/Adesão e Vigência Contratual"/>
    <s v="Demora na Contratação AC"/>
    <x v="2"/>
    <x v="1"/>
    <m/>
    <s v="Individual"/>
    <s v="Não Assistencial"/>
    <s v="EMQ"/>
    <m/>
    <s v="Risco do negócio"/>
    <s v="Risco do Negócio"/>
    <s v="Interlocutora, que se identifica como mãe do beneficiário, questiona a recusa para contratação de plano coletivo empresarial. A solicitação foi feita à operadora no dia 26/06/2024 . Em contato com a mesma , é informado que a solicitação encontra-se em analise. .Não foi fornecido numero de protocolo de atendimento através do numero : 39523333"/>
    <s v="Proposta 17198795831246 - Localizado contato da corretora no dia 23/08 após abertura da reclamação. Responsável financeiro entra em contato também antes da NIP, informa que está a mais de um mês aguardando resposta da análise e não há retorno, mas não ameaça. "/>
    <s v="Não"/>
    <s v="Não"/>
    <s v="Não"/>
    <s v="Sim"/>
    <s v="Sim"/>
    <s v="Não"/>
    <m/>
    <m/>
    <s v="Não"/>
    <s v="-"/>
    <m/>
    <m/>
    <x v="3"/>
    <s v="Dia útil"/>
    <x v="15"/>
  </r>
  <r>
    <d v="2024-08-01T00:00:00"/>
    <x v="86"/>
    <n v="22"/>
    <n v="0"/>
    <n v="13043060"/>
    <s v="ROYAL"/>
    <s v="RENATA MARTINS TRINDADE"/>
    <s v="FABIO DA FONSECA MAGALHAES"/>
    <s v="028.115.497-06"/>
    <n v="48"/>
    <s v="Não Reincidente"/>
    <s v="Premium"/>
    <s v="Advindos III"/>
    <x v="6"/>
    <s v="Contratos e Regulamentos"/>
    <s v="Contratação/Adesão e Vigência Contratual"/>
    <s v="Demora na Contratação AC"/>
    <x v="2"/>
    <x v="1"/>
    <m/>
    <s v="Individual"/>
    <s v="Não Assistencial"/>
    <s v="EMQ"/>
    <m/>
    <s v="Risco do negócio"/>
    <s v="Risco do Negócio"/>
    <s v=" Beneficiário questiona a recusa para contratação de plano individual ou familiar, sob alegação de : sem justificativa da operadora - Leve Saúde - Registro ANS 422339. A solicitação foi feita à Operadora no dia 31/07/2024. Relata &quot;que preencheu formulário de saúde em 01/08/2024 - nº 17225247257292 - Plano: PREMIUN- QUARTO PARTICULAR SEM COPART- nº 489333216. Protocolo: 21 96990 8824 - via WhatsApp data: 01/08/2024, no horário da manhã."/>
    <s v="Não localizado contato pelos números do cliente e corretor."/>
    <s v="Não"/>
    <s v="Não"/>
    <s v="Não"/>
    <s v="Sim"/>
    <s v="Não"/>
    <s v="Não"/>
    <m/>
    <m/>
    <s v="Não"/>
    <s v="-"/>
    <m/>
    <m/>
    <x v="3"/>
    <s v="Dia útil"/>
    <x v="15"/>
  </r>
  <r>
    <d v="2024-07-22T00:00:00"/>
    <x v="87"/>
    <n v="35"/>
    <n v="11"/>
    <n v="13046979"/>
    <s v="Agecor 2"/>
    <s v="LUCIANA NUNES"/>
    <s v="MARIA DA LUZ FELICIANO MOREIRA"/>
    <s v="829.149.234-49"/>
    <n v="72"/>
    <s v="Reincidente"/>
    <s v="Leve On"/>
    <s v="Novos Associados"/>
    <x v="6"/>
    <s v="Cobertura"/>
    <s v="Prazos Maximos para Atendimento"/>
    <s v="Demora na Liberação de Benefício"/>
    <x v="1"/>
    <x v="78"/>
    <m/>
    <s v="Empresarial"/>
    <s v="Assistencial"/>
    <s v="Regulação - OPME"/>
    <m/>
    <s v="Evitável"/>
    <s v="Evitável"/>
    <s v="Interlocutor(a), que se identifica como filha da beneficiária, questiona o prazo de atendimento para autorizar a internação para realizar a cirurgia Endoscopia de Coluna e os matérias, solicitado pelo Dr Leandro Chave de Avellar CRM 52704407 A operadora deu um aprazo de 21 dias para libera a guia e já passou o prazo máximo previsto na RN nº 566/2022. Protocolo 42233920240826040033 - Data 26/08/2024"/>
    <s v="Filha da beneficiária reclama de demora para autorização de cirurgia. Procedimento de Alto custo, regulação não liberou guia, que consta junto ao OPME"/>
    <s v="Sim"/>
    <s v="Sim"/>
    <s v="Sim"/>
    <s v="Sim"/>
    <s v="Sim"/>
    <s v="Não"/>
    <m/>
    <m/>
    <m/>
    <m/>
    <m/>
    <m/>
    <x v="3"/>
    <s v="Dia útil"/>
    <x v="16"/>
  </r>
  <r>
    <d v="2024-08-16T00:00:00"/>
    <x v="87"/>
    <n v="10"/>
    <n v="0"/>
    <n v="13047269"/>
    <s v="Uniclass"/>
    <s v="ADRIANA CRISTINA DOS SANTOS RICARDO"/>
    <s v="VERA LUCIA FARIA DE SOUZA"/>
    <s v="601.527.887-00"/>
    <n v="67"/>
    <s v="Não Reincidente"/>
    <s v="Personal "/>
    <s v="Advindos III"/>
    <x v="6"/>
    <s v="Contratos e Regulamentos"/>
    <s v="Contratação/Adesão e Vigência Contratual"/>
    <s v="Demora na Contratação AC"/>
    <x v="2"/>
    <x v="1"/>
    <m/>
    <s v="Individual"/>
    <s v="Não Assistencial"/>
    <s v="EMQ"/>
    <m/>
    <s v="Risco do negócio"/>
    <s v="Risco do Negócio"/>
    <s v="Beneficiária, questiona a dificuldade para contratação de plano individual/familiar, para a Operadora Leve Saúde, sob alegação que está em analise. A solicitação foi feita à Operadora no dia 16/08/2024. Informou que a operadora recusou oferecer o número de protocolo."/>
    <s v="Não localizado contato pelos números do cliente e corretor."/>
    <s v="Não"/>
    <s v="Não"/>
    <s v="Não"/>
    <s v="Sim"/>
    <s v="Não"/>
    <s v="Não"/>
    <m/>
    <m/>
    <s v="Não"/>
    <s v="-"/>
    <m/>
    <m/>
    <x v="3"/>
    <s v="Dia útil"/>
    <x v="16"/>
  </r>
  <r>
    <d v="2024-08-26T00:00:00"/>
    <x v="87"/>
    <n v="0"/>
    <n v="3"/>
    <n v="13048023"/>
    <s v="Ancora Corretagem"/>
    <s v="QUENIA TELES LUZ"/>
    <s v="REJANE GOMES TEIXEIRA"/>
    <s v="662.584.057-20"/>
    <n v="62"/>
    <s v="Não Reincidente"/>
    <s v="Metropolitano"/>
    <s v="Advindos II"/>
    <x v="7"/>
    <s v="Mensalidades e Reajuste"/>
    <s v="Mensalidades ou outras cobranças"/>
    <s v="Devolução de mensalidade"/>
    <x v="9"/>
    <x v="1"/>
    <m/>
    <s v="Individual"/>
    <s v="Não Assistencial"/>
    <s v="Comercial"/>
    <m/>
    <s v="Evitável"/>
    <s v="Inevitável"/>
    <s v="beneficiário], questiona a não devolução de valor proporcional de mensalidade pela [Operadora; Adminsitradora], vez que ocorreu o [cancelamento contratual; exclusão a pedido]. Protocolo 42323920240826952110a OPS] – data 26/08/2024OPS].beneficiaria solicita cancelamento após verificar que estava com carência"/>
    <s v="Beneficiária  solicitou cancelamento por desistência pois não aceita as carências implantadas."/>
    <s v="Não"/>
    <s v="Não"/>
    <s v="Não"/>
    <s v="Sim"/>
    <s v="Sim"/>
    <s v="Não"/>
    <m/>
    <m/>
    <m/>
    <m/>
    <m/>
    <m/>
    <x v="3"/>
    <s v="Dia útil"/>
    <x v="16"/>
  </r>
  <r>
    <d v="2024-06-27T00:00:00"/>
    <x v="88"/>
    <n v="61"/>
    <n v="11"/>
    <n v="13048362"/>
    <s v="ROYAL"/>
    <s v="VANESSA RAMOS BARROSOS"/>
    <s v="MARLENE DA SILVA LIMA PEREIRA"/>
    <s v="044.022.097-14"/>
    <n v="59"/>
    <s v="Não Reincidente"/>
    <s v="Personal "/>
    <s v="Novos Associados"/>
    <x v="4"/>
    <s v="Cobertura"/>
    <s v="Regras para acesso aos atendimentos"/>
    <s v="Demora na Liberação de Benefício"/>
    <x v="3"/>
    <x v="72"/>
    <m/>
    <s v="Individual"/>
    <s v="Assistencial"/>
    <s v="Gestão de Rede"/>
    <s v="Leve Clínica"/>
    <s v="Evitável"/>
    <s v="Evitável"/>
    <s v="Interlocutor(a), que se identifica como filha da beneficiária, questiona a falta de atendimento para consulta psicológica, biopsia da mama. A solicitação foi feita à Operadora no dia 26/06/2024, para realização no município São Gonçalo. A operadora não apresenta resposta ao pedido. Protocolo 42233920240819026980 - data 19/08/2024."/>
    <s v="Beneficiária solicita direcionamento para realizar biópsia, foi ofertado agendamento para avaliação com o Dr. Pedro Faveret, mas beneficiária não compareceu. Em agendamento com psicóloga, a profissional não compareceu ao atendimento por telemedicina."/>
    <s v="Não"/>
    <s v="Não"/>
    <s v="Sim"/>
    <s v="Sim"/>
    <s v="Sim"/>
    <s v="Não"/>
    <m/>
    <m/>
    <m/>
    <m/>
    <m/>
    <m/>
    <x v="3"/>
    <s v="Dia útil"/>
    <x v="17"/>
  </r>
  <r>
    <d v="2024-08-26T00:00:00"/>
    <x v="88"/>
    <n v="1"/>
    <n v="3"/>
    <n v="13048312"/>
    <s v="absoluta"/>
    <s v="ROSIMAR MOURA DOS SANTOS"/>
    <s v="MARIA DAS GRACAS MOURA SINOPOLI"/>
    <s v="387.998.557-04"/>
    <n v="71"/>
    <s v="Não Reincidente"/>
    <s v="Personal "/>
    <s v="Novos Associados"/>
    <x v="9"/>
    <s v="Contratos e Regulamentos"/>
    <s v="Itens Obrigatorios e Clausulas Contratuais"/>
    <s v="Envio de boleto"/>
    <x v="18"/>
    <x v="1"/>
    <m/>
    <s v="Individual"/>
    <s v="Não Assistencial"/>
    <s v="Financeiro"/>
    <m/>
    <s v="Evitável"/>
    <s v="Evitável"/>
    <s v="Beneficiária questiona o não recebimento de boleto para pagamento de mensalidade, referente ao mês 08/2024. Não foi oferecida alternativa para pagamento da mensalidade. Protocolo: atendimento via WhatsApp – data: 26/08/2024 - telefone: 3952-3300."/>
    <s v="Beneficiária reclama por não ter recebido boleto de mensalidade para pagamento. Durante os atendimentos, informa que deseja o envio por email mas nas duas conversas as consultoras encerram o atendimento sem atender a demanda da beneficiária."/>
    <s v="Não"/>
    <s v="Não"/>
    <s v="Sim"/>
    <s v="Sim"/>
    <s v="Sim"/>
    <s v="Não"/>
    <m/>
    <m/>
    <s v="Não"/>
    <s v="-"/>
    <m/>
    <m/>
    <x v="3"/>
    <s v="Dia útil"/>
    <x v="17"/>
  </r>
  <r>
    <d v="2024-07-19T00:00:00"/>
    <x v="88"/>
    <n v="39"/>
    <n v="9"/>
    <n v="13049335"/>
    <s v="NOVA CASA DO CONSULTOR"/>
    <s v="CELIO SOUZA"/>
    <s v="ANDERSON FERNANDES GROLA"/>
    <s v="080.461.327-30"/>
    <n v="44"/>
    <s v="Reincidente"/>
    <s v="Personal "/>
    <s v="Advindos II"/>
    <x v="14"/>
    <s v="Cobertura"/>
    <s v="Prazos Maximos para Atendimento"/>
    <s v="Demora na Liberação de Benefício"/>
    <x v="6"/>
    <x v="3"/>
    <m/>
    <s v="Individual"/>
    <s v="Assistencial"/>
    <s v="Regulação - Eletiva"/>
    <m/>
    <s v="Evitável"/>
    <s v="Evitável"/>
    <s v="Beneficiário, questiona o prazo de atendimento para Atrose Acronio cravicular direita. A operadora autorizou o serviço porém não ocorreu o agendamento. Cabe ressaltar que o prazo finalizou no dia 14/08/2024 a ultima liberação foi realizada dia 16/08/2024 após o prazo de 21 dias uteis, logo não respeitando prazo máximo previsto na RN nº 566/2022. Beneficiário acrescenta que possui laudo de bipolaridade com CID10S31 e CID 10S41 Dr. Renato Costa Pereira CRM 521063090. Tal demora está afetando sua saúde mental e está sofrendo com fortes dores crônicas. Protocolo 42233920240826041199 – data 26/08/2024."/>
    <m/>
    <s v="Não"/>
    <s v="Não"/>
    <s v="Sim"/>
    <s v="Sim"/>
    <s v="Sim"/>
    <s v="Sim"/>
    <m/>
    <m/>
    <m/>
    <m/>
    <m/>
    <m/>
    <x v="3"/>
    <s v="Dia útil"/>
    <x v="17"/>
  </r>
  <r>
    <d v="2024-08-12T00:00:00"/>
    <x v="88"/>
    <n v="15"/>
    <n v="0"/>
    <n v="13050383"/>
    <s v="CGD CORRETORA DE SEGUROS LTDA"/>
    <s v="DIOGO BARRETO"/>
    <s v="MIRIAM GUSMAO DA SILVA"/>
    <s v="058.121.517-68"/>
    <n v="90"/>
    <s v="Não Reincidente"/>
    <s v="Premium"/>
    <s v="Advindos III"/>
    <x v="24"/>
    <s v="Contratos e Regulamentos"/>
    <s v="Contratação/Adesão e Vigência Contratual"/>
    <s v="Demora na Contratação AC"/>
    <x v="2"/>
    <x v="1"/>
    <m/>
    <s v="Individual"/>
    <s v="Não Assistencial"/>
    <s v="EMQ"/>
    <m/>
    <s v="Risco do negócio"/>
    <s v="Risco do Negócio"/>
    <s v="Solicito retorno sobre a análise da proposta 17234726858219 da Leve Saúde tendo em vista que as entrevistas médicas foram realizadas em 14/08/2024, também foi aberto um protocolo com caráter de urgência em 23/08/2024 e até o momento a operadora não deu nenhum retorno."/>
    <s v="Não localizado contato pelos números do cliente e corretor."/>
    <s v="Não"/>
    <s v="Não"/>
    <s v="Não"/>
    <s v="Sim"/>
    <s v="Não"/>
    <s v="Não"/>
    <m/>
    <m/>
    <s v="Não"/>
    <s v="-"/>
    <m/>
    <m/>
    <x v="3"/>
    <s v="Dia útil"/>
    <x v="17"/>
  </r>
  <r>
    <d v="2024-07-22T00:00:00"/>
    <x v="89"/>
    <n v="37"/>
    <n v="10"/>
    <n v="13051142"/>
    <s v="JAZON CORRETORA E ADMINISTRADORA DE SEGUROS LTDA"/>
    <m/>
    <s v="JULYANA ALEXANDRA SOUSA DA SILVA"/>
    <s v="169.576.867-10"/>
    <n v="19"/>
    <s v="Não Reincidente"/>
    <s v="Personal "/>
    <s v="Novos Associados"/>
    <x v="4"/>
    <s v="Cobertura"/>
    <s v="Prazos Maximos para Atendimento"/>
    <s v="Demora na Liberação de Benefício"/>
    <x v="0"/>
    <x v="1"/>
    <m/>
    <s v="Empresarial"/>
    <s v="Assistencial"/>
    <s v="Fale Leve"/>
    <m/>
    <s v="Evitável"/>
    <s v="Evitável"/>
    <s v="Beneficiária questiona o prazo de atendimento para Ginecologista Obstetra.A operadora autorizou o serviço e autorizou para o dia 10/10, após o prazo máximo previsto na RN nº 566/2022 e ofertou Ginecologista em outro município mas a mesma está grávida e precisa de atendimento próximo à residência. Protocolo 42233920240820029241 – data 27/08."/>
    <s v="Mãe da beneficiária solicita o Voucher do uber para consulta com obstetra que foi agendada na Leve clínica da Barra. Relata que estava em linha com outra consultora mas ligação caiu sem finalização do caso. A partir da solicitação do voucher, a consultora informa que há atendimento de obstetrícia na rede credenciada em São Gonçalo, porém, o atendimento das clínicas é apenas para ginecologia, todos os obstetras são credenciados na rede própria e temos profissional em Niterói mas que estava com agenda distante."/>
    <s v="Não"/>
    <s v="Não"/>
    <s v="Sim"/>
    <s v="Sim"/>
    <s v="Sim"/>
    <s v="Não"/>
    <m/>
    <m/>
    <m/>
    <m/>
    <m/>
    <m/>
    <x v="3"/>
    <s v="Dia útil"/>
    <x v="18"/>
  </r>
  <r>
    <d v="2024-08-28T00:00:00"/>
    <x v="89"/>
    <n v="0"/>
    <n v="1"/>
    <n v="13051627"/>
    <s v="CASA DE NEGOCIOS"/>
    <s v="WALTENEI SOUSA E SILVA"/>
    <s v="RAFAEL GOMES SURGEK"/>
    <s v="124.989.357-70"/>
    <n v="7"/>
    <s v="Não Reincidente"/>
    <s v="Personal "/>
    <s v="Advindos II"/>
    <x v="2"/>
    <s v="Cobertura"/>
    <s v="Prazos Maximos para Atendimento"/>
    <s v="Demora na Liberação de Benefício"/>
    <x v="24"/>
    <x v="37"/>
    <m/>
    <s v="Empresarial"/>
    <s v="Assistencial"/>
    <s v="Leve Clínica"/>
    <m/>
    <s v="Evitável"/>
    <s v="Evitável"/>
    <s v="Agendei há muito tempo uma consulta online com o Dr. Regio Marcos de Abreu Filho para o dia de hoje, 28/08/2024, 12h. O referido profissional não apareceu, estou há mais de 50 minutos com a câmera ligada, sem almoçar e meu expediente retornará em breve. A consulta tem o condão de renovar a receita de meu medicamento controlado. Sem ela, ficarei sem o remédio por semanas até conseguir outro agendamento."/>
    <s v="Beneficiário reclama do Psiquiatra que não compareceu em consulta por telemedicina."/>
    <s v="Sim"/>
    <s v="Não"/>
    <s v="Não"/>
    <s v="Sim"/>
    <s v="Sim"/>
    <m/>
    <m/>
    <m/>
    <m/>
    <m/>
    <m/>
    <m/>
    <x v="3"/>
    <s v="Dia útil"/>
    <x v="18"/>
  </r>
  <r>
    <d v="2024-07-04T00:00:00"/>
    <x v="89"/>
    <n v="55"/>
    <n v="2"/>
    <n v="13051871"/>
    <s v="SUN CORRETORA"/>
    <s v="FERNANDA DA SILVA COSTA"/>
    <s v="SEILLY MAFRA BENIGNO SANTOS"/>
    <s v="128.790.147-60"/>
    <n v="37"/>
    <s v="Reincidente"/>
    <s v="Personal "/>
    <s v="Advindos II"/>
    <x v="4"/>
    <s v="Cobertura"/>
    <s v="Rede de Atendimento (rede conveniada)"/>
    <s v="Demora na Liberação de Benefício"/>
    <x v="0"/>
    <x v="1"/>
    <m/>
    <s v="Empresarial"/>
    <s v="Assistencial"/>
    <s v="Fale Leve"/>
    <m/>
    <s v="Evitável"/>
    <s v="Evitável"/>
    <s v="Beneficiária questiona a não cobertura para Avaliação pélvica por DIU mal posicionado (conforme encaminhamento médico), e nome do médico solicitante Dra. Susan de Benezende Borges. O procedimento foi solicitado à operadora no dia 19/06/2024, para realização no município Niterói e a operadora indicou prestadores que não realizam o procedimento. Protocolo 42233920240816023225 – data 16/08/2024."/>
    <m/>
    <s v="Não"/>
    <s v="Não"/>
    <s v="Sim"/>
    <s v="Sim"/>
    <s v="Sim"/>
    <m/>
    <m/>
    <m/>
    <m/>
    <m/>
    <m/>
    <m/>
    <x v="3"/>
    <s v="Dia útil"/>
    <x v="18"/>
  </r>
  <r>
    <s v="-"/>
    <x v="89"/>
    <n v="0"/>
    <n v="0"/>
    <n v="13053026"/>
    <s v="Absoluta"/>
    <s v="JOSE CARLOS FERREIRA"/>
    <s v="MOZARINA MARTINS BARROS"/>
    <s v="077.895.857-46"/>
    <n v="44"/>
    <s v="Não Reincidente"/>
    <s v="Personal "/>
    <s v="Advindos III"/>
    <x v="6"/>
    <s v="Cobertura"/>
    <s v="Regras para acesso aos atendimentos"/>
    <s v="Demora na Liberação de Benefício"/>
    <x v="7"/>
    <x v="79"/>
    <m/>
    <s v="Empresarial"/>
    <s v="Assistencial"/>
    <s v="Gestão de Rede"/>
    <m/>
    <s v="Inevitável"/>
    <s v="Inevitável"/>
    <s v="A Beneficiaria questiona a falta de atendimento no Pronto Atendimento Unimed-Rio no Rua Siqueira Campos, 70 A - Copacabana, Rio de Janeiro - RJ, 22031-072.Demora no atendimento de Urgência e emergência"/>
    <s v="Não localizado guia de atendimento na unidade do Méier, apenas Copacabana e guia foi liberada imediatamente. Não consta registrada reclamação de demora junto a central Fale Leve."/>
    <s v="Não"/>
    <s v="Não"/>
    <s v="Não"/>
    <s v="Sim"/>
    <s v="Não"/>
    <s v="Não"/>
    <m/>
    <m/>
    <s v="-"/>
    <s v="-"/>
    <m/>
    <m/>
    <x v="3"/>
    <s v="Dia útil"/>
    <x v="18"/>
  </r>
  <r>
    <d v="2024-08-29T00:00:00"/>
    <x v="90"/>
    <n v="0"/>
    <n v="1"/>
    <n v="13053304"/>
    <s v="DASEL GESTAO EMPRESARIAL"/>
    <s v="SIDNEI DOMINGOS FERREIRA"/>
    <s v="FRANCIELI FELICIANA DE ARAUJO COSTA"/>
    <s v="144.893.897-01"/>
    <n v="32"/>
    <s v="Reincidente"/>
    <s v="Leve On"/>
    <s v="Novos Associados"/>
    <x v="2"/>
    <s v="Cobertura"/>
    <s v="Prazos Maximos para Atendimento"/>
    <s v="Demora na Liberação de Benefício"/>
    <x v="33"/>
    <x v="12"/>
    <m/>
    <s v="Individual"/>
    <s v="Assistencial"/>
    <s v="Núcleo de cuidados integrados"/>
    <m/>
    <s v="Inevitável"/>
    <s v="Evitável"/>
    <s v="Interlocutor(a), que se identifica como beneficiária, questiona o prazo de atendimento para psicólogo na modalidade online/tele medicina. A operadora autorizou o serviço e agendou para o dia 11/09/2024 com médico da família para pegar encaminhamento e agendou para o dia 28/09/2024 a consulta com o psicólogo, após o prazo máximo previsto na RN nº 566/2022. Beneficiária, alega que já acionou a justiça, questiona porque deve pegar encaminhamento toda vez que tem que agendar a consulta e alega não saber se há previsão contratual para este mecanismo de regulação. Protocolo 52233920240829048264 - data 29/08/2024."/>
    <m/>
    <s v="Sim"/>
    <s v="Não"/>
    <s v="Não"/>
    <s v="Sim"/>
    <s v="Sim"/>
    <s v="Não"/>
    <m/>
    <m/>
    <m/>
    <m/>
    <m/>
    <m/>
    <x v="4"/>
    <s v="Dia útil"/>
    <x v="19"/>
  </r>
  <r>
    <d v="2024-08-22T00:00:00"/>
    <x v="90"/>
    <n v="7"/>
    <n v="3"/>
    <n v="13053555"/>
    <s v="LEVE SAUDE"/>
    <s v="DAISY APARECIDA CAROLLO MARQUES"/>
    <s v="MIGUEL RIBEIRO CRUZ"/>
    <s v="195.450.387-30"/>
    <n v="7"/>
    <s v="Não Reincidente"/>
    <s v="Personal "/>
    <s v="Novos Associados"/>
    <x v="3"/>
    <s v="Contratos e Regulamentos"/>
    <s v="Suspensão e Rescisão Contratuais"/>
    <s v="Cancelamento por inadimplência"/>
    <x v="27"/>
    <x v="1"/>
    <m/>
    <s v="Individual"/>
    <s v="Não Assistencial"/>
    <s v="Retenção"/>
    <m/>
    <s v="Inevitável"/>
    <s v="Inevitável"/>
    <s v="tenho ctt com a operadora para o meu filho onde na segunda dia 19/08/24 fui informada que meu plano seria cancelado por inadimplencia do mes de Junho e Julho, sendo que esses meses ja haviam sidos pagos, informei a atendente ao qual me disse que paguei boletos falsos, sendo que esses foram enviados diretamente do email da leve, a atendente me expos que o plano seria cancelado caso eu não efetuasse o pagamento dos meses, eu informei que não possua o valor de R$748,00, sendo que a mensalidade é R$236, pois ja havia pago os meses, a mesma me informou que o plano seria cancelado, pois o mes de Junho estava aberto a mais de 60 dias, que se eu pagasse o cancelamento não seria feito e eu teria tempo de resolver a questão dos boletos falsos, solicitei o pix para pagamento e foi negado somente boleto, paguei o boleto e cancelaram no plano no msm dia e se recusam a reativar, somente pagando tudo agora uma criança descoberta por total descaço da opradora que hj nem me atende mais em nenhum canal"/>
    <m/>
    <s v="Não"/>
    <s v="Não"/>
    <s v="Não"/>
    <s v="Sim"/>
    <s v="Sim"/>
    <m/>
    <m/>
    <m/>
    <m/>
    <m/>
    <m/>
    <m/>
    <x v="4"/>
    <s v="Dia útil"/>
    <x v="19"/>
  </r>
  <r>
    <d v="2024-07-16T00:00:00"/>
    <x v="91"/>
    <n v="45"/>
    <n v="4"/>
    <n v="13056836"/>
    <s v="ANCORA CORRETAGEM DE SEGUROS LTDA"/>
    <s v="MICHELE NOGUEIRA DE SOUZA"/>
    <s v="PRISCILA DA CONCEICAO MACHADO"/>
    <s v="142.482.487-78"/>
    <n v="34"/>
    <s v="Não Reincidente"/>
    <s v="Premium"/>
    <s v="Novos Associados"/>
    <x v="1"/>
    <s v="Contratos e Regulamentos"/>
    <s v="Contratação/Adesão e Vigência Contratual"/>
    <s v="Demora na Contratação AC"/>
    <x v="2"/>
    <x v="1"/>
    <m/>
    <s v="Empresarial"/>
    <s v="Não Assistencial"/>
    <s v="EMQ"/>
    <m/>
    <s v="Risco do negócio"/>
    <s v="Risco do Negócio"/>
    <s v="Beneficiária questiona a dificuldade para realizar a adesão para contratação do plano individual ou familiar. A solicitação foi feita à operadora no dia 17/07/2024 em que a operadora informa para aguardar por mais 72h pois alegam não ter encontrado a solicitação. Protocolo: 42233920240829966711 – data: 29/08/2024."/>
    <s v="Cliente realizou ameaça solicitando protocolo do atendimento e informando que já estava estava aguardando posição mais de 30 dias úteis."/>
    <s v="Sim"/>
    <s v="Não"/>
    <s v="Não"/>
    <s v="Sim"/>
    <s v="Sim"/>
    <m/>
    <m/>
    <m/>
    <s v="Não"/>
    <s v="-"/>
    <m/>
    <m/>
    <x v="4"/>
    <s v="Dia útil"/>
    <x v="20"/>
  </r>
  <r>
    <d v="2024-08-27T00:00:00"/>
    <x v="91"/>
    <n v="3"/>
    <n v="7"/>
    <n v="13056854"/>
    <s v="NOVA AFFINITY CORRETORA"/>
    <s v="FELIPE ABREU FIGUEIREDO"/>
    <s v="DANIEL HERNANDES SOARES DE ARAUJO"/>
    <s v="194.788.327-51"/>
    <n v="23"/>
    <s v="Não Reincidente"/>
    <s v="Leve On"/>
    <s v="Advindos II"/>
    <x v="14"/>
    <s v="Cobertura"/>
    <s v="Rede de Atendimento (rede conveniada)"/>
    <s v="Demora na Liberação de Benefício"/>
    <x v="0"/>
    <x v="80"/>
    <m/>
    <s v="Individual"/>
    <s v="Assistencial"/>
    <s v="Gestão de Rede"/>
    <m/>
    <s v="Evitável"/>
    <s v="Evitável"/>
    <s v="Prezados Boa Tarde. Entrei em contato com a clinica oftamologica EYE CENTER e soube pela atendente que por questões administrativaas não estão aceitando a rede leve de saude e estão jogando as consultas para 2025, questionei o porque a atendente ela falou que não podia passaer mais informações por ser situação interna. porém questionei se tinha uma outra clinica credenciada para ser atendido, me informaram que não tinha que eu deveria aguardar, porém não estipulam prazo nem algo formalizado por email, conversei se podia fazer consulta particular e se reembolsam o valor, informaram que não podem reembolsar só em caso de cirurgia. informaram nos prints em anexo duas clinicas porém são filiais da eye center portanto não consigo atendimento."/>
    <s v="Beneficiário reclama da clínica Eye Center pois solicitou o agendamento e foi informado agenda distante. Clínica com problemas comerciais sendo tratados junto ao gestão de rede, porém, houve demora e estouro do SLA no caso aberto. "/>
    <s v="Não"/>
    <s v="Não"/>
    <s v="Sim"/>
    <s v="Sim"/>
    <s v="Sim"/>
    <s v="Sim"/>
    <m/>
    <m/>
    <s v="Sim"/>
    <s v="SLA estourado"/>
    <m/>
    <m/>
    <x v="4"/>
    <s v="Dia útil"/>
    <x v="20"/>
  </r>
  <r>
    <d v="2024-09-02T00:00:00"/>
    <x v="92"/>
    <n v="0"/>
    <n v="3"/>
    <n v="13059621"/>
    <s v="AGECOR 2"/>
    <s v="KATIA FERNANDA DE CARVALHO"/>
    <s v="ANDRE LUIZ BARROS GOMES"/>
    <s v="748.928.517-87"/>
    <n v="62"/>
    <s v="Reincidente"/>
    <s v="Personal "/>
    <s v="Advindos II"/>
    <x v="1"/>
    <s v="Contratos e Regulamentos"/>
    <s v="Suspensão e Rescisão Contratuais"/>
    <s v="Aviso Previo"/>
    <x v="5"/>
    <x v="1"/>
    <m/>
    <s v="Empresarial"/>
    <s v="Não Assistencial"/>
    <s v="Cadastro"/>
    <m/>
    <s v="Inevitável"/>
    <s v="Inevitável"/>
    <s v="Eu e minha esposa ligamos por duas vezes para o plano para realizar o cancelamento meu e do minha esposa, e nós como benficiários não queremos mais. em minha primeira ligação quando estávamos quase finalizando, a atendente tentou no manter no plano e depois a ligação misteriosamente caiu quando dissemos o ultimo não. ligamos em seguida, o atendente se recusou a cancelar o plano. eu sou o beneficiario e tenho direito a não querer mais o plano o site deles informa que eu posso entrar em contato com eles e ocorrerá o imediato cancelamento. Quero resolver antes que o boleto vença em 4/9"/>
    <s v="Beneficiário solicita cancelamento do plano e durante o atendimento,é informado a necessidade do cumprimento do aviso prévio . Beneficiário e filha não concordam com aviso prévio e desejam cancelar de imediato o plano"/>
    <s v="Não"/>
    <s v="Não"/>
    <s v="Sim"/>
    <s v="Sim"/>
    <s v="Sim"/>
    <s v="Não"/>
    <m/>
    <m/>
    <s v="Não"/>
    <s v="Não"/>
    <s v="Deixou o cliente sem resposta"/>
    <s v="Reclame aqui"/>
    <x v="0"/>
    <s v="Dia útil"/>
    <x v="23"/>
  </r>
  <r>
    <d v="2024-09-02T00:00:00"/>
    <x v="92"/>
    <n v="0"/>
    <n v="1"/>
    <n v="13058051"/>
    <s v="ROSSI BENEFICIOS"/>
    <s v="CEZAR ANDRE GAMA SANTOS"/>
    <s v="ANNA CAROLINA BARRETO MARTINS DE OLIVEIRA"/>
    <s v="132.916.157-27"/>
    <n v="35"/>
    <s v="Reincidente"/>
    <s v="Leve On"/>
    <s v="Advindos II"/>
    <x v="14"/>
    <s v="Cobertura"/>
    <s v="Regras para acesso aos atendimentos"/>
    <s v="Demora na Liberação de Benefício"/>
    <x v="7"/>
    <x v="1"/>
    <m/>
    <s v="Individual"/>
    <s v="Assistencial"/>
    <s v="Leve Clínica"/>
    <m/>
    <s v="Evitável"/>
    <s v="Evitável"/>
    <s v="Meu filho, ulysses martins cassimira, cpf 16814352761, beneficiário do plano, portador do tea, toma remédio controlado, mais de 12h de jejum pra fazer exame de sangue na leve clinica campo grande rj. Chegamos lá um pouco mais de 7h da manhã. E pasme, ele foi fazer o exame depois das 9h. Uma demora no atendimento e pior, demora na autorização do plano. Reclamei na ouvidoria q disse q foi feito o contato as 8;30(+ de 1h após chegar na clínica) e liberado 8:57(+ de 25min pra autorizarem.) Tentei todos os contatos possíveis, não consegui. WhatsApp da leve não funciona. Liguei pro mesmo número, chamava 2x e desligava. Ouvidoria depois das 9h. Equipe de cuidado depois das 9h. Como assim? Não consegui contato com ninguém antes das 9h. Atendimento péssimo. Organização péssima. Os médicos são bons. Mas pra vc chegar até ele é que o problema. A leve previsa agilizar os atendimentos nas clínicas e colocar mais médicos credenciados próximos às clínicas e hospitais também . Não consigo anexar os pr"/>
    <s v="Responsável reclama demora para autorização de exame. Pelo MK, o beneficiário chegou as 08:14 e guia foi solicitada as 08:30."/>
    <s v="Não"/>
    <s v="Não"/>
    <s v="Sim"/>
    <s v="Sim"/>
    <s v="Não"/>
    <s v="Sim"/>
    <m/>
    <m/>
    <s v="Não"/>
    <s v="Não"/>
    <s v="-"/>
    <s v="Ouvidoria"/>
    <x v="0"/>
    <s v="Dia útil"/>
    <x v="23"/>
  </r>
  <r>
    <d v="2024-08-13T00:00:00"/>
    <x v="92"/>
    <n v="20"/>
    <n v="14"/>
    <n v="13060470"/>
    <m/>
    <m/>
    <s v="KATIA NOBREGA DA SILVA"/>
    <s v="093.203.037-89"/>
    <n v="43"/>
    <s v="Não Reincidente"/>
    <s v="Personal "/>
    <m/>
    <x v="2"/>
    <s v="Contratos e Regulamentos"/>
    <s v="Portabilidade de carencias"/>
    <s v="Demora na contratacao Portabilidade"/>
    <x v="20"/>
    <x v="1"/>
    <m/>
    <m/>
    <s v="Não Assistencial"/>
    <s v="Cadastro"/>
    <m/>
    <s v="Evitável"/>
    <s v="Evitável"/>
    <s v="Beneficiário, questiona o não recebimento de informações referentes ao plano de destino OPERADORA LEVE SAÚDE DATA DO RELATÓRIODE COMPATIBILIDADE SITE DA ANS 16/08/2024, INTERLOCUTORA QUESTIONA A EXIGÊNCIA DE CARTA DIRECIONADA A ANS PARA OPERADORA DE DESTINO, INFORMA QUE JÁ ENVIOU CARTA DE PERMANÊNCIA DE OPERADORA DE ORIGEM. para fins de portabilidade de carências, solicitadas em 02/09/2024 OPERADORA DE DESTINO NÃO INFORMA PROTOCOLO."/>
    <m/>
    <s v="Não"/>
    <s v="Não"/>
    <s v="Sim"/>
    <s v="Sim"/>
    <s v="Sim"/>
    <s v="Não"/>
    <m/>
    <m/>
    <s v="Não"/>
    <s v="Não"/>
    <m/>
    <s v="Não"/>
    <x v="0"/>
    <s v="Dia útil"/>
    <x v="23"/>
  </r>
  <r>
    <d v="2024-08-28T00:00:00"/>
    <x v="92"/>
    <n v="5"/>
    <n v="2"/>
    <n v="13058307"/>
    <s v="UNICLASS CORRETORA"/>
    <s v="RENATA DE MELO LUCAS"/>
    <s v="KATIA DA CUNHA MARINHO"/>
    <s v="809.449.497-20"/>
    <n v="26"/>
    <s v="Não Reincidente"/>
    <s v="Leve On"/>
    <s v="Advindos II"/>
    <x v="6"/>
    <s v="Cobertura"/>
    <s v="Rede de Atendimento (rede conveniada)"/>
    <s v="Demora na Liberação de Benefício"/>
    <x v="0"/>
    <x v="1"/>
    <m/>
    <s v="Individual"/>
    <s v="Assistencial"/>
    <s v="Gestão de Rede"/>
    <m/>
    <s v="Evitável"/>
    <s v="Evitável"/>
    <s v="Beneficiaria, questiona a não cobertura para Consulta com especialista em glaucoma. O procedimento foi solicitado à operadora no dia 21/08/2024, para realização no município Rio de janeiro. A operadora alega que não possui prestador em sua rede para realização do serviço de saúde. 42233920240902973726 data 02/09/2024."/>
    <s v="Beneficiária solicita agendamento de consulta com especialista em Glaucoma. Informa que estava agendada na Eye Center e teve consulta desmarcada. Solicitado o envio do encaminhamento para o email do pedidos mas abriu reclamação antes do envio."/>
    <s v="Não"/>
    <s v="Não"/>
    <s v="Não"/>
    <s v="Sim"/>
    <s v="Sim"/>
    <s v="Não"/>
    <m/>
    <m/>
    <s v="Não"/>
    <s v="Abertura de caso na árvore errada/ Não encaminhamento para área responsável"/>
    <s v="-"/>
    <s v="Não"/>
    <x v="0"/>
    <s v="Dia útil"/>
    <x v="23"/>
  </r>
  <r>
    <d v="2024-08-27T00:00:00"/>
    <x v="93"/>
    <n v="7"/>
    <n v="2"/>
    <n v="13061995"/>
    <s v="AGECOR 2"/>
    <s v="ANA PAULA MENDES MACHADO DE FARIA"/>
    <s v="ANA CARLA LIMA CASTILHO"/>
    <s v="097.509.097-63"/>
    <n v="41"/>
    <s v="Não Reincidente"/>
    <s v="Personal "/>
    <s v="Novos Associados"/>
    <x v="10"/>
    <s v="Contratos e Regulamentos"/>
    <s v="Suspensão e Rescisão Contratuais"/>
    <s v="Exclusão dependente"/>
    <x v="0"/>
    <x v="1"/>
    <m/>
    <s v="Empresarial"/>
    <s v="Não Assistencial"/>
    <s v="Fale Leve"/>
    <m/>
    <s v="Evitável"/>
    <s v="Evitável"/>
    <s v="Interlocutor(a), que se identifica como [ titular da empresa - MEI ] solicitou a exclusão dos beneficiários para a operadora, em 27/08/2024[ os beneficiários solicitaram a exclusão a titular do CNPJ devido a problemas financeiros . Titular do plano solicitou a remoção dos beneficiários no dia 27/08/2024 mas ]. Até a presente data, os beneficiários não foram excluídos do plano empresarial.. Protocolo [42233920240903056778 02/09/2024"/>
    <s v="Titular do plano encaminhou email para caixa de atendimento no dia 27/08 e no dia 03/09, beneficiária ameaça e caixa de atendimento encaminha resposta a beneficiária"/>
    <s v="Sim"/>
    <s v="Sim"/>
    <s v="Sim"/>
    <s v="Sim"/>
    <s v="Sim"/>
    <s v="Não"/>
    <m/>
    <m/>
    <s v="Sim"/>
    <s v="Perda de SLA"/>
    <s v="Perda de SLA (Caixa de atendimento)"/>
    <s v="Atendimento especializado"/>
    <x v="0"/>
    <s v="Dia útil"/>
    <x v="0"/>
  </r>
  <r>
    <d v="2024-08-29T00:00:00"/>
    <x v="93"/>
    <n v="5"/>
    <n v="1"/>
    <n v="13063163"/>
    <s v="AGECOR 2"/>
    <s v="ANTONIO OLIVEIRA"/>
    <s v="LIZ MULLER COSTA"/>
    <s v="224.256.537-08"/>
    <n v="3"/>
    <s v="Não Reincidente"/>
    <s v="Premium"/>
    <s v="Advindos III"/>
    <x v="1"/>
    <s v="Cobertura"/>
    <s v="Prazos Maximos para Atendimento"/>
    <s v="Demora na Liberação de Benefício"/>
    <x v="0"/>
    <x v="1"/>
    <m/>
    <s v="Empresarial"/>
    <s v="Assistencial"/>
    <s v="Gestão de Rede"/>
    <m/>
    <s v="Evitável"/>
    <s v="Evitável"/>
    <s v="Interlocutora, que se identifica como avó da beneficiária, questiona o prazo de atendimento para consulta com oftalmologista pediátrico. A operadora autorizou o serviço e agendou para o dia Janeiro/2025, após o prazo máximo previsto na RN nº 566/2022. Reclama que operadora indicou o prestador Eye Center que disse a interlocutora que pagando pelo particular tinha vaga para o mês de setembro/2024. Protocolo não fornecido"/>
    <s v="Avó solicita direcionamento para consulta pediátrica com oftalmologista e consultora informa credenciados filiais  da clínica Eye Center que estava com atendimento suspenso."/>
    <s v="Sim"/>
    <s v="Não"/>
    <s v="Não"/>
    <s v="Sim"/>
    <s v="Sim"/>
    <s v="Não"/>
    <m/>
    <m/>
    <s v="Não"/>
    <s v="Não"/>
    <m/>
    <s v="Não"/>
    <x v="0"/>
    <s v="Dia útil"/>
    <x v="0"/>
  </r>
  <r>
    <d v="2024-08-21T00:00:00"/>
    <x v="93"/>
    <n v="13"/>
    <n v="6"/>
    <n v="13061442"/>
    <s v="SUN CORRETORA"/>
    <s v="CRISTIANO JESSE ARRAIS"/>
    <s v="ANDRE LUIS CHAVES RENNO"/>
    <s v="004.993.557-76"/>
    <n v="55"/>
    <s v="Não Reincidente"/>
    <s v="Personal "/>
    <s v="Novos Associados"/>
    <x v="10"/>
    <s v="Cobertura"/>
    <s v="Rede de Atendimento (rede conveniada)"/>
    <s v="Demora na Liberação de Benefício"/>
    <x v="17"/>
    <x v="81"/>
    <m/>
    <s v="Individual"/>
    <s v="Assistencial"/>
    <s v="Gestão de Rede"/>
    <m/>
    <s v="Evitável"/>
    <s v="Evitável"/>
    <s v="Beneficiária questiona a não cobertura para 40201210 VÍDEO-ENDOSCOPIA NASO-SINUSAL COM ÓTICA FLEXÍVEL OU RÍGIDA. O procedimento foi solicitado à operadora no dia 22/08/2024, para realização no município Rio de Janeiro/RJ e a operadora indicou prestadores que não realizam o procedimento. Protocolo não fornecido pela operadora e a tratativa foi feita via telefone 2139524800 na data 22/08/2024 e WhatsApp 21 39523300 data 22/08/2024."/>
    <s v="Beneficiário solicita indicação de rede para realização de exame e retorna o contato informando que locais indicados não tem agenda para realização do exame. Beneficiário fez contato telefônico e não foi registrado email com envio do pedido médico."/>
    <s v="Não"/>
    <s v="Não"/>
    <s v="Não"/>
    <s v="Sim"/>
    <s v="Sim"/>
    <s v="Não"/>
    <m/>
    <m/>
    <s v="Não"/>
    <s v="Não"/>
    <m/>
    <s v="Não"/>
    <x v="0"/>
    <s v="Dia útil"/>
    <x v="0"/>
  </r>
  <r>
    <d v="2024-08-28T00:00:00"/>
    <x v="93"/>
    <n v="6"/>
    <n v="3"/>
    <n v="13061306"/>
    <s v="ROYAL"/>
    <s v="MARCIO FERREIRA FREE LUCIANA"/>
    <s v="FABIOLA DUARTE MACHADO DOS SANTOS"/>
    <s v="132.655.377-14"/>
    <n v="31"/>
    <s v="Reincidente"/>
    <s v="Personal "/>
    <s v="Novos Associados"/>
    <x v="21"/>
    <s v="Cobertura"/>
    <s v="Regras para acesso aos atendimentos"/>
    <s v="Demora na Liberação de Benefício"/>
    <x v="8"/>
    <x v="1"/>
    <m/>
    <s v="Empresarial"/>
    <s v="Assistencial"/>
    <s v="Regulação - Eletiva"/>
    <m/>
    <s v="Inevitável"/>
    <s v="Evitável"/>
    <s v="[EXTRAROL]Beneficiária questiona a falta de atendimento para: Cirurgia do ligamento cruzado anterior no joelho direito lesão crônica do ligamento do LCA, médico solicitante Dr. José Soares Pires Neto. A solicitação foi feita à Operadora no dia 14/08/2024, para realização no município do Rio de Janeiro. A operadora alega que o pedido está em análise . Protocolo 42233920240828048062 – data 28/08/2024."/>
    <s v="Beneficiária reclama de demora para liberação de cirurgia de ortopedia, porém, guia foi aberta dia 16/08 e ainda está dentro do prazo de 21 dias úteis "/>
    <s v="Não"/>
    <s v="Não"/>
    <s v="Sim"/>
    <s v="Sim"/>
    <s v="Sim"/>
    <s v="Não"/>
    <m/>
    <m/>
    <s v="Sim"/>
    <s v="Encaminhado para área errada"/>
    <m/>
    <s v="Não"/>
    <x v="0"/>
    <s v="Dia útil"/>
    <x v="0"/>
  </r>
  <r>
    <d v="2024-07-30T00:00:00"/>
    <x v="94"/>
    <n v="36"/>
    <n v="1"/>
    <n v="13064374"/>
    <s v="ANCORA CORRETAGEM"/>
    <s v="VALDIR CAMPEIRO DE SOUSA FILHO "/>
    <s v="THEREZA MARIA FERNANDES LOPES"/>
    <s v="816.394.067-00"/>
    <n v="84"/>
    <s v="Não Reincidente"/>
    <s v="Premium"/>
    <s v="Advindos III"/>
    <x v="9"/>
    <s v="Contratos e Regulamentos"/>
    <s v="Contratação/Adesão e Vigência Contratual"/>
    <s v="Demora na Contratação AC"/>
    <x v="2"/>
    <x v="1"/>
    <m/>
    <s v="Individual"/>
    <s v="Não Assistencial"/>
    <s v="EMQ"/>
    <m/>
    <s v="Risco do negócio"/>
    <s v="Risco do Negócio"/>
    <s v="Interlocutora, que se identifica como filha da beneficiária, questiona o prazo para contratação de plano individual ou familiar, sem justificativa específica. Interlocutora acrescenta que o plano foi ofertado sem carências, até para beneficiária com doença ou lesão pré-existente. A solicitação foi feita à Operadora no dia 30/07/2024. Protocolo: 42233920240904060045 - data: 04/09/2024."/>
    <s v="Localizado contato do corretor com a Central Fale Leve solicitando posição da proposta. Contato feito no mesmo dia em que a NIP foi aberta e  que gerou o mesmo protocolo que foi registrado na NIP. Na ligação, o corretor informa que a filha da beneficiária quer registrar reclamação na ANS  e que irá entrar em contato com a Ouvidoria para tentar resolver. Não consegui localizar contato com a Ouvidoria."/>
    <s v="Sim"/>
    <s v="Não"/>
    <s v="Sim"/>
    <s v="Sim"/>
    <s v="Sim"/>
    <s v="Não"/>
    <m/>
    <m/>
    <s v="Não"/>
    <s v="Não encaminhou para área responsável/ Registrou protocolo em um cadastro errado"/>
    <s v="Não enviou para atendimento especializado"/>
    <s v="Não"/>
    <x v="0"/>
    <s v="Dia útil"/>
    <x v="1"/>
  </r>
  <r>
    <d v="2024-07-15T00:00:00"/>
    <x v="94"/>
    <n v="51"/>
    <n v="0"/>
    <n v="13065318"/>
    <s v="DISK DELTA REPRESENTACOES"/>
    <s v="Rafael da Silva Rosa Sobrinho"/>
    <s v="VIVIANE BRAGA DE FIGUEIREDO VERISSIMO"/>
    <s v="123.535.027-41"/>
    <n v="37"/>
    <s v="Não Reincidente"/>
    <s v="Premium"/>
    <s v="Novos Associados"/>
    <x v="1"/>
    <s v="Contratos e Regulamentos"/>
    <s v="Contratação/Adesão e Vigência Contratual"/>
    <s v="Demora na Contratação AC"/>
    <x v="2"/>
    <x v="1"/>
    <m/>
    <s v="Empresarial"/>
    <s v="Não Assistencial"/>
    <s v="EMQ"/>
    <m/>
    <s v="Risco do negócio"/>
    <s v="Risco do Negócio"/>
    <s v="Interlocutora, que se identifica como filha da beneficiária, questiona o prazo para contratação de plano individual ou familiar, sem justificativa específica. Interlocutora acrescenta que o plano foi ofertado sem carências, até para beneficiária com doença ou lesão pré-existente. A solicitação foi feita à Operadora no dia 30/07/2024. Protocolo: 42233920240904060045 - data: 04/09/2024."/>
    <s v="Não localizado contato com a Central Fale Leve"/>
    <s v="Não"/>
    <s v="Não"/>
    <s v="Não"/>
    <s v="Não"/>
    <s v="Não"/>
    <s v="Não"/>
    <m/>
    <m/>
    <s v="Não"/>
    <s v="Não"/>
    <m/>
    <s v="Não"/>
    <x v="0"/>
    <s v="Dia útil"/>
    <x v="1"/>
  </r>
  <r>
    <d v="2024-08-05T00:00:00"/>
    <x v="94"/>
    <n v="30"/>
    <n v="5"/>
    <n v="13065538"/>
    <s v="BEST COMPANY"/>
    <s v="SUELLEN CRISTINA DOS SANTOS SILVA DOS PRAZERES"/>
    <s v="RAPHAEL RIBEIRO DE SOUSA DA SILVA"/>
    <s v="125.025.947-90"/>
    <n v="34"/>
    <s v="Não Reincidente"/>
    <s v="Metropolitano"/>
    <s v="Novos Associados"/>
    <x v="5"/>
    <s v="Contratos e Regulamentos"/>
    <s v="Contratação/Adesão e Vigência Contratual"/>
    <s v="Demora na Contratação AC"/>
    <x v="2"/>
    <x v="1"/>
    <m/>
    <s v="Individual"/>
    <s v="Não Assistencial"/>
    <s v="EMQ"/>
    <m/>
    <s v="Risco do negócio"/>
    <s v="Risco do Negócio"/>
    <s v="FECHEI UM CONTRATO SOB NÚMERO 17228850390952 COM A LEVE SAÚDE NO DIA 05/08/2024 E ATÉ O MOMENTO ENCONTRA-SE EM ANÁLISE MÉDICA. ESTÃO FAZENDO EXATAMENTE 30 DIAS DA ASSINATURA E ESTOU ATÉ O MOMENTO AGUARDANDO O BOLETO PARA PAGAMENTO. JÁ FIZ VÁRIAS LIGAÇÕES POREM SEMPRE SOU INFORMADO QUE O CONTRATO ESTÁ EM ANÁLISE. HOJE FIZ MAIS UMA TENTATIVA E FALEI COM A ATENDENTE LUIZA SOB PROTOCOLO 42233920240904988876. GOSTARIA DE TER O MEU PLANO LIBERADO. SEGUE EM ANEXO O MEU CONTRATO."/>
    <s v="Localizado 5 contatos do corretor solicitando informações sobre a implantação da proposta, porém, não há registro de ameaça. Não localizado contato pelo número do cliente."/>
    <s v="Não"/>
    <s v="Não"/>
    <s v="Não"/>
    <s v="Não"/>
    <s v="Sim"/>
    <s v="Não"/>
    <m/>
    <m/>
    <s v="Não"/>
    <s v="Não"/>
    <m/>
    <s v="Não"/>
    <x v="0"/>
    <s v="Dia útil"/>
    <x v="1"/>
  </r>
  <r>
    <d v="2024-08-30T00:00:00"/>
    <x v="94"/>
    <n v="5"/>
    <n v="4"/>
    <n v="13064243"/>
    <s v="UNICLASS CORRETORA"/>
    <s v="ROBERTA TRINDADE GOMES"/>
    <s v="JOSE WILLIAM AZEVEDO DE FREITAS"/>
    <s v="684.405.377-00"/>
    <n v="58"/>
    <s v="Não Reincidente"/>
    <s v="Personal "/>
    <s v="Advindos II"/>
    <x v="24"/>
    <s v="Contratos e Regulamentos"/>
    <s v="Itens Obrigatórios e Cláusulas Contratuais"/>
    <s v="Envio de Boleto"/>
    <x v="18"/>
    <x v="1"/>
    <m/>
    <s v="Empresarial"/>
    <s v="Não Assistencial"/>
    <s v="Financeiro"/>
    <m/>
    <s v="Evitável"/>
    <s v="Evitável"/>
    <s v="Beneficiário alega que dados bancários em boleto referente a mensalidade do mês 8 enviado por operadora constam incorretos e não são reconhecidos no banco impedindo de ser realizado o pagamento. Beneficiário informa que tentou contato com a operadora e não obteve sucesso e que ouvidoria encontra-se indisponível . Beneficiário acrescenta que plano de saúde se encontra suspenso por não conseguir efetuar o pagamento do mês 8 pois operadora até a presente data(04/09/24) não enviou o boleto com as informações bancárias corretas. Protocolo: 422339202400826039913 26/08/24 9:40 da manhã. Protocolo: 42233920240902053924 data: 02/09/24"/>
    <m/>
    <s v="Sim"/>
    <s v="Sim"/>
    <s v="Sim"/>
    <s v="Sim"/>
    <s v="Sim"/>
    <s v="Não"/>
    <m/>
    <m/>
    <s v="Sim"/>
    <s v="Perda de SLA"/>
    <m/>
    <s v="Atendimento especializado"/>
    <x v="0"/>
    <s v="Dia útil"/>
    <x v="1"/>
  </r>
  <r>
    <s v="-"/>
    <x v="94"/>
    <n v="0"/>
    <n v="0"/>
    <n v="13065799"/>
    <s v="LEVE SAUDE"/>
    <s v="GABRIELE CRISTINA RODRIGUES"/>
    <s v="GUSTAVO EDUARDO HUMPHREYS"/>
    <s v="015.116.859-80"/>
    <n v="47"/>
    <s v="Reincidente"/>
    <s v="Leve On"/>
    <s v="Advindos I"/>
    <x v="1"/>
    <s v="Cobertura"/>
    <s v="Rede de Atendimento (rede conveniada)"/>
    <s v="Demora na Liberação de Benefício"/>
    <x v="33"/>
    <x v="37"/>
    <m/>
    <s v="Individual"/>
    <s v="Assistencial"/>
    <s v="Núcleo de cuidados integrados"/>
    <m/>
    <s v="Evitável"/>
    <s v="Evitável"/>
    <s v="Prezados. Em 03.09.2024 entrei em contato com a referida operadora para solicitar minha receita do remédio bupropiona 150mg, pois sofro de ansiedade e permanecer sem o medicamento afeta muito minha saúde mental. Ocorre que a operadora se recusa a disponibilizar o documento e só possuo remédio até 12.09.2024. Anteriormente já foi solicitada a receita e prontamente me expediram. Porém, agora a operadora insiste que necessita-se de consulta para nova receita. Ocorre que a data de consulta só existe para 16.09.2024 e assim permaneceria sem medicação, o que pode levar a risco minha saúde. Necessito urgente comprar outro medicamento. Segue em anexo a última receita comprovando que faço uso do medicamento. É o breve relato."/>
    <s v="Cliente se nega a passar por nova consulta médica para obtenção de receita. Foi oferecido um encaixe para atendê-los mas não aceitou por ser presencial, porém não ofertaram telemedicina"/>
    <s v="Não"/>
    <s v="Não"/>
    <s v="Sim"/>
    <s v="Não"/>
    <s v="Não"/>
    <s v="Não"/>
    <m/>
    <m/>
    <s v="Não"/>
    <s v="Não"/>
    <m/>
    <s v="Não"/>
    <x v="0"/>
    <s v="Dia útil"/>
    <x v="1"/>
  </r>
  <r>
    <d v="2024-09-03T00:00:00"/>
    <x v="94"/>
    <n v="1"/>
    <n v="3"/>
    <n v="13063949"/>
    <s v="FORMATA CORRETORA"/>
    <s v="ELAINE OLIVEIRA DE SOUZA TINOCO"/>
    <s v="VILMARA TINOCO DE MESQUITA"/>
    <s v="141.253.347-30"/>
    <n v="32"/>
    <s v="Não Reincidente"/>
    <s v="Personal "/>
    <s v="Novos Associados"/>
    <x v="24"/>
    <s v="Cobertura"/>
    <s v="Rede de Atendimento (rede conveniada)"/>
    <s v="Demora na Liberação de Benefício"/>
    <x v="0"/>
    <x v="1"/>
    <m/>
    <s v="Empresarial"/>
    <s v="Assistencial"/>
    <s v="Fale Leve"/>
    <m/>
    <s v="Evitável"/>
    <s v="Evitável"/>
    <s v="Beneficiária, questiona a falta de atendimento para Cirurgia bariátrica referente a Anestesista. A solicitação foi feita à Operadora no dia 07/08/2024, para realização no município Rio de Janeiro. A operadora alega informou que teria que pagar anestesista, mas informar que não tem condições de pagar o valor para solicitar o reembolso, a operadora ainda não apresentou resposta. Protocolo 42233920240903052813 data 03/09/2024."/>
    <s v="Beneficiária encaminhou solicitação de possibilidade de pagamento de anestesia pela operadora, porém, os casos abertos foram encaminhados para Regulação e deveriam ser enviados para Gestão de rede. Além disso, houve fechamento indevido de um caso pelo Backoffice"/>
    <s v="Sim"/>
    <s v="Não"/>
    <s v="Sim"/>
    <s v="Sim"/>
    <s v="Sim"/>
    <s v="Sim"/>
    <m/>
    <m/>
    <s v="Sim"/>
    <s v="Encaminhado para área errada"/>
    <s v="Fechou o caso de forma errada"/>
    <s v="Ouvidoria"/>
    <x v="0"/>
    <s v="Dia útil"/>
    <x v="1"/>
  </r>
  <r>
    <d v="2024-08-30T00:00:00"/>
    <x v="95"/>
    <n v="6"/>
    <s v="-"/>
    <n v="13067315"/>
    <s v="UNICLASS CORRETORA"/>
    <s v="ANTONIA AUXILIADORA DAMASCENO"/>
    <s v="ANA PAULA DE SOUZA DO VAL"/>
    <s v="872.840.3070-4"/>
    <n v="59"/>
    <s v="Não Reincidente"/>
    <s v="Premium"/>
    <s v="Advindos I"/>
    <x v="10"/>
    <s v="Contratos e Regulamentos"/>
    <s v="Contratação/Adesão e Vigência Contratual"/>
    <s v="Demora na Contratação AC"/>
    <x v="2"/>
    <x v="1"/>
    <m/>
    <s v="Individual"/>
    <s v="Não Assistencial"/>
    <s v="EMQ"/>
    <m/>
    <s v="Risco do negócio"/>
    <s v="Risco do Negócio"/>
    <s v="Beneficiária, questiona a recusa para contratação de plano individual ou familiar, relata que recebeu recusa após entrevista virtual para preenchimento de declaração de saúde. Beneficiaria acredita que recusa ocorreu por ela ser portadora de patologia. A solicitação foi feita à Operadora no dia 30/08/2024. Protocolo: 422233920240905992590 data: 30/08/2024."/>
    <s v="Não localizado contato com a Central Fale Leve"/>
    <s v="Não"/>
    <s v="Não"/>
    <s v="Não"/>
    <s v="Não"/>
    <s v="Não"/>
    <s v="Não"/>
    <m/>
    <m/>
    <s v="Não"/>
    <s v="Não"/>
    <m/>
    <s v="Não"/>
    <x v="0"/>
    <s v="Dia útil"/>
    <x v="2"/>
  </r>
  <r>
    <d v="2024-08-29T00:00:00"/>
    <x v="95"/>
    <n v="7"/>
    <n v="2"/>
    <n v="13067830"/>
    <s v="CGD CORRETORA"/>
    <s v="DIOGO BARRETO"/>
    <s v="ELENICE MINIGUELO MORENO MENA"/>
    <s v="313.062.097-49"/>
    <n v="74"/>
    <s v="Não Reincidente"/>
    <s v="Premium"/>
    <s v="Advindos III"/>
    <x v="6"/>
    <s v="Contratos e Regulamentos"/>
    <s v="Contratação/Adesão e Vigência Contratual"/>
    <s v="Demora na Contratação AC"/>
    <x v="2"/>
    <x v="1"/>
    <m/>
    <s v="Individual"/>
    <s v="Não Assistencial"/>
    <s v="EMQ"/>
    <m/>
    <s v="Risco do negócio"/>
    <s v="Risco do Negócio"/>
    <s v="Entretanto, já me encontro no dia 05/09/2024 sem retorno por parte da operadora uma vez que entrei em contato através do protocolo acima e nada foi esclarecido. Solicito uma posição da operadora sobre a proposta em andamento."/>
    <s v="Localizado o contato do corretor com o Fale Leve pelo whatsapp, porém, sem ameaça"/>
    <s v="Não"/>
    <s v="Não"/>
    <s v="Não"/>
    <s v="Sim"/>
    <s v="Sim"/>
    <s v="Não"/>
    <m/>
    <m/>
    <s v="Não"/>
    <s v="Não"/>
    <m/>
    <s v="Não"/>
    <x v="0"/>
    <s v="Dia útil"/>
    <x v="2"/>
  </r>
  <r>
    <d v="2024-08-29T00:00:00"/>
    <x v="95"/>
    <n v="7"/>
    <n v="13"/>
    <n v="13066974"/>
    <s v="Amparo &amp; Lopes Corretora"/>
    <s v="PEDRO ARTHUR ATHAYDE GONCALVES"/>
    <s v="ANNELISE NOE MARTINHO"/>
    <s v="036.138.407-66"/>
    <n v="52"/>
    <s v="Reincidente"/>
    <s v="Premium"/>
    <s v="Advindos III"/>
    <x v="1"/>
    <s v="Cobertura"/>
    <s v="Carência"/>
    <s v="Demora na Liberação de Benefício"/>
    <x v="3"/>
    <x v="82"/>
    <m/>
    <s v="Individual"/>
    <s v="Assistencial"/>
    <s v="Gestão de Rede"/>
    <m/>
    <s v="Evitável"/>
    <e v="#REF!"/>
    <s v="Interlocutora, que se identifica como beneficiária, questiona a não cobertura para 40808130 Densitometria óssea - rotina: coluna e fêmur (ou dois segmentos). O procedimento foi solicitado à operadora no dia [02/09/2024], para realização no município Barra da Tijuca Rio de Janeiro, a operadora indicou prestadores que não realizam o procedimento. Locais Labs A , Clinica Felipe Matoso, Sebem Centro de pesquisa mulher, Pro Echo. Dimagem, Anoto Medicina Diagnostica, Cardiomex. Centro de Medicina. Tia do médico. Centro de Medicina Nuclear Villela Pedras. Nenhum deles atende peso. Pede urgência, precisa apresentar ao médico Rafael Nobrega. Protocolo:42233920240904060298 Data: 03/09/2024"/>
    <s v="Beneficiária informa que entrou em contato com todos os locais indicados para realizar densitometria Óssea mas nenhum prestador realiza o exame para o seu peso."/>
    <s v="Sim"/>
    <s v="Sim"/>
    <s v="Não"/>
    <s v="Sim"/>
    <s v="Sim"/>
    <s v="Sim"/>
    <m/>
    <m/>
    <s v="Sim"/>
    <s v="Perda de SLA"/>
    <m/>
    <s v="Atendimento especializado"/>
    <x v="0"/>
    <s v="Dia útil"/>
    <x v="2"/>
  </r>
  <r>
    <d v="2024-09-04T00:00:00"/>
    <x v="95"/>
    <n v="1"/>
    <n v="5"/>
    <n v="13066404"/>
    <s v="Absoluta"/>
    <s v="BRENO DE ALMEIDA ARAUJO"/>
    <s v="ROBERTO CARLOS CEARENSE PIMENTEL"/>
    <s v="872.840.307-04"/>
    <n v="59"/>
    <s v="Não Reincidente"/>
    <s v="Personal "/>
    <s v="Advindos II"/>
    <x v="1"/>
    <s v="Cobertura"/>
    <s v="Carência"/>
    <s v="Demora na Liberação de Benefício"/>
    <x v="9"/>
    <x v="45"/>
    <m/>
    <s v="Empresarial"/>
    <s v="Assistencial"/>
    <s v="Leve Clínica"/>
    <m/>
    <s v="Evitável"/>
    <s v="Evitável"/>
    <s v="Interlocutora que se identifica como esposa do beneficiário questiona a não cobertura para nome técnico do procedimento consulta urologista . O procedimento foi solicitado no dia 04/09/2024, para realização no município, entretanto, a operadora negou com a justificativa de que o beneficiário está em carência para o procedimento especificar se no contrato há alguma cláusula de redução de carência. Protocolo :42233920240905062564 – data: 05/09/2024."/>
    <s v="Esposa do beneficiário solicita o agendamento de consulta com urologista e consultora informa que já havia agendamento realizado mas data estava fora do prazo."/>
    <s v="Sim"/>
    <s v="Não"/>
    <s v="Sim"/>
    <s v="Sim"/>
    <s v="Sim"/>
    <s v="Não"/>
    <m/>
    <m/>
    <s v="Sim"/>
    <s v="Não"/>
    <m/>
    <s v="Reclame aqui"/>
    <x v="0"/>
    <s v="Dia útil"/>
    <x v="2"/>
  </r>
  <r>
    <d v="2024-08-16T00:00:00"/>
    <x v="95"/>
    <n v="20"/>
    <n v="5"/>
    <n v="13067674"/>
    <s v="UNICLASS CORRETORA"/>
    <s v="Flavia Duarte de Macedo"/>
    <s v="LOURDES MARIA TAVARES BALTHAZAR"/>
    <s v="030.702.727-97"/>
    <n v="65"/>
    <s v="Não Reincidente"/>
    <s v="Personal "/>
    <m/>
    <x v="9"/>
    <s v="Cobertura"/>
    <s v="Prazos Maximos para Atendimento"/>
    <s v="Demora na Liberação de Benefício"/>
    <x v="17"/>
    <x v="47"/>
    <m/>
    <s v="Empresarial"/>
    <s v="Assistencial"/>
    <s v="Gestão de Rede"/>
    <m/>
    <s v="Evitável"/>
    <e v="#REF!"/>
    <s v="Beneficiaria questiona a não cobertura para neforogifta. A operadora indicou os prestadores e nenhum deles tem agenda disponível dentro dos prazos da RN 566/2022 ou nenhum profissional tem agenda disponível para atendimento. O procedimento foi solicitado à operadora a mais de 30 dias para realização no município do Rio de janeiro. 20240905245452819 PROTOCOLO – Data 05/09/2024"/>
    <s v="Beneficiária reclama de falta de disponibilidade para atendimento de nefrologia em todos os prestadores indicados"/>
    <s v="Não"/>
    <s v="Não"/>
    <s v="Sim"/>
    <s v="Sim"/>
    <s v="Sim"/>
    <s v="Não"/>
    <m/>
    <m/>
    <s v="Não"/>
    <s v="Não"/>
    <m/>
    <s v="Não"/>
    <x v="0"/>
    <s v="Dia útil"/>
    <x v="2"/>
  </r>
  <r>
    <d v="2024-08-20T00:00:00"/>
    <x v="96"/>
    <n v="17"/>
    <s v="-"/>
    <n v="13068836"/>
    <s v="UNICLASS CORRETORA"/>
    <s v="AMANDA LOURO MARTINS"/>
    <s v="FERNANDO JOSE FROES CRUZ DE OLIVEIRA"/>
    <s v="621.880.627-87"/>
    <n v="68"/>
    <s v="Não Reincidente"/>
    <s v="Premium"/>
    <s v="Advindos II"/>
    <x v="9"/>
    <s v="Contratos e Regulamentos"/>
    <s v="Contratação/Adesão e Vigência Contratual"/>
    <s v="Demora na Contratação AC"/>
    <x v="2"/>
    <x v="1"/>
    <m/>
    <s v="Individual"/>
    <s v="Não Assistencial"/>
    <s v="EMQ"/>
    <m/>
    <s v="Risco do negócio"/>
    <s v="Risco do Negócio"/>
    <s v="Interlocutor, que se identifica como filho do beneficiário], questiona a demora para o plano entrar em vigor do plano individual ou familiar, operadora alega que a solicitação esta em analise. A solicitação foi feita à Operadora no dia 20/08/2024 e a entrevista com o plano foi realizada no dia 21/08/2024 e ate a presente data o plano não esta ativo. Protocolo não fornecido pela operadora"/>
    <s v="Não localizado contato com a Central Fale Leve/ Corretora é ex colaboradora da Leve"/>
    <s v="Não"/>
    <s v="Não"/>
    <s v="Não"/>
    <s v="Não"/>
    <s v="Não"/>
    <s v="Não"/>
    <m/>
    <m/>
    <s v="Não"/>
    <s v="Não"/>
    <m/>
    <s v="Não"/>
    <x v="0"/>
    <s v="Dia útil"/>
    <x v="3"/>
  </r>
  <r>
    <d v="2024-08-14T00:00:00"/>
    <x v="96"/>
    <n v="23"/>
    <n v="4"/>
    <n v="13069127"/>
    <s v="ROYAL"/>
    <s v="IZOELIO POVOA SANTOS"/>
    <s v="ENZO HENRIKE ROSA CARDOSO"/>
    <s v="156.703.627-99"/>
    <n v="13"/>
    <s v="Não Reincidente"/>
    <s v="Personal"/>
    <s v="Novos Associados"/>
    <x v="10"/>
    <s v="Cobertura"/>
    <s v="Regras para acesso aos atendimentos"/>
    <s v="Demora na Liberação de Benefício"/>
    <x v="12"/>
    <x v="9"/>
    <m/>
    <s v="Empresarial"/>
    <s v="Assistencial"/>
    <s v="Leve Clínica"/>
    <m/>
    <s v="Evitável"/>
    <e v="#REF!"/>
    <s v=" Interlocutora, que se identifica como Avo do beneficiário, questiona a falta de atendimento para Pediatria. A solicitação foi feita à Operadora nos dias 15/04/2024, 06/05/2024,14/06/2024,06/07/07/2024,30/08/2024, 03/09/2024 para realização no município Rio de janeiro. A operadora alega imprevistos com Prestador, remarcar o atendimento e não disponibiliza. Protocolo 42233920240903059238 – data 03/09/2024"/>
    <s v="Avó do beneficiário reclama sobre consultas de pediatria que foram canceladas. "/>
    <s v="Não"/>
    <s v="Não"/>
    <s v="Sim"/>
    <s v="Sim"/>
    <s v="Sim"/>
    <s v="Não"/>
    <m/>
    <m/>
    <s v="Não"/>
    <s v="Não"/>
    <m/>
    <s v="Não"/>
    <x v="0"/>
    <s v="Dia útil"/>
    <x v="3"/>
  </r>
  <r>
    <d v="2024-08-30T00:00:00"/>
    <x v="96"/>
    <n v="7"/>
    <n v="4"/>
    <n v="13069151"/>
    <s v="ROYAL"/>
    <s v="IZOELIO POVOA SANTOS"/>
    <s v="MURILO DETROIT ROSA DURAND"/>
    <s v="208.695.697-59"/>
    <n v="6"/>
    <s v="Não Reincidente"/>
    <s v="Personal"/>
    <s v="Novos Associados"/>
    <x v="10"/>
    <s v="Cobertura"/>
    <s v="Regras para acesso aos atendimentos"/>
    <s v="Demora na Liberação de Benefício"/>
    <x v="12"/>
    <x v="9"/>
    <m/>
    <s v="Empresarial"/>
    <s v="Assistencial"/>
    <s v="Leve Clínica"/>
    <m/>
    <s v="Evitável"/>
    <e v="#REF!"/>
    <s v="Interlocutora, que se identifica como Avo do beneficiário, questiona a falta de atendimento para Pediatria. A solicitação foi feita à Operadora nos dias 15/04/2024, 06/05/2024,14/06/2024,06/07/07/2024,30/08/2024, 03/09/2024 para realização no município Rio de janeiro. A operadora alega imprevistos com Prestador, remarcar o atendimento e não disponibiliza. Protocolo 42233920240903059213 – data 03/09/2024."/>
    <s v="Avó do beneficiário reclama sobre consultas de pediatria que foram canceladas. "/>
    <s v="Não"/>
    <s v="Não"/>
    <s v="Sim"/>
    <s v="Sim"/>
    <s v="Sim"/>
    <s v="Não"/>
    <m/>
    <m/>
    <s v="Não"/>
    <s v="Não"/>
    <m/>
    <s v="Não"/>
    <x v="0"/>
    <s v="Dia útil"/>
    <x v="3"/>
  </r>
  <r>
    <d v="2024-07-12T00:00:00"/>
    <x v="96"/>
    <n v="56"/>
    <n v="5"/>
    <n v="13069143"/>
    <s v="UNICLASS CORRETORA"/>
    <s v="KAROLINE MARIA DE ARAUJO"/>
    <s v="GABRIEL DE ARAUJO VILARINHO SANTOS SILVA"/>
    <s v="174.958.537-51"/>
    <n v="25"/>
    <s v="Não Reincidente"/>
    <s v="Premium"/>
    <s v="Advindos II"/>
    <x v="7"/>
    <s v="Cobertura"/>
    <s v="Reembolso"/>
    <s v="Demora na Liberação de Benefício"/>
    <x v="0"/>
    <x v="1"/>
    <m/>
    <s v="Empresarial"/>
    <s v="Assistencial"/>
    <s v="Fale Leve"/>
    <m/>
    <s v="Evitável"/>
    <e v="#REF!"/>
    <s v="Interlocutor(a), que se identifica como Mãe do beneficiário, informa que o procedimento Anestesista para o procedimento de Colonoscopia foi solicitado à operadora em 19/06/2024 e não foi garantido Operadora já ultrapassou o prazo para o reembolso. O procedimento foi posteriormente realizado em caráter particular em 12/06/2024, no prestador Dr Carlos Eduardo Brás CRM 521053086, em função da ausência de cobertura pela operadora. A solicitação de reembolso foi feita em data do pedido – 19/06/2024, não sendo pago o reembolso integral valor pago R$ 400,00 e não houve valor reembolsado. Protocolo:42233920240906063993 Data: 06/09/2024."/>
    <s v="Cliente questiona sobre um reembolso que já consta data de pagamento em sistema, ninguém informa isso para cliente, tratam como novo reembolso"/>
    <s v="Sim"/>
    <s v="Não"/>
    <s v="Sim"/>
    <s v="Sim"/>
    <s v="Sim"/>
    <s v="Não"/>
    <m/>
    <m/>
    <s v="Sim"/>
    <s v="Preenchimento de Chater com caso fechado"/>
    <s v="Abertura de caso na árvore errada"/>
    <s v="Não"/>
    <x v="0"/>
    <s v="Dia útil"/>
    <x v="3"/>
  </r>
  <r>
    <d v="2024-09-04T00:00:00"/>
    <x v="97"/>
    <n v="3"/>
    <n v="1"/>
    <n v="13070500"/>
    <s v="MS BUSINESS"/>
    <s v="MARCELE DE JESUS MENEZE"/>
    <s v="MARCELE DE JESUS MENEZES"/>
    <s v="121.936.887-37"/>
    <n v="38"/>
    <s v="Reincidente"/>
    <s v="Personal"/>
    <s v="Advindos II"/>
    <x v="7"/>
    <s v="Cobertura"/>
    <s v="Rede de Atendimento (rede conveniada)"/>
    <s v="Demora na Liberação de Benefício"/>
    <x v="3"/>
    <x v="3"/>
    <m/>
    <s v="Empresarial"/>
    <s v="Assistencial"/>
    <s v="Leve Clínica"/>
    <m/>
    <s v="Evitável"/>
    <e v="#REF!"/>
    <s v="Quero registrar a minha indignação com esse plano! Estão descredenciando tudo e não colocando outro no lugar. Estão criando clínicas sem especialidades. Exemplo a clínica de madureira tinha ortopedista tiraram, tinha cardiologista tiraram, cada vez menos especialidades. Ortopedista pra marcar na rede própria só data longe e fisioterapia só na tijuca em um local. Tive que pagar consulta de ortopedista pra meu pai pq só data longe e agora teremos que pagar fisioterapia pq só tem um local na cidade do Rio de janeiro, um tremenda falta de respeito com o consumidor! No início tinha vários credenciados, agora só rede própria! Tá de mal a pior ! Urologista só tem na tijuca, como que um plano voltado pra idoso só tem um especialista! Espero que outros consumidores façam o mesmo! Corram atrás dos seus direitos. Em anexo tem o print com o local pra urologista ( 1 local) espero que coloquem especialidades nas clínicas"/>
    <s v="Reclamação para o beneficiário  MANOEL CRISPIM MENEZES - Filha do beneficiário reclama de descredenciamento e troca de profissionais nas Leve clínicas. Localizada abertura de RA no dia 04/09."/>
    <s v="Não"/>
    <s v="Não"/>
    <s v="Não"/>
    <s v="Sim"/>
    <s v="Sim"/>
    <s v="Não"/>
    <m/>
    <m/>
    <s v="Não"/>
    <s v="Não"/>
    <s v="-"/>
    <s v="Reclame aqui"/>
    <x v="0"/>
    <s v="Final de semana"/>
    <x v="4"/>
  </r>
  <r>
    <d v="2024-07-29T00:00:00"/>
    <x v="98"/>
    <n v="42"/>
    <n v="5"/>
    <n v="13071246"/>
    <s v="LEVE SAUDE"/>
    <s v="MANUELE SAMUEL PASSOS"/>
    <s v="ISLAINE DA COSTA FERREIRA"/>
    <s v="122.864.317-28"/>
    <n v="35"/>
    <s v="Não Reincidente"/>
    <s v="Premium"/>
    <s v="Advindos II"/>
    <x v="9"/>
    <s v="Contratos e Regulamentos"/>
    <s v="Contratação/Adesão e Vigência Contratual"/>
    <s v="Demora na Contratação AC"/>
    <x v="2"/>
    <x v="1"/>
    <m/>
    <m/>
    <s v="Não Assistencial"/>
    <s v="EMQ"/>
    <m/>
    <s v="Risco do negócio"/>
    <s v="Risco do Negócio"/>
    <s v=" Beneficiária, questiona a recusa para contratação de plano coletivo empresarial Percetto Negócios e Participações e a Operadora Leve Saúde, não deu uma justificativa da recusa. A solicitação foi feita à Operadora no dia 29/07/2024. Trata-se de empresário individual, que realizou inscrição nos órgãos competentes há no mínimo 6 (seis) meses e está regular junto à Receita Federal. Protocolo: 42233920240826948899 – data: 26/08/2024."/>
    <s v="Localizado contato da cliente junto ao Fale Leve, onde informa ter entrado em contato com a ANS  e foi orientada de que precisamos dar resposta sobre a proposta de contratação. Consultora não registrou ameaça"/>
    <s v="Sim"/>
    <s v="Não"/>
    <s v="Sim"/>
    <s v="Sim"/>
    <s v="Sim"/>
    <s v="Não"/>
    <m/>
    <m/>
    <s v="Não"/>
    <s v="Não"/>
    <s v="Consultora não encaminhou para área responsável/ Não registrou ameaça"/>
    <s v="Não"/>
    <x v="1"/>
    <s v="Dia útil"/>
    <x v="4"/>
  </r>
  <r>
    <d v="2024-09-09T00:00:00"/>
    <x v="98"/>
    <n v="0"/>
    <n v="1"/>
    <n v="13070867"/>
    <s v="JAZON CORRETORA E ADMINISTRADORA DE SEGUROS LTDA"/>
    <m/>
    <s v="JULYANA ALEXANDRA SOUSA DA SILVA"/>
    <s v="169.576.867-10"/>
    <n v="19"/>
    <s v="Reincidente"/>
    <s v="Personal "/>
    <s v="Novos Associados"/>
    <x v="4"/>
    <s v="Cobertura"/>
    <s v="Regras para acesso aos atendimentos"/>
    <s v="Demora na Liberação de Benefício"/>
    <x v="1"/>
    <x v="53"/>
    <m/>
    <s v="Empresarial"/>
    <s v="Assistencial"/>
    <s v="Regulação - Eletiva"/>
    <m/>
    <s v="Evitável"/>
    <e v="#REF!"/>
    <s v="beneficiária, questiona a falta de atendimento para o procedimento hemograma completo (conforme o pedido medico ).A solicitação foi feita à Operadora no dia 09/09/2024, para realização no município São Gonçalo . A operadora alega sem nenhuma justificativa. Protocolo:42233920240909066339 Data:09/09/2024"/>
    <s v="Beneficiária reclama de demora para liberação de guia de exames laboratoriais. Guia aberta 08:44/ Guia liberada após abertura da NIP as 09:42"/>
    <s v="Não"/>
    <s v="Não"/>
    <s v="Sim"/>
    <s v="Sim"/>
    <s v="Sim"/>
    <s v="Não"/>
    <m/>
    <m/>
    <s v="Não"/>
    <s v="Não"/>
    <s v="Demora na liberação da guia"/>
    <s v="Não"/>
    <x v="1"/>
    <s v="Dia útil"/>
    <x v="4"/>
  </r>
  <r>
    <d v="2024-08-27T00:00:00"/>
    <x v="98"/>
    <n v="13"/>
    <n v="3"/>
    <n v="13071729"/>
    <s v="SUN CORRETORA"/>
    <s v="KELI CRISTINA CAMBERLIN DE OLIVEIRA"/>
    <s v="LUCIANA CHALHOUB CAMPOS"/>
    <s v="077.528.407-69"/>
    <n v="46"/>
    <s v="Reincidente"/>
    <s v="Leve On"/>
    <s v="Novos Associados"/>
    <x v="10"/>
    <s v="Cobertura"/>
    <s v="Rede de Atendimento (rede conveniada)"/>
    <s v="Demora na Liberação de Benefício"/>
    <x v="33"/>
    <x v="1"/>
    <m/>
    <s v="Empresarial"/>
    <s v="Assistencial"/>
    <s v="Núcleo de cuidados integrados"/>
    <m/>
    <s v="Inevitável"/>
    <e v="#REF!"/>
    <s v=" Contratei o plano On da leve saude Esse plano para ser consultado pelo medico especialista precisa-se passar por um medico de familia, porem a marcação so esta ocorrendo depois de uns 15 dias ou mais para pegar encaminhamento e só depois passar pelo medico especialista. Eu ja estou e m tratamento de gastrite e nao precisaria passar por um medico de familia para me encaminhar. Sem contar que o processo de marcação é super com´plexo nesse plano porque ninguem atende Ligo, tento marcar pelo Whatsap e nao consigo marcar. Minha reclamação é em relação a dificuldade do paciente em acessar os especialistas. Sendo necessario passar por um medico antes que nao ha vaga disponivel para proximo para somente depois agendar o medico especialista, com isso levase uns dois meses para ser atendido"/>
    <m/>
    <s v="Não"/>
    <s v="Não"/>
    <s v="Não"/>
    <s v="Sim"/>
    <s v="Sim"/>
    <s v="Não"/>
    <m/>
    <m/>
    <s v="Não"/>
    <s v="Não"/>
    <m/>
    <s v="Não"/>
    <x v="1"/>
    <s v="Dia útil"/>
    <x v="4"/>
  </r>
  <r>
    <d v="2024-08-27T00:00:00"/>
    <x v="98"/>
    <n v="13"/>
    <n v="7"/>
    <n v="13071513"/>
    <s v="SUN CORRETORA"/>
    <s v="ROBERTO VINICIUS DA SILVA BRAGA"/>
    <s v="RONALDO KRAUSS LAS CASAS FERNANDEZ"/>
    <s v="011.835.147-86"/>
    <n v="54"/>
    <s v="Não Reincidente"/>
    <s v="Mais Metropolitano"/>
    <s v="Advindos III"/>
    <x v="1"/>
    <s v="Cobertura"/>
    <s v="Rede de Atendimento (rede conveniada)"/>
    <s v="Demora na Liberação de Benefício"/>
    <x v="0"/>
    <x v="83"/>
    <m/>
    <s v="Empresarial"/>
    <s v="Assistencial"/>
    <s v="Fale Leve"/>
    <m/>
    <s v="Evitável"/>
    <e v="#REF!"/>
    <s v="Interlocutora, que se identifica como esposa do beneficiário, questiona a não cobertura para TOMOGRAFIA COMPUTADORIZADA DE ABDOME TOTAL. O procedimento foi solicitado à operadora no dia 27/08/2024, para realização no município Rio de Janeiro e a operadora indicou prestadores que não realizam o procedimento. Protocolo 42233920240909066907 - data 09/09/2024."/>
    <s v="Exame solicitado não é coberto pelo rol e backoffice realizou abertura de guia com outra codificação de forma errônea para que o beneficiário não ficasse &quot;descoberto&quot;. Não foi informado para o beneficiário que exame solicitado não é coberto e a esposa continuou tentando agendar o exame que estava no pedido."/>
    <s v="Sim"/>
    <s v="Sim"/>
    <s v="Sim"/>
    <s v="Sim"/>
    <s v="Sim"/>
    <s v="Não"/>
    <m/>
    <m/>
    <s v="Sim"/>
    <s v="Não"/>
    <s v="Abertura de guia com codificação errada / Não iniformado que exame solicitado era fora rol"/>
    <s v="Atendimento especializado"/>
    <x v="1"/>
    <s v="Dia útil"/>
    <x v="4"/>
  </r>
  <r>
    <d v="2024-09-09T00:00:00"/>
    <x v="98"/>
    <n v="0"/>
    <n v="1"/>
    <n v="13072774"/>
    <s v="CGD CORRETORA"/>
    <s v="DIOGO BARRETO"/>
    <s v="IVANY ANTONIO DOS SANTOS"/>
    <s v="096.452.737-57"/>
    <n v="61"/>
    <s v="Não Reincidente"/>
    <s v="Leve On"/>
    <s v="Advindos I"/>
    <x v="3"/>
    <s v="Cobertura"/>
    <s v="Prazos Maximos para Atendimento"/>
    <s v="Demora na Liberação de Benefício"/>
    <x v="0"/>
    <x v="1"/>
    <m/>
    <s v="Empresarial"/>
    <s v="Assistencial"/>
    <s v="Fale Leve"/>
    <m/>
    <s v="Evitável"/>
    <s v="Evitável"/>
    <s v="Minha insatisfação com o atendimento do LEVE ON BAIXADA , constantemente há demora para responder ás solicitações pelo canal deles, WhatsApp, e após horas de espera, as chamadas são canceladas com a mensagem inadequada: &quot;Ei, você ainda está ai? Por falta de comunicação, encerramos a chamada&quot;, mesmo que todas informações já tinham sido enviadas e as horas de espera. Hoje, 09/09, enviei pedidos de exames para Ivany Antônio que está com grau 4 de prolapso de bexiga e já teve quatro infecções urinarias. Após , a atendente que sequer se identificou, solicita reenvio das msg, alegando não ter visualizado antes. Reenviei os exames ás 10h46, fiquei sem resposta até agora 16:28, prejudicando os cuidados essenciais, Essa demora recorrente afeta o agendamento dos exames e a saúde da paciente. Diante da gravidade, Solicito providencias urgentes para priorizar o atendimento e agendamento da cirurgia de forma mais célere, evitando novos transtornos. Conto com a solução da ANS nesta situação delicada"/>
    <s v="Beneficiária reclama de demora no atendimento do whatsapp. Neste dia, houve problema sistêmico na Facilita em que não conseguíamos receber imagens, porém, consultora não interagiu com a beneficiária e não protocolou atendimento."/>
    <s v="Não"/>
    <s v="Não"/>
    <s v="Sim"/>
    <s v="Sim"/>
    <s v="Sim"/>
    <s v="Não"/>
    <m/>
    <m/>
    <s v="Não"/>
    <s v="Não"/>
    <s v="Deixou o cliente sem resposta"/>
    <s v="Não"/>
    <x v="1"/>
    <s v="Dia útil"/>
    <x v="4"/>
  </r>
  <r>
    <d v="2024-08-07T00:00:00"/>
    <x v="98"/>
    <n v="33"/>
    <n v="5"/>
    <n v="13072250"/>
    <s v="BEST COMPANY"/>
    <s v="KELLY CRISTINA MOTTA BANDEIRA"/>
    <s v="ROSANE MORAES DE OLIVEIRA"/>
    <s v="096.452.737-57"/>
    <n v="61"/>
    <s v="Não Reincidente"/>
    <s v="Premium"/>
    <s v="Advindos II"/>
    <x v="9"/>
    <s v="Cobertura"/>
    <s v="Reembolso"/>
    <s v="Demora na Liberação de Benefício"/>
    <x v="22"/>
    <x v="1"/>
    <m/>
    <s v="Empresarial"/>
    <s v="Assistencial"/>
    <s v="Produção médica"/>
    <m/>
    <s v="Evitável"/>
    <e v="#REF!"/>
    <s v="Solicitei o reembolso para a minha mãe, Rosane Moraes de Oliveira, a qual é minha dependente e precisou ser internada de emergência em razão do que, em um primeiro momento foi diagnosticado como encefalite. Ela precisou fazer ressonância magnética do cerebro com uso de anestesia geral, uma vez que estava com a cognição afetada e os médicos disseram que era fundamental que ela ficasse absolutamente parada. Eu efetuei o pagametno de R$ 1500 reais pelo anestesista, que foi indicado pelo próprio hospital (o qual faz parte da rede credenciada do plano). Após o exame, foi necessária a realização de uma biopsia do cérebro. Foi realizado o pagamento de R$ 12.999,54 pelo anestesistae R$ 1300 pela instrumentadora. Ocorre que somente o anestsista do procediemnto cirrugico foi reembolsado. O plano não retorna, não me passou qualquer informação e não reembolsa a instrumentadora e o anestesista da ressonancia, mesmo eu tendo feito a solicitação em 06/08/2024"/>
    <s v="Beneficiária solicitou o reembolso de 3 notas fiscais, que por erro de análise, foram pagos somente 1 e solicitadas as documentações dos dois restantes. Ainda no mesmo caso, foi aberta a demanda relacionada e encerrada pela mesma pessoa. Após 20 dias, é aberto um novo caso que também é recusado."/>
    <s v="Sim"/>
    <s v="Sim"/>
    <s v="Sim"/>
    <s v="Sim"/>
    <s v="Sim"/>
    <s v="Não"/>
    <m/>
    <m/>
    <s v="Sim"/>
    <s v="Fechou o caso de forma errada"/>
    <m/>
    <s v="Atendimento especializado"/>
    <x v="1"/>
    <s v="Dia útil"/>
    <x v="4"/>
  </r>
  <r>
    <d v="2024-07-25T00:00:00"/>
    <x v="99"/>
    <n v="47"/>
    <s v="-"/>
    <n v="13073957"/>
    <s v="SUN CORRETORA"/>
    <s v="ANA APARECIDA FERREIRA DE CASTRO"/>
    <s v="YUBIRAJARA CORREA"/>
    <s v="022.576.107-68"/>
    <n v="84"/>
    <s v="Não Reincidente"/>
    <s v="Premium"/>
    <s v="Advindos III"/>
    <x v="3"/>
    <s v="Contratos e Regulamentos"/>
    <s v="Contratação/Adesão e Vigência Contratual"/>
    <s v="Demora na Contratação AC"/>
    <x v="2"/>
    <x v="1"/>
    <m/>
    <s v="Individual"/>
    <s v="Não Assistencial"/>
    <s v="EMQ"/>
    <m/>
    <s v="Risco do negócio"/>
    <s v="Risco do Negócio"/>
    <s v="Interlocutor(a), que se identifica como filho do beneficiário, questiona a falta de resposta para contratação de plano individual ou familiar. A solicitação foi feita à Operadora no dia 25/07/2024. Protocolo 42233920240819921121 data - 19/08/2024"/>
    <s v="Não localizado contato com a Central Fale Leve"/>
    <s v="Não"/>
    <s v="Não"/>
    <s v="Não"/>
    <s v="Não"/>
    <s v="Não"/>
    <s v="Não"/>
    <m/>
    <m/>
    <s v="Não"/>
    <s v="Não"/>
    <m/>
    <s v="Não"/>
    <x v="1"/>
    <s v="Dia útil"/>
    <x v="5"/>
  </r>
  <r>
    <d v="2024-07-22T00:00:00"/>
    <x v="99"/>
    <n v="50"/>
    <s v="-"/>
    <n v="13075894"/>
    <s v=" LTJ CONSULTORIA"/>
    <s v="Joao Felipe Moreira Aguiar"/>
    <s v="LUIS ROBERTO DO ROSARIO BRITO"/>
    <s v="758.265.427-72"/>
    <n v="66"/>
    <s v="Não Reincidente"/>
    <s v="Premium"/>
    <s v="Novos Associados"/>
    <x v="9"/>
    <s v="Mensalidades e Reajuste"/>
    <s v="Mensalidades e outras cobraças"/>
    <s v="Troca de titularidade"/>
    <x v="2"/>
    <x v="1"/>
    <m/>
    <s v="Individual"/>
    <s v="Não Assistencial"/>
    <s v="EMQ"/>
    <m/>
    <s v="Risco do negócio"/>
    <s v="Inevitável"/>
    <s v="Solicitei o plano da empresa leve saúde em 18 de julho por meio da LJT consultoria e a operadora fez a entrevista por vídeo em 23 de julho.Depois da entrevista até dia 30 de julho,só informava que estava em análise.Sou cadeirante e hemiplégico por conta de AVC. Quem me ajuda a resolver minhas questões é minha irmã com quem moro. Ocorre que para não di negar o plano resolveram que a cobrança tem que ser emitida em nome dela, além de me tirar a autonomia, retiram o direito de ter as minhas contas em meu nome, que vai me impedir de declarar no Imposto de Renda. A alegação é que não assino, mas o processo atual de contratação é eletrônico, caso queiram minha assinatura deviam enviar o contrato, o que não fizeram. A minha assinatura é por meio de digital, assinatura que consta no banco pelo qual recebo o INSS. Esse é o boleto de cobrança, sem nenhuma menção a mim que estou contratando. Sou capaz de fazer assinaturas, principalmente, assinatura eletrônica que não veio habilitada. NEGATIVA"/>
    <s v="Não localizado contato com a Central Fale Leve"/>
    <s v="Não"/>
    <s v="Não"/>
    <s v="Não"/>
    <s v="Não"/>
    <s v="Não"/>
    <s v="Não"/>
    <m/>
    <m/>
    <s v="Não"/>
    <s v="Não"/>
    <m/>
    <s v="Não"/>
    <x v="1"/>
    <s v="Dia útil"/>
    <x v="5"/>
  </r>
  <r>
    <d v="2024-09-10T00:00:00"/>
    <x v="99"/>
    <n v="0"/>
    <n v="3"/>
    <n v="13075350"/>
    <s v="JC LUZ VOLTA REDONDA"/>
    <s v="ANA MARIA DA SILVA"/>
    <s v="CARLOS ADRIANO DA SILVA SANTOS"/>
    <s v="079.573.407-76"/>
    <n v="45"/>
    <s v="Não Reincidente"/>
    <s v="Leve On"/>
    <s v="Novos Associados"/>
    <x v="14"/>
    <s v="Cobertura"/>
    <s v="Rede de Atendimento (rede conveniada)"/>
    <s v="Dificuldade no agendamento"/>
    <x v="0"/>
    <x v="1"/>
    <m/>
    <s v="Individual"/>
    <s v="Assistencial"/>
    <s v="Fale Leve"/>
    <m/>
    <s v="Evitável"/>
    <s v="Evitável"/>
    <s v=" Interlocutora, que se identifica como esposa do beneficiário, questiona a não cobertura para US - Ecocardiograma com Doppler convencional - artérias. O procedimento foi solicitado à operadora no dia 10/09/2024, para realização no município São Gonçalo/RJ e a operadora indicou prestadores que não realizam o procedimento. Relata que a operadora após a indicação informou que não possui rede de prestadores no município solicitante. Protocolo 42233920240910074788 – data 10/09/2024."/>
    <s v="Esposa do beneficiário reclama dos locais indicados para realização de ecocardiograma. Consultora informa a beneficiária que não há prestadores na sua região e indica local que beneficiária afirmou já ter realizado anteriormente,"/>
    <s v="Sim"/>
    <s v="Não"/>
    <s v="Sim"/>
    <s v="Sim"/>
    <s v="Sim"/>
    <s v="Não"/>
    <m/>
    <m/>
    <s v="Sim"/>
    <s v="Não"/>
    <s v="Indicação errada de rede credenciada"/>
    <s v="Não"/>
    <x v="1"/>
    <s v="Dia útil"/>
    <x v="5"/>
  </r>
  <r>
    <d v="2024-07-09T00:00:00"/>
    <x v="99"/>
    <n v="63"/>
    <n v="1"/>
    <n v="13073653"/>
    <s v="SUN CORRETORA"/>
    <s v="LUAN FERREIRA DE FREITAS"/>
    <s v="FRANCILANE DE PAULA SILVESTRE SABINO"/>
    <s v="095.502.347-54"/>
    <n v="52"/>
    <s v="Não Reincidente"/>
    <s v="Personal "/>
    <s v="Novos Associados"/>
    <x v="14"/>
    <s v="Cobertura"/>
    <s v="Rol de Procedimentos e Cobertura Contratual"/>
    <s v="Negativa de beneficios"/>
    <x v="8"/>
    <x v="1"/>
    <m/>
    <s v="Empresarial"/>
    <s v="Assistencial"/>
    <s v="Regulação - Eletiva"/>
    <m/>
    <s v="Inevitável"/>
    <e v="#REF!"/>
    <s v="PROCEDIMENTO NEGADO, ALEGADO QUE NAO TENHO COBERTURA PELO TEMPO DE CONTRATO."/>
    <s v="Beneficiária identificada como fraude, teve cpt implantada após retificação de DS. A negativa para o procedimento de infiltração ocorreu após a retificação."/>
    <s v="Não"/>
    <s v="Não"/>
    <s v="Não"/>
    <s v="Sim"/>
    <s v="Sim"/>
    <s v="Não"/>
    <m/>
    <m/>
    <s v="Não"/>
    <s v="Não"/>
    <m/>
    <s v="Não"/>
    <x v="1"/>
    <s v="Dia útil"/>
    <x v="5"/>
  </r>
  <r>
    <d v="2024-08-16T00:00:00"/>
    <x v="100"/>
    <n v="26"/>
    <n v="7"/>
    <n v="13076477"/>
    <s v="DISK DELTA REPRESENTACOES"/>
    <s v="JUCEMA DE FATIMA BRITO GUIMARAES"/>
    <s v="NORMA VENEZA GONCALVES"/>
    <s v="187.082.007-00"/>
    <n v="83"/>
    <s v="Não Reincidente"/>
    <s v="Premium"/>
    <s v="Advindos III"/>
    <x v="4"/>
    <s v="Contratos e Regulamentos"/>
    <s v="Contratação/Adesão e Vigência Contratual"/>
    <s v="Demora na Contratação AC"/>
    <x v="2"/>
    <x v="1"/>
    <m/>
    <s v="Individual"/>
    <s v="Não Assistencial"/>
    <s v="EMQ"/>
    <m/>
    <s v="Risco do negócio"/>
    <s v="Risco do Negócio"/>
    <s v="Interlocutora, que se identifica como irmã da beneficiária, questiona a falta de resposta para contratação de plano individual ou familiar. A operadora só informa que tem que aguardar mais 72 horas. A solicitação foi feita à Operadora no dia 16/08/2024. Relata que entrou em contato com a Operadora por meio do telefone 3952-3333, no dia 11/09/2024, em torno das 09:10, a operadora se recusou a fornecer o protocolo."/>
    <s v="Localizado contato da irmã da cliente junto ao Fale Leve e nos últimos contatos, não ocorreu ameaça explícita, porém, no último contato a responsável solicita o protocolo da ligação e estava atritada pois relata receber sempre a solicitação de recontato."/>
    <s v="Não"/>
    <s v="Não"/>
    <s v="Não"/>
    <s v="Sim"/>
    <s v="Sim"/>
    <s v="Não"/>
    <s v="Não"/>
    <s v="Não"/>
    <s v="Não"/>
    <s v="Não"/>
    <m/>
    <s v="Não"/>
    <x v="1"/>
    <s v="Dia útil"/>
    <x v="6"/>
  </r>
  <r>
    <d v="2024-09-05T00:00:00"/>
    <x v="100"/>
    <n v="6"/>
    <n v="4"/>
    <n v="13077069"/>
    <s v="ROYAL"/>
    <s v="JANAINA VIEIRA GONCALVES"/>
    <s v="LUMA COELHO ROCHA"/>
    <s v="229.009.147-28"/>
    <n v="2"/>
    <s v="Não Reincidente"/>
    <s v="Personal "/>
    <s v="Novos Associados"/>
    <x v="14"/>
    <s v="Cobertura"/>
    <s v="Regras para acesso aos atendimentos"/>
    <s v="Dificuldade no agendamento"/>
    <x v="12"/>
    <x v="44"/>
    <m/>
    <s v="Individual"/>
    <s v="Assistencial"/>
    <s v="Leve Clínica"/>
    <m/>
    <s v="Evitável"/>
    <s v="Evitável"/>
    <s v="Interlocutora, que se identifica como avó da beneficiária, questiona o não atendimento para para FONOAUDIÓLOGO. Relata que tentou entrar em contato com a Operadora por meio dos telefones 2139524800/39523382 - na data 11/09/2024, em torno das 10:39 hrs, sem sucesso."/>
    <s v="Cliente reclama de múltiplos cancelamentos de agenda na Leve Clínica, além de consultas de curta duração, alto volume de clientes, etc"/>
    <s v="Sim"/>
    <s v="Sim"/>
    <s v="Sim"/>
    <m/>
    <s v="Sim"/>
    <s v="Não"/>
    <m/>
    <m/>
    <s v="Sim"/>
    <s v="Não"/>
    <s v="Atendimento Especializado não fez acolhimento com cliente"/>
    <s v="Atendimento especializado"/>
    <x v="1"/>
    <s v="Dia útil"/>
    <x v="6"/>
  </r>
  <r>
    <d v="2024-09-09T00:00:00"/>
    <x v="100"/>
    <n v="2"/>
    <n v="2"/>
    <n v="13077991"/>
    <s v="PLATINUM PLANOS"/>
    <s v="MARCIA LOPES FERNANDES"/>
    <s v="JORGE JOSE DE FREITAS"/>
    <s v="438.845.477-04"/>
    <n v="68"/>
    <s v="Não Reincidente"/>
    <s v="Leve On"/>
    <s v="Novos Associados"/>
    <x v="16"/>
    <s v="Cobertura"/>
    <s v="Rede de Atendimento (rede conveniada)"/>
    <s v="Dificuldade no agendamento"/>
    <x v="33"/>
    <x v="1"/>
    <m/>
    <s v="Individual"/>
    <s v="Assistencial"/>
    <s v="Núcleo de cuidados integrados"/>
    <m/>
    <s v="Evitável"/>
    <s v="Evitável"/>
    <s v="Prezados, Gostaria de registrar uma reclamação referente ao plano de saúde LEVE ON, pois estou enfrentando uma situação extremamente preocupante em relação ao atendimento do meu pai. Há dois meses estamos aguardando uma consulta on-line para ele, porém, até o momento, não fomos atendidos. Ao entrar em contato com o plano de saúde, fui informado pela atendente que a médica responsável pela consulta pediu demissão e que a empresa está com dificuldades para realizar novos atendimentos. Além disso, estamos aguardando há meses por uma investigação mais aprofundada sobre o quadro de saúde do meu pai. Fomos informados de que ele passaria por uma junta médica do plano, mas até o momento isso não aconteceu. As opiniões sobre o diagnóstico também tem sido divergentes, o que tem gerado grande angústia para nossa família. Enquanto alguns profissionais mencionam a possibilidade de Alzhimer, outros apontam para um quadro de demência. A situação do meu pai tem se deteriorado a cada dia"/>
    <s v="Aparentemente influcência da mudança do Fleury para internalização ON. Checar"/>
    <s v="Não"/>
    <s v="Não"/>
    <s v="Sim"/>
    <m/>
    <s v="Sim"/>
    <s v="Sim"/>
    <m/>
    <m/>
    <s v="Não"/>
    <s v="Não"/>
    <m/>
    <s v="Não"/>
    <x v="1"/>
    <s v="Dia útil"/>
    <x v="6"/>
  </r>
  <r>
    <d v="2024-08-30T00:00:00"/>
    <x v="100"/>
    <n v="12"/>
    <n v="11"/>
    <n v="13076992"/>
    <s v="NOVA AFFINITY CORRETORA"/>
    <s v="ALINE DA COSTA BARATA"/>
    <s v="KARINY DA SILVA RIBEIRO"/>
    <s v="190.182.697-00"/>
    <n v="26"/>
    <s v="Não Reincidente"/>
    <s v="Leve On"/>
    <s v="Advindos II"/>
    <x v="4"/>
    <s v="Cobertura"/>
    <s v="Rede de Atendimento (rede conveniada)"/>
    <s v="Dificuldade no agendamento"/>
    <x v="3"/>
    <x v="84"/>
    <m/>
    <s v="Empresarial"/>
    <s v="Assistencial"/>
    <s v="Gestão de Rede"/>
    <m/>
    <s v="Evitável"/>
    <s v="Evitável"/>
    <s v="Interlocutora, que se identifica como beneficiária, questiona a não cobertura para ( preventivo completo) , e nome do médico solicitante Dra oriana kieling . O procedimento foi solicitado à operadora no dia 30/08/2024 , para realização no município São Gonçalo e a operadora indicou prestadores que não realizam o procedimento. beneficiaria pede ajuda para conseguir realizar seu exame Protocolo 42233920240911077148 data 11/09/2024"/>
    <s v="Beneficiária solicita local para realização de exame, foi indicado local e solicitado o envio para pedidos caso não conseguisse realizar. A mesma encaminhou pedido por email e backoffice perdeu o SLA para envio. Durante a tratativa, o time de gestão de rede também perdeu SLA para resposta de prestador e atendimento especializado demorou para abrir demanda para gestão de rede pois achava que médica na Leve clínica da Barra atenderia a demanda."/>
    <s v="Sim"/>
    <s v="Sim"/>
    <s v="Sim"/>
    <m/>
    <s v="Sim"/>
    <s v="Não"/>
    <m/>
    <m/>
    <s v="Sim"/>
    <s v="Perda de SLA"/>
    <s v="Demora para envio do pedido para área responsável / Caso recepcionado pelo Atendimento Especializado em 03/09 e aberto DR para Gestão de Rede em 09/09"/>
    <s v="Atendimento especializado"/>
    <x v="1"/>
    <s v="Dia útil"/>
    <x v="6"/>
  </r>
  <r>
    <s v="-"/>
    <x v="101"/>
    <n v="0"/>
    <n v="0"/>
    <n v="13080424"/>
    <m/>
    <m/>
    <s v="PEDRO LUCAS RIBEIRO MONIS"/>
    <s v="211.948.927-01"/>
    <n v="5"/>
    <s v="Não Reincidente"/>
    <m/>
    <m/>
    <x v="24"/>
    <s v="Contratos e Regulamentos"/>
    <s v="Contratação/Adesão e Vigência Contratual"/>
    <s v="Negativa de contratação"/>
    <x v="23"/>
    <x v="1"/>
    <m/>
    <m/>
    <s v="Não Assistencial"/>
    <s v="Comercial"/>
    <m/>
    <s v="Inevitável"/>
    <s v="Inevitável"/>
    <s v="No dia 11/09/24 Tentei fazer um plano de saúde para meu filho de 5 anos com um corretor de planos e o mesmo me informou que a empresa leve saúde nao esta fazendo contrataçao de plano individual para crianças , somente se um resposável entrar junto . aos meus olhos significa uma venda casada do plano de saúde . hoje dia 12/09/24 liguei diretamente para o plano para confirmar e dois atendentes diferentes me informaram que a empresa nao esta fazendo plano para menores de 18 anos de idade. e se negaram a passar o protocolo da ligação. preciso acompanhar meu filho no pediatra para consultas e nao consigo realizar a adesão do plano de saúde."/>
    <m/>
    <s v="Não"/>
    <s v="Não"/>
    <s v="Não"/>
    <s v="Não"/>
    <s v="Sim"/>
    <s v="Não"/>
    <m/>
    <m/>
    <s v="Não"/>
    <s v="Não"/>
    <m/>
    <s v="Não"/>
    <x v="1"/>
    <s v="Dia útil"/>
    <x v="7"/>
  </r>
  <r>
    <d v="2024-07-31T00:00:00"/>
    <x v="102"/>
    <n v="44"/>
    <n v="1"/>
    <n v="13080782"/>
    <s v="SUN CORRETORA"/>
    <s v="ANA CAROLINA PEREIRA MARTINS"/>
    <s v="AMERICO DAVID AURELIO"/>
    <s v="663.578.457-87"/>
    <n v="64"/>
    <s v="Não Reincidente"/>
    <s v="Premium"/>
    <s v="Novos Associados"/>
    <x v="1"/>
    <s v="Contratos e Regulamentos"/>
    <s v="contratação/Adesão e Vigência Contratual"/>
    <s v="Demora na Contratação AC"/>
    <x v="2"/>
    <x v="1"/>
    <m/>
    <s v="Individual"/>
    <s v="Não Assistencial"/>
    <s v="EMQ"/>
    <m/>
    <s v="Risco do negócio"/>
    <s v="Risco do Negócio"/>
    <s v="No dia 31/07/2024 eu assinei a proposta para contratação do plano leve premium PF, declarando honestamente todas as minhas pré existências, no dia 05/08 passei pela entrevista médica informando honestamente também as pré existentes. Porém o plano consta até hoje em análise médica, sendo que o prazo que me foi me informado era de 30 dias e hoje está fazendo 44 dias que consta em análise. Acredito que por conta das doenças não querem me aceitar, hoje meu antigo plano está cancelado e estou descoberto pois a leve não da andamento na proposta."/>
    <s v="Cliente entrou em contato um dia antes de abrir a NIP, não realizou ameaça explícita mas solicita protocolo."/>
    <s v="Não"/>
    <s v="Não"/>
    <s v="Não"/>
    <s v="Sim"/>
    <s v="Sim"/>
    <s v="Não"/>
    <m/>
    <m/>
    <s v="Não"/>
    <s v="Não"/>
    <m/>
    <s v="Não"/>
    <x v="1"/>
    <s v="Dia útil"/>
    <x v="8"/>
  </r>
  <r>
    <d v="2024-08-14T00:00:00"/>
    <x v="102"/>
    <n v="30"/>
    <s v="-"/>
    <n v="13081416"/>
    <m/>
    <m/>
    <s v="ANA LUCIA PINHEIRO"/>
    <s v="363.512.967-49"/>
    <n v="73"/>
    <s v="Não Reincidente"/>
    <s v="Personal "/>
    <s v="Advindos III"/>
    <x v="1"/>
    <s v="Contratos e Regulamentos"/>
    <s v="contratação/Adesão e Vigência Contratual"/>
    <s v="Demora na Contratação AC"/>
    <x v="2"/>
    <x v="1"/>
    <m/>
    <s v="Individual"/>
    <s v="Não Assistencial"/>
    <s v="EMQ"/>
    <m/>
    <s v="Risco do negócio"/>
    <s v="Risco do Negócio"/>
    <s v=" Interlocutor, que se identifica como filho da beneficiária, questiona prazo para contratação de plano individual ou familiar, sob alegação de estar em análise. A solicitação foi feita à Operadora no dia 14/08/2024. Protocolo: 17236420822321"/>
    <s v="Não localizado contato com a Central Fale Leve"/>
    <s v="Não"/>
    <s v="Não"/>
    <s v="Não"/>
    <s v="Sim"/>
    <s v="Não"/>
    <s v="Não"/>
    <m/>
    <m/>
    <s v="Não"/>
    <s v="Não"/>
    <m/>
    <s v="Não"/>
    <x v="1"/>
    <s v="Dia útil"/>
    <x v="8"/>
  </r>
  <r>
    <d v="2024-09-05T00:00:00"/>
    <x v="102"/>
    <n v="8"/>
    <n v="4"/>
    <n v="13081737"/>
    <m/>
    <m/>
    <s v="MARILTON FERREIRA DUQUE ESTRADA"/>
    <s v="221.934.997-72"/>
    <n v="45"/>
    <s v="Não Reincidente"/>
    <s v="Personal "/>
    <s v="Novos Associados"/>
    <x v="4"/>
    <s v="Cobertura"/>
    <s v="Regras para acesso aos atendimentos"/>
    <s v="Demora na Liberação de Benefício"/>
    <x v="1"/>
    <x v="1"/>
    <m/>
    <s v="Empresarial"/>
    <s v="Assistencial"/>
    <s v="Regulação - GPI"/>
    <m/>
    <s v="Evitável"/>
    <s v="Evitável"/>
    <s v="Interlocutora, que se identifica como esposa do beneficiário, questiona a demora para liberação da internação do marido. O beneficiário chegou em no hospital por volta das 14 horas, somente às 16 horas foram solicitadas informações pelo hospital, e a internação ocorreu somente às meia noite. O beneficiário não resistiu e teve uma insuficiência respiratória, o ocorrido foi em 05/09/2024, no município São Gonçalo. O óbito ocorreu no dia 06/09/2024, acrescenta que houve enorme descaso para a liberação da internação, teve que ligar varias vezes para que liberassem. Foi solicitado e-mail referente a decisão tomada de fazer marido da interlocutora aguardar mais 12 horas para ser internado, porém e-mail não foi enviado pela operadora, e sim pelo hospital. Protocolo 42233920240913083654 – data 13/09/2024."/>
    <s v="Guia foi solicitada no dia 05/09 as 16:19 e guia 1371034 foi liberada as 23:56. NIP aberta após o ocorrido e falecimento do beneficiário. Durante a tratativa a filha do beneficiário realizou contatos para solicitar autorização e chegou a realizar ameaças.Segundo o protocolo de 21:46, a equipe de regulação aguardava exames para análise da autorização."/>
    <s v="Sim"/>
    <s v="Sim"/>
    <s v="Sim"/>
    <s v="Sim"/>
    <s v="Sim"/>
    <s v="Não"/>
    <m/>
    <m/>
    <s v="Sim"/>
    <s v="Não encaminhou para área responsável"/>
    <s v="Não encaminhou para área responsável"/>
    <s v="Atendimento especializado"/>
    <x v="1"/>
    <s v="Dia útil"/>
    <x v="8"/>
  </r>
  <r>
    <d v="2024-09-04T00:00:00"/>
    <x v="102"/>
    <n v="9"/>
    <n v="14"/>
    <n v="13081109"/>
    <s v="UNICLASS CORRETORA"/>
    <s v="MARLY ZULMIRA ALVES LADISLAU"/>
    <s v="VALDIR BASTOS MAGALHAES"/>
    <s v="111.905.407-97"/>
    <n v="83"/>
    <s v="Não Reincidente"/>
    <s v="Premium"/>
    <s v="Advindos II"/>
    <x v="1"/>
    <s v="Cobertura"/>
    <s v="Prazos Máximos para Atendimento"/>
    <s v="Demora na Liberação de Benefício"/>
    <x v="8"/>
    <x v="1"/>
    <m/>
    <m/>
    <s v="Assistencial"/>
    <s v="Regulação - Eletiva"/>
    <m/>
    <s v="Evitável"/>
    <e v="#REF!"/>
    <s v=" Infelizmente o setor de avaliação do Plano de Saúde não conseguiu ser sensibilizado pelo senso de urgência no contexto apresentado que trata-se de idoso de 83 anos necessitando de exame de PETSCAN que está sendo tratado como exame eletivo pelo setor de análise em que pese as diversas tentativas, infrutíferas, de sensibilizar o setor. O excelente atendimento realizado tanto pelo SAC quanto pela ouvidoria, na dezena de protocolos abertos a respeito, não foram suficientes para sensibilizar o setor de avaliação sobre a urgência do caso e a necessidade de celeridade. Tendo em vista o desespero da família e do próprio idoso, diagnosticado com carcinoma de bexiga e que dada a idade o tempo de vida queda comprometido com a falta de assistência, venho encarecidamente solicitar a essa ANS que apoio o pleito da própria ouvidoria da LEVE junto aos avaliadores responsáveis pela liberação do EXAME de PETSACN, agendado para o dia 17/09 - Centro de Medicina Nuclear."/>
    <s v="Filha do beneficiário reclama de demora para autorização de exame de ressonância de urgência. Beneficiário com CA de Bexiga, porém, solicitação estava dentro do prazo. Houve erro do Backoffice ao passar o prazo de análise e abertura da guia com codificação errada."/>
    <s v="Sim"/>
    <s v="Sim"/>
    <s v="Sim"/>
    <s v="Sim"/>
    <s v="Sim"/>
    <s v="Sim"/>
    <m/>
    <m/>
    <s v="Sim"/>
    <s v="Não"/>
    <s v="Backoffice passou prazo errado/ Aberta guia com codificação errada"/>
    <s v="Atendimento especializado/Ouvidoria"/>
    <x v="1"/>
    <s v="Dia útil"/>
    <x v="8"/>
  </r>
  <r>
    <d v="2024-09-13T00:00:00"/>
    <x v="102"/>
    <n v="0"/>
    <n v="3"/>
    <n v="13081801"/>
    <m/>
    <m/>
    <s v="ANDRE LUIZ RODRIGUES SAMPAIO"/>
    <s v="026.178.157-06"/>
    <n v="51"/>
    <s v="Não Reincidente"/>
    <s v="Personal "/>
    <s v="Advindos II"/>
    <x v="24"/>
    <s v="Cobertura"/>
    <s v="Regras para acesso aos atendimentos"/>
    <s v="Demora na Liberação de Benefício"/>
    <x v="8"/>
    <x v="1"/>
    <m/>
    <m/>
    <s v="Assistencial"/>
    <s v="Regulação - Eletiva"/>
    <m/>
    <s v="Inevitável"/>
    <e v="#REF!"/>
    <s v="Liguei hoje para o centro de medicina do RJ, para marcar exame de ressonância, e o mesmo me informou que a marcação teria que ser para o dia 23, porque a LEVE só liberaria a autorização em 10 dias corridos. Posteriormente falei co a leve, e fui informado pela atendente Larissa, que a autorização ficaria pronta em 10 dias úteis. Isso é um absurdo, é um prazo abusivo e canalha diga-se de passagem! Além disso o centro de medicina do RJ, praticamente obriga ao paciente, entrar no site deles depois de marcar o exame, e preencher um formulário para pedir autorização ao plano. Eles que deveriam fazer esse procedimento, e não o paciente. Quero deixar claro que: &quot; Não estou pedindo favor algum a nenhum F#$D@$P!!. Pelo tempo pago é uma canalhice esperar 10 dias úteis. Não são eles que estão com dores e com a pressão arterial alterada quando a dor intensifica.&quot; Espero uma solução rápida!"/>
    <m/>
    <s v="Sim"/>
    <s v="Sim"/>
    <s v="Não"/>
    <s v="Sim"/>
    <s v="Sim"/>
    <s v="Não"/>
    <m/>
    <m/>
    <s v="Sim"/>
    <s v="Não"/>
    <m/>
    <s v="Atendimento especializado"/>
    <x v="1"/>
    <s v="Dia útil"/>
    <x v="8"/>
  </r>
  <r>
    <d v="2024-08-14T00:00:00"/>
    <x v="103"/>
    <n v="33"/>
    <n v="15"/>
    <n v="13083512"/>
    <m/>
    <m/>
    <s v="PAULO HENRIQUE MONJARDIN DA ROCHA VIANNA"/>
    <s v="847.518.277-15"/>
    <n v="59"/>
    <s v="Não Reincidente"/>
    <s v="Premium"/>
    <s v="Novos Associados"/>
    <x v="1"/>
    <s v="Contratos e Regulamentos"/>
    <s v="Portabilidade de Carências"/>
    <s v="Demora na Contratação AC"/>
    <x v="2"/>
    <x v="1"/>
    <m/>
    <s v="Individual"/>
    <s v="Não Assistencial"/>
    <s v="EMQ"/>
    <m/>
    <s v="Risco do negócio"/>
    <s v="Risco do Negócio"/>
    <s v="beneficiário , relata que a [especificar operadora/administradora de destino] não comunicou o aceite da portabilidade no plano de destino. Informa que cumpriu todos os requisitos estabelecidos pela resolução normativa vigente permanência/compatibilidade com o plano de destino e demais requisitos), sendo os documentos entregues na operadora/administradora] em 14/08/2024 passou por uma junta medica para avaliar as doenças pre existentes protocolo 42233920240909004418 no mês de setembro 2024"/>
    <s v="Localizado 12 contatos do corretor com o Fale Leve para  coletar informações sobre a implantação da proposta. Nos 3 últimos atendimentos o mesmo reclama que o prazo da ANS havia expirado. Pelo número do cliente, foram localizados dois protocolos junto ao Fale Leve e um atendimento junto a ouvidoria."/>
    <s v="Sim"/>
    <s v="Não"/>
    <s v="Não"/>
    <s v="Sim"/>
    <s v="Sim"/>
    <s v="Sim"/>
    <m/>
    <m/>
    <s v="Não"/>
    <s v="Não"/>
    <m/>
    <s v="Ouvidoria"/>
    <x v="2"/>
    <s v="Dia útil"/>
    <x v="9"/>
  </r>
  <r>
    <d v="2024-08-27T00:00:00"/>
    <x v="103"/>
    <n v="20"/>
    <s v="-"/>
    <n v="13083844"/>
    <m/>
    <m/>
    <s v="PAULO MOTTA MAIA DE OLIVEIRA VALERIO"/>
    <s v="116.962.127-90"/>
    <n v="38"/>
    <s v="Não Reincidente"/>
    <s v="Premium"/>
    <s v="Advindos II"/>
    <x v="9"/>
    <s v="Contratos e Regulamentos"/>
    <s v="contratação/Adesão e Vigência Contratual"/>
    <s v="Demora na Contratação AC"/>
    <x v="2"/>
    <x v="1"/>
    <m/>
    <s v="Individual"/>
    <s v="Não Assistencial"/>
    <s v="EMQ"/>
    <m/>
    <s v="Risco do negócio"/>
    <s v="Risco do Negócio"/>
    <s v="Beneficiário questiona a recusa para contratação de plano individual ou familiar, sem apresentar justificativa. A solicitação foi feita à Operadora no dia 01/09/2024. Protocolo: 17247860939488 - Não soube informar data."/>
    <s v="Não localizado contato com a Central Fale Leve "/>
    <s v="Não"/>
    <s v="Não"/>
    <s v="Não"/>
    <s v="Não"/>
    <s v="Não"/>
    <s v="Não"/>
    <m/>
    <m/>
    <s v="Não"/>
    <s v="Não"/>
    <m/>
    <s v="Não"/>
    <x v="2"/>
    <s v="Dia útil"/>
    <x v="9"/>
  </r>
  <r>
    <d v="2024-09-11T00:00:00"/>
    <x v="103"/>
    <n v="5"/>
    <n v="3"/>
    <n v="13084715"/>
    <m/>
    <m/>
    <s v="ROSE MARY DE ASSUMPCAO LINHARES"/>
    <s v="549.033.786-91"/>
    <n v="61"/>
    <s v="Não Reincidente"/>
    <s v="Personal "/>
    <s v="Advindos II"/>
    <x v="6"/>
    <s v="Cobertura"/>
    <s v="Prazos Máximos para Atendimento"/>
    <s v="Dificuldade no agendamento"/>
    <x v="12"/>
    <x v="37"/>
    <s v="Nutrição"/>
    <s v="Empresarial"/>
    <s v="Assistencial"/>
    <s v="Leve Clínica"/>
    <m/>
    <s v="Evitável"/>
    <s v="Evitável"/>
    <s v="Consultas e exames que foram marcados com meses de antecedência têm sido desmarcados pela operadora um dia antes, sem que seja informado sequer o motivo do cancelamento. Além disso, não me está sendo dada a opção de remarcar, pois as datas disponíveis são sempre para dois ou tres meses após ter sido desmarcado o exame ou consulta. Não há também nenhuma garantia de que serão concretizados, pois também podem ser desmarcados como sempre tem acontecido. Também não consigo contato com a Ouvidoria, pois esta só atende via whatsup."/>
    <s v="Beneficiária reclama de cancelamento de consulta e exames na Leve clínica. Em setembro foram canceladas as consultas que estavam agendadas para psiquiatria, nutrição e ultrassonografia."/>
    <s v="Sim"/>
    <s v="Sim"/>
    <s v="Não"/>
    <s v="Sim"/>
    <s v="Sim"/>
    <s v="Não"/>
    <m/>
    <m/>
    <s v="Sim"/>
    <s v="Não"/>
    <m/>
    <s v="Não"/>
    <x v="2"/>
    <s v="Dia útil"/>
    <x v="9"/>
  </r>
  <r>
    <d v="2024-09-16T00:00:00"/>
    <x v="104"/>
    <n v="1"/>
    <n v="4"/>
    <n v="13087144"/>
    <m/>
    <m/>
    <s v="AMANDA BAPTISTA DOS SANTOS"/>
    <s v="141.527.327-84"/>
    <n v="32"/>
    <s v="Não Reincidente"/>
    <s v="Personal "/>
    <s v="Advindos II"/>
    <x v="10"/>
    <s v="Contratos e Regulamentos"/>
    <s v="Suspensão e rescisão Contratuais"/>
    <s v="Cobrança de aviso prévio"/>
    <x v="5"/>
    <x v="1"/>
    <m/>
    <s v="Empresarial"/>
    <s v="Não Assistencial"/>
    <s v="Cadastro"/>
    <m/>
    <s v="Inevitável"/>
    <e v="#REF!"/>
    <s v="Beneficiária, informa que solicitou à operadora, em 16/09/2024, a exclusão em plano coletivo empresarial da empresa Amanda Baptista Dos Santos14152732784 . Até a presente data não houve a exclusão. Protocolo:42233920240917090338– data:17/09/2024. Obs: Operadora alega que beneficiária e seus dependentes terão que cumprir aviso prévio de 2 meses."/>
    <s v="Beneficiária se recusa a pagar o aviso prévio "/>
    <s v="Sim"/>
    <s v="Sim"/>
    <s v="Não"/>
    <s v="Sim"/>
    <s v="Sim"/>
    <s v="Não"/>
    <m/>
    <m/>
    <s v="Sim"/>
    <s v="Não"/>
    <m/>
    <s v="Atendimento especializado"/>
    <x v="2"/>
    <s v="Dia útil"/>
    <x v="10"/>
  </r>
  <r>
    <d v="2024-09-12T00:00:00"/>
    <x v="104"/>
    <n v="5"/>
    <n v="2"/>
    <n v="13086262"/>
    <m/>
    <m/>
    <s v="FERNANDO PEIXOTO HAIKAL"/>
    <s v="600.734.037-68"/>
    <m/>
    <s v="Reincidente"/>
    <s v="Premium"/>
    <s v="Advindos III"/>
    <x v="9"/>
    <s v="Cobertura"/>
    <s v="Carência"/>
    <s v="Negativa de beneficios"/>
    <x v="0"/>
    <x v="1"/>
    <m/>
    <m/>
    <s v="Assistencial"/>
    <s v="Jurídico"/>
    <m/>
    <s v="Evitável"/>
    <e v="#REF!"/>
    <s v="Interlocutor(a), que se identifica como esposa do beneficiário, questiona a não cobertura para EXAMES LABORATORIAIS (não informados), USG DE PROSTATA, USG VIAS URINARIAS, ELETROCARDIOGRAMA, ECODOPLERCARDIOGARMA TRANSTORACICO O procedimento foi solicitado no dia 13/09/2024 para realização no município RIO DE JANEIRO, entretanto, a operadora negou com a justificativa de que o(a) beneficiário(a) está em carência para o procedimento . Ressalta que entrou no plano com promoção de carências. Protocolo 42233920240913082618 – data 13/09/2024"/>
    <m/>
    <s v="Não"/>
    <s v="Não"/>
    <s v="Sim"/>
    <s v="Sim"/>
    <s v="Sim"/>
    <s v="Sim"/>
    <m/>
    <m/>
    <s v="Não"/>
    <s v="Não"/>
    <m/>
    <s v="Ouvidoria"/>
    <x v="2"/>
    <s v="Dia útil"/>
    <x v="10"/>
  </r>
  <r>
    <d v="2024-08-29T00:00:00"/>
    <x v="105"/>
    <n v="20"/>
    <n v="1"/>
    <n v="13088536"/>
    <m/>
    <m/>
    <s v="ANTONIO VITURINO SOBRINHO"/>
    <s v="553.051.807-91"/>
    <n v="77"/>
    <s v="Não Reincidente"/>
    <s v="Premium"/>
    <s v="Novos Associados"/>
    <x v="1"/>
    <s v="Contratos e Regulamentos"/>
    <s v="Contratação/Adesão e Vigência Contratual"/>
    <s v="Demora na Contratação AC"/>
    <x v="2"/>
    <x v="1"/>
    <m/>
    <s v="Individual"/>
    <s v="Não Assistencial"/>
    <s v="EMQ"/>
    <m/>
    <s v="Risco do negócio"/>
    <e v="#REF!"/>
    <s v="Interlocutora, que se identifica como filha do beneficiário, questiona a recusa para contratação de plano individual ou familiar, sem justificativa, a operadora não apresenta esclarecimentos a proposta enviada. A solicitação foi feita à Operadora no dia 29/08/2024. Interlocutora informa que ao entrar em contato com a operadora através do número (21)3952-3336, no dia 18/09/2024, em torno das 11:30, e a operadora lega que não é gerado o protocolo do atendimento."/>
    <s v="Localizado contato da corretora, a mesma informa que a filha do beneficiário é advogada e quer acionar a ANS mas pela corretora não entrou com reclamação, porém, na reclamação registrada, o telefone e email são da corretora"/>
    <s v="Sim"/>
    <s v="Não"/>
    <s v="Sim"/>
    <s v="Sim"/>
    <s v="Sim"/>
    <s v="Não"/>
    <m/>
    <m/>
    <s v="Não"/>
    <s v="Não"/>
    <s v="Não registrou ameaça"/>
    <s v="Não"/>
    <x v="2"/>
    <s v="Dia útil"/>
    <x v="11"/>
  </r>
  <r>
    <d v="2024-05-14T00:00:00"/>
    <x v="105"/>
    <n v="127"/>
    <n v="12"/>
    <n v="13089839"/>
    <m/>
    <m/>
    <s v="SILVIA GRILO RAMOS"/>
    <s v="466.955.837-49"/>
    <m/>
    <s v="Reincidente"/>
    <s v="Personal "/>
    <s v="Advindos I"/>
    <x v="10"/>
    <s v="Cobertura"/>
    <s v="Prazos Máximos para Atendimento"/>
    <s v="Demora na Liberação de Benefício"/>
    <x v="1"/>
    <x v="1"/>
    <m/>
    <m/>
    <s v="Assistencial"/>
    <s v="Regulação - OPME"/>
    <m/>
    <s v="Evitável"/>
    <e v="#REF!"/>
    <s v="Desde Junho venho solicitando ao plano de saúde &quot;Leve&quot; para autorizar o procedimento de Angioplastia pois fui a consulta com o Dr Estevão que solicitou o procedimento. No dia 13 de Julho a Leve autorizou o procedimento e disse que até o dia 13 de setembro tudo estaria de acordo e eu estaria no Procor para realizar o ato. Venho ligando praticamente todos os dias e eles dizem que não tem mais data prevista para o acontecimento pois não tem previsão de fornecer o material nessessario, vou enviar os protocolos e os documentos que tenho referente as minhas reclamações, peço ajuda urgente. Considero grave pois só tem esse hospital para que eu possa resolver o meu problema, no Procor não tem UTI cardíaco e o plano não tem outro hospital para que eu possa realizar o procedimento"/>
    <s v="Beneficiária reclama de demora para realização de cirurgia de  angioplastia. Verificado que Guia foi aberta em julho e já estava autorizada, porém, houve demora para liberação do material."/>
    <s v="Não"/>
    <s v="Não"/>
    <s v="Sim"/>
    <s v="Sim"/>
    <s v="Sim"/>
    <s v="Sim"/>
    <m/>
    <m/>
    <s v="Sim"/>
    <s v="Perda de SLA"/>
    <m/>
    <s v="Ouvidoria"/>
    <x v="2"/>
    <s v="Dia útil"/>
    <x v="11"/>
  </r>
  <r>
    <d v="2024-09-17T00:00:00"/>
    <x v="105"/>
    <n v="1"/>
    <n v="4"/>
    <n v="13089575"/>
    <m/>
    <m/>
    <s v="CLAUDIA CRISTINA DA GAMA SILVA"/>
    <s v="014.339.517-38"/>
    <n v="52"/>
    <s v="Não Reincidente"/>
    <s v="Premium"/>
    <s v="Advindos III"/>
    <x v="9"/>
    <s v="Cobertura"/>
    <s v="Carência"/>
    <s v="Negativa de beneficios"/>
    <x v="9"/>
    <x v="12"/>
    <m/>
    <s v="Empresarial"/>
    <s v="Assistencial"/>
    <s v="Comercial"/>
    <m/>
    <s v="Evitável"/>
    <e v="#REF!"/>
    <s v="Beneficiária questiona a não cobertura para SESSÕES COM PSICÓLOGO. O procedimento foi solicitado no dia 18/09/2024, para realização no município RIO DE JANEIRO, entretanto, a operadora negou com a justificativa de que a beneficiária está em carência para o procedimento, porém a mesma relata que houve a compra das carências e informa que tal informação consta em contrato. Relata que disponibilizou para a operadora todos os documentos exigidos para a compra de carência e foi informado pelo corretor que só haveria carência de 24h para todos os procedimentos e 300 dias para parto. Após questionamento a operadora disponibilizou atendimento na rede própria, que não tem todas as especialidades. Protocolo: 42233920240918092365 de 18/09/2024."/>
    <s v="Beneficiária reclama de carências pois informa que pela informação da corretora, iria ter compra de carências. Houve erro operacional da consultora que informou as carências incompletas e a beneficiária entendeu que a carência informada pela beneficiária era para todos os procedimentos. Consultora encaminhou tratativa para o atendimento especializado, porém, beneficiária abriu a NIP antes"/>
    <s v="Sim"/>
    <s v="Não"/>
    <s v="Sim"/>
    <s v="Sim"/>
    <s v="Sim"/>
    <s v="Não"/>
    <m/>
    <m/>
    <s v="Sim"/>
    <s v="Não"/>
    <s v="Não informou os prazos de carências corretamente"/>
    <s v="Não"/>
    <x v="2"/>
    <s v="Dia útil"/>
    <x v="11"/>
  </r>
  <r>
    <d v="2024-09-12T00:00:00"/>
    <x v="105"/>
    <n v="6"/>
    <n v="1"/>
    <n v="13088213"/>
    <m/>
    <m/>
    <s v="PAMELLA TOZATO DA SILVA"/>
    <s v="139.702.627-80"/>
    <n v="31"/>
    <s v="Reincidente"/>
    <s v="Personal "/>
    <s v="Advindos III"/>
    <x v="14"/>
    <s v="Cobertura"/>
    <s v="Prazos Máximos para Atendimento"/>
    <s v="Dificuldade no agendamento"/>
    <x v="17"/>
    <x v="12"/>
    <m/>
    <m/>
    <m/>
    <s v="Leve Clínica"/>
    <m/>
    <s v="Evitável"/>
    <e v="#REF!"/>
    <s v="Bom dia, estou há 6 dias tentando marcar uma consulta para psicóloga essa semana e na outra semana, me derma um prazo de 72 horas a partir do dia 12/09/2024 e eu tentei entrar em contato inúmeras vezes e não consegui e nem consegui um retorno com a operadora, eu estou em tratamento e tendo crises de ansiedade onde minha psicóloga me ajuda, gostaria de uma ajuda pelo amor de Deus."/>
    <s v="Beneficiária solicita agendamento de consulta com psicóloga que já faz acompanhamento na Leve clínica. Consultora encaminhou email para CRM mas não houve retorno da área."/>
    <s v="Não"/>
    <s v="Não"/>
    <s v="Sim"/>
    <s v="Sim"/>
    <s v="Sim"/>
    <s v="Não"/>
    <m/>
    <m/>
    <s v="Sim"/>
    <s v="Não"/>
    <m/>
    <s v="Não"/>
    <x v="2"/>
    <s v="Dia útil"/>
    <x v="11"/>
  </r>
  <r>
    <d v="2024-07-24T00:00:00"/>
    <x v="106"/>
    <n v="57"/>
    <n v="1"/>
    <n v="13090288"/>
    <m/>
    <m/>
    <s v="VALERIA CRISTINA TEIXEIRA MARQUES"/>
    <s v="606.442.817-15"/>
    <m/>
    <s v="Não Reincidente"/>
    <s v="Premium"/>
    <s v="Novos Associados"/>
    <x v="9"/>
    <s v="Contratos e Regulamentos"/>
    <s v="Contratação/Adesão e Vigência Contratual"/>
    <s v="Demora na Contratação AC"/>
    <x v="2"/>
    <x v="1"/>
    <m/>
    <s v="Individual"/>
    <s v="Não Assistencial"/>
    <s v="EMQ"/>
    <m/>
    <s v="Risco do negócio"/>
    <e v="#REF!"/>
    <s v="Interlocutor que se identifica como filho da beneficiária, questiona a demora no aceite da contratação de plano individual/família, sem justificativa por parte da operadora. A solicitação foi feita à Operadora no dia 24/07/2024. Protocolo 42233920240904989766 – data 04/09/2024."/>
    <s v="Localizado 1 contato do corretor com o Fale Leve para verificação da análise da proposta. Não houve ameaça "/>
    <s v="Não"/>
    <s v="Não"/>
    <s v="Não"/>
    <s v="Sim"/>
    <s v="Sim"/>
    <s v="Não"/>
    <m/>
    <m/>
    <s v="Não"/>
    <s v="Não"/>
    <m/>
    <m/>
    <x v="2"/>
    <s v="Dia útil"/>
    <x v="12"/>
  </r>
  <r>
    <d v="2024-09-07T00:00:00"/>
    <x v="106"/>
    <n v="12"/>
    <s v="-"/>
    <n v="13090859"/>
    <m/>
    <m/>
    <s v="CARLOS ALBERTO DO CARMO"/>
    <s v="203.237.607-59"/>
    <m/>
    <s v="Não Reincidente"/>
    <s v="Personal "/>
    <s v="Advindos III"/>
    <x v="14"/>
    <s v="Contratos e Regulamentos"/>
    <s v="Contratação/Adesão e Vigência Contratual"/>
    <s v="Demora na Contratação AC"/>
    <x v="2"/>
    <x v="1"/>
    <m/>
    <s v="Individual"/>
    <s v="Não Assistencial"/>
    <s v="EMQ"/>
    <m/>
    <s v="Risco do negócio"/>
    <e v="#REF!"/>
    <s v="Fiz a proposta de adesão mas não obtenho resposta ou aceite da mesma e sem a devida explicação por parte da operadora. Atendi a todos os requisitos da proposta, fiz as entrevistas de enfermidades pre existentes, documentação enviada e a resposta não sai."/>
    <s v="Não localizado contato com a Central Fale Leve"/>
    <s v="Não"/>
    <s v="Não"/>
    <s v="Não"/>
    <s v="Sim"/>
    <s v="Não"/>
    <s v="Não"/>
    <m/>
    <m/>
    <s v="Não"/>
    <s v="Não"/>
    <m/>
    <m/>
    <x v="2"/>
    <s v="Dia útil"/>
    <x v="12"/>
  </r>
  <r>
    <d v="2024-06-24T00:00:00"/>
    <x v="106"/>
    <n v="87"/>
    <n v="3"/>
    <n v="13091208"/>
    <m/>
    <m/>
    <s v="ANDRESSA MOURA DA COSTA"/>
    <s v="061.454.407-67"/>
    <n v="32"/>
    <s v="Não Reincidente"/>
    <s v="Personal "/>
    <s v="Advindos III"/>
    <x v="7"/>
    <s v="Contratos e Regulamentos"/>
    <s v="Contratação/Adesão e Vigência Contratual"/>
    <s v="Demora na Contratação AC"/>
    <x v="2"/>
    <x v="1"/>
    <m/>
    <s v="Individual"/>
    <s v="Não Assistencial"/>
    <s v="EMQ"/>
    <m/>
    <s v="Risco do negócio"/>
    <e v="#REF!"/>
    <s v="Interlocutora, que se identifica como amiga da beneficiária, questiona a recusa para contratação de plano individual ou familiar e a Operadora Leve Saúde não forneceu uma justificativa pela recusa. A solicitação foi feita à Operadora no dia 23/08/2024 e solicitou novamente dia 09/09/2024, sem retorno. Protocolo: 42233920240918039790 data: 18/09/2024."/>
    <s v="Localizado contato da cliente junto ao Fale Leve, onde ameaça ANS pela demora para implantação do plano. Cliente estava com 3 propostas em aberto. A ameaça não foi encaminhada para o time de EMQ, por erro operacional."/>
    <s v="Sim"/>
    <s v="Não"/>
    <s v="Sim"/>
    <s v="Sim"/>
    <s v="Sim"/>
    <s v="Não"/>
    <m/>
    <m/>
    <s v="Não"/>
    <s v="Não"/>
    <s v="Não encaminhou para área responsável"/>
    <s v="Não"/>
    <x v="2"/>
    <s v="Dia útil"/>
    <x v="12"/>
  </r>
  <r>
    <d v="2024-09-16T00:00:00"/>
    <x v="106"/>
    <n v="3"/>
    <n v="3"/>
    <n v="13091855"/>
    <m/>
    <m/>
    <s v="ISLAINE DA COSTA FERREIRA"/>
    <s v="122.864.317-28"/>
    <n v="35"/>
    <s v="Reincidente"/>
    <s v="Premium"/>
    <s v="Advindos II"/>
    <x v="9"/>
    <s v="Mensalidades e Reajuste"/>
    <s v="Mensalidades e outras cobraças"/>
    <s v="Demora na Liberação de Benefício"/>
    <x v="23"/>
    <x v="1"/>
    <m/>
    <s v="Individual"/>
    <s v="Não Assistencial"/>
    <s v="Comercial"/>
    <m/>
    <s v="Evitável"/>
    <e v="#REF!"/>
    <s v="Interlocutora Islane, questiona o desconto não recebido que foi ofertado pela operadora na contratação do plano de 5% vitalício, sobre o valor da mensalidade. Protocolo: 42233920240917036037 – data:04/09/2024."/>
    <m/>
    <s v="Não"/>
    <s v="Não"/>
    <s v="Sim"/>
    <s v="Sim"/>
    <s v="Sim"/>
    <s v="Não"/>
    <m/>
    <m/>
    <s v="Não"/>
    <s v="Não"/>
    <m/>
    <m/>
    <x v="2"/>
    <s v="Dia útil"/>
    <x v="12"/>
  </r>
  <r>
    <d v="2024-09-17T00:00:00"/>
    <x v="106"/>
    <n v="2"/>
    <n v="3"/>
    <n v="13091371"/>
    <m/>
    <m/>
    <s v="JOSE LUIZ STUDART DE ALBUQUERQUE SOMBRA"/>
    <s v="216.770.267-15"/>
    <n v="78"/>
    <s v="Não Reincidente"/>
    <s v="Mais Metropolitano"/>
    <s v="Advindos II"/>
    <x v="17"/>
    <s v="Cobertura"/>
    <s v="Prazos Maximos para Atendimento"/>
    <s v="Dificuldade no agendamento"/>
    <x v="3"/>
    <x v="85"/>
    <m/>
    <m/>
    <m/>
    <s v="Gestão de Rede"/>
    <m/>
    <s v="Evitável"/>
    <e v="#REF!"/>
    <s v="Beneficiário, questiona o prazo de atendimento para; RM - joelhos e RM Crânio solicitados em nome de Dra Glaucia Maria Ribeiro Zanbetti Leal e Dra Marcia Barreto para realizar em Petrópolis /RJ, solicitado em 04/08/2024.A operadora até o momento NÃO autorizou o serviço e nem agendou expirando o prazo máximo previsto na RN nº 566/2022.Informa que Operadora por diversas vezes alegou não ter recebido e foi solicitado abrir protocolo referente a isso , mas sem sucesso ,uma vez que fica aguardando na linha até a ligação cair.Protocolo 422339202409090000072775"/>
    <s v="Beneficiário não concorda com local indicado para realização do exame de RM. Realiza ameaça mais de um vez."/>
    <s v="Sim"/>
    <s v="Sim"/>
    <s v="Sim"/>
    <s v="Sim"/>
    <s v="Sim"/>
    <s v="Não"/>
    <m/>
    <m/>
    <s v="Sim"/>
    <s v="Não"/>
    <s v="Backoffice direcionou o exame para prestador longe da residência do beneficiário"/>
    <s v="Atendimento especializado"/>
    <x v="2"/>
    <s v="Dia útil"/>
    <x v="12"/>
  </r>
  <r>
    <d v="2024-09-16T00:00:00"/>
    <x v="106"/>
    <n v="3"/>
    <n v="1"/>
    <n v="13092040"/>
    <m/>
    <m/>
    <s v="PATRICIA SOUZA DE LIMA"/>
    <s v="016.818.687-09"/>
    <n v="47"/>
    <s v="Não Reincidente"/>
    <s v="Personal "/>
    <s v="Advindos II"/>
    <x v="9"/>
    <s v="Cobertura"/>
    <s v="Carência"/>
    <s v="Negativa de beneficios"/>
    <x v="8"/>
    <x v="1"/>
    <m/>
    <s v="Empresarial"/>
    <s v="Assistencial"/>
    <s v="Comercial"/>
    <m/>
    <s v="Inevitável"/>
    <e v="#REF!"/>
    <s v="Primeiramente, para contratar o plano já demorou bastante depois do contato que eu fiz com vocês que o plano deu entrada no meu contrato para inclusão do plano, como minha mae Patricia e os 2 depoentes dela (meu irmão e minha filha) já tinha o plano da Golden a 2 anos, pedimos uma carta de permanência ao plano e foi entregue para a Leve saúde, que assegurou que não cumpriríamos carências nenhuma, agora minha mãe precisa fazer uma cirurgia de extrema importância, está com suas partes intimidas inchadas, sentindo dores e o médico disse que a cirurgia era de extrema urgência pois a fístula que ela está no anus pode ser fatal, a leve saúde disse para minha mãe que a cirurgia não foi aprovada pois existe uma carência que termina em janeiro mas não temos esse tempo e essa tal carência não foi passada para ela quando contratou o plano, a atendente disse que essa situação iria entrar em análise e que demoraria 21 dias ÚTEIS para obter um retorno. Isso é um extremo absurdo"/>
    <m/>
    <s v="Não"/>
    <s v="Não"/>
    <s v="Não"/>
    <s v="Sim"/>
    <s v="Sim"/>
    <s v="Não"/>
    <m/>
    <m/>
    <s v="Não"/>
    <s v="Não"/>
    <m/>
    <s v="Não"/>
    <x v="2"/>
    <s v="Dia útil"/>
    <x v="12"/>
  </r>
  <r>
    <d v="2024-08-08T00:00:00"/>
    <x v="107"/>
    <n v="43"/>
    <n v="1"/>
    <n v="13093421"/>
    <m/>
    <m/>
    <s v="TALYSON COSTA DE LIMA"/>
    <s v="205.373.597-02"/>
    <m/>
    <s v="Não Reincidente"/>
    <s v="Fácil"/>
    <s v="Novos Associados"/>
    <x v="10"/>
    <s v="Contratos e Regulamentos"/>
    <s v="Contratação/Adesão e Vigência Contratual"/>
    <s v="Demora na Contratação AC"/>
    <x v="2"/>
    <x v="1"/>
    <m/>
    <s v="Individual"/>
    <s v="Não Assistencial"/>
    <s v="EMQ"/>
    <m/>
    <s v="Risco do negócio"/>
    <e v="#REF!"/>
    <s v="Interlocutor(a), que se identifica como mãe do beneficiário, questiona a recusa para contratação de plano individual ou familiar, sob alegação do beneficiário ser autista . A solicitação foi feita à Operadora no dia 11/06/2024. Protocolo 17231370989934 data - 08/08/2024"/>
    <s v="Localizado contato do corretor solicitando informações da proposta em análise. Não houve ameaça/ Contato no dia 20/08"/>
    <s v="Não"/>
    <s v="Não"/>
    <s v="Não"/>
    <s v="Sim"/>
    <s v="Sim"/>
    <s v="Não"/>
    <m/>
    <m/>
    <s v="Não"/>
    <s v="Não"/>
    <m/>
    <s v="Não"/>
    <x v="2"/>
    <s v="Dia útil"/>
    <x v="13"/>
  </r>
  <r>
    <d v="2024-09-06T00:00:00"/>
    <x v="107"/>
    <n v="14"/>
    <n v="4"/>
    <n v="13093464"/>
    <m/>
    <m/>
    <s v="ELMA DE OLIVEIRA VASCONCELOS"/>
    <s v="028.122.017-46"/>
    <m/>
    <s v="Não Reincidente"/>
    <s v="Premium"/>
    <s v="Advindos III"/>
    <x v="18"/>
    <s v="Contratos e Regulamentos"/>
    <s v="Contratação/Adesão e Vigência Contratual"/>
    <s v="Demora na Contratação AC"/>
    <x v="2"/>
    <x v="1"/>
    <m/>
    <s v="Individual"/>
    <s v="Não Assistencial"/>
    <s v="EMQ"/>
    <m/>
    <s v="Risco do negócio"/>
    <e v="#REF!"/>
    <s v="Interlocutora, que se identifica como filha da beneficiária, questiona a recusa para contratação de plano individual ou familiar, sob alegação de não foi dado resposta. A solicitação foi feita à Operadora no dia 06/09/2024. Foi realizada a entrevista com operadora em 09/09/2024 e até o momento não há resposta da operadora. Prosposta: 17256277322958. Protocolo: 42233920240920050906 Data: 20/09/2024"/>
    <s v="Filha da beneficiária entra em contato com o Fale Leve e ameaça ANS. A consultora realiza o envio da ameaça ao atendimento especializado mas responsável abre reclamação antes da tratativa. Localizado o contato com a Ouvidoria no dia 19/09, onde a filha também ameaça ANS"/>
    <s v="Sim"/>
    <s v="Não"/>
    <s v="Não"/>
    <s v="Sim"/>
    <s v="Sim"/>
    <s v="Sim"/>
    <m/>
    <m/>
    <s v="Não"/>
    <s v="Não"/>
    <m/>
    <s v="Ouvidoria"/>
    <x v="2"/>
    <s v="Dia útil"/>
    <x v="13"/>
  </r>
  <r>
    <d v="2024-06-05T00:00:00"/>
    <x v="107"/>
    <n v="107"/>
    <n v="8"/>
    <n v="13094626"/>
    <m/>
    <m/>
    <s v="SAULO ANDRE PEREIRA"/>
    <s v="921.185.937-91"/>
    <n v="58"/>
    <s v="Não Reincidente"/>
    <s v="Personal "/>
    <s v="Novos Associados"/>
    <x v="4"/>
    <s v="Cobertura"/>
    <s v="Prazos Maximos para Atendimento"/>
    <s v="Dificuldade no agendamento"/>
    <x v="6"/>
    <x v="0"/>
    <m/>
    <m/>
    <m/>
    <s v="Regulação - Eletiva"/>
    <m/>
    <s v="Evitável"/>
    <e v="#REF!"/>
    <s v="Interlocutor(a), que se identifica como o beneficiário], questiona a não cobertura para [HERNIORRAFIA INGUINAL. A operadora indicou os prestadores [hospital israelita as] e nenhum deles tem agenda disponível dentro dos prazos da RN 566/2022 [ou nenhum profissional tem agenda disponível para atendimento]. O procedimento foi solicitado à operadora no dia [16/09/2024], para realização no município rio de janeiro. Protocolo 42233920240940000064395 20/09/2024"/>
    <s v="Beneficiário reclama demora para agendamento de cirurgia. Todas as guias de procedimento e material já estavam liberadas, porém, o profissional demorou para definir data da cirurgia."/>
    <s v="Sim"/>
    <s v="Sim"/>
    <s v="Sim"/>
    <s v="Sim"/>
    <s v="Sim"/>
    <s v="Não"/>
    <m/>
    <m/>
    <s v="Sim"/>
    <s v="Encaminhado para área errada"/>
    <s v="Encaminhado caso para área errada"/>
    <s v="Atendimento especializado"/>
    <x v="2"/>
    <s v="Dia útil"/>
    <x v="13"/>
  </r>
  <r>
    <d v="2024-09-18T00:00:00"/>
    <x v="107"/>
    <n v="2"/>
    <n v="12"/>
    <n v="13094403"/>
    <m/>
    <m/>
    <s v="MARIA LIA DA SILVA CARDOSO"/>
    <s v="524.103.907-49"/>
    <n v="67"/>
    <s v="Não Reincidente"/>
    <s v="Leve On"/>
    <s v="Novos Associados"/>
    <x v="25"/>
    <s v="Cobertura"/>
    <s v="Regras para acesso aos atendimentos"/>
    <s v="Demora na Liberação de Benefício"/>
    <x v="26"/>
    <x v="86"/>
    <m/>
    <s v="Individual"/>
    <s v="Assistencial"/>
    <s v="Regulação - GPI"/>
    <m/>
    <s v="Evitável"/>
    <e v="#REF!"/>
    <s v="Interlocutora, que se identifica como filha do beneficiária, questiona a falta de atendimento para Ortopedista da Operadora Leve (em caráter de Urgência, como descrito em guia médica). A solicitação foi feita à Operadora no dia 19/09/2024, para realização no município Rio de Janeiro. A operadora alega que o não apresenta resposta ao pedido. Protocolo 00480774"/>
    <s v="Filha da beneficiária reclama de demora para visita do ortopedista durante internação. A mesma fez ameaças ao Fale Leve e a Ouvidoria, porém, time de regulação informou que haveria a visita no dia 20/09, que não ocorreu."/>
    <s v="Sim"/>
    <s v="Sim"/>
    <s v="Sim"/>
    <s v="Sim"/>
    <s v="Sim"/>
    <s v="Sim"/>
    <m/>
    <m/>
    <s v="Sim"/>
    <s v="Não encaminhou para área responsável"/>
    <s v="Não encaminhou para área responsável"/>
    <s v="Ouvidoria / Atendimento especializado"/>
    <x v="2"/>
    <s v="Dia útil"/>
    <x v="13"/>
  </r>
  <r>
    <d v="2024-09-12T00:00:00"/>
    <x v="108"/>
    <n v="11"/>
    <s v="-"/>
    <n v="13097501"/>
    <m/>
    <m/>
    <s v="STELLA GERVIS VIDAL"/>
    <s v="551.403.357-00"/>
    <n v="97"/>
    <s v="Não Reincidente"/>
    <s v="Premium"/>
    <s v="Advindos III"/>
    <x v="6"/>
    <s v="Contratos e Regulamentos"/>
    <s v="Portabilidade de Carências"/>
    <s v="Demora na Contratação AC"/>
    <x v="2"/>
    <x v="1"/>
    <m/>
    <s v="Individual"/>
    <s v="Não Assistencial"/>
    <s v="EMQ"/>
    <m/>
    <s v="Risco do negócio"/>
    <e v="#REF!"/>
    <s v="Interlocutora, que se identifica como sobrinho beneficiária, relata que a Leve Saúde operadora de destino não comunicou o aceite da portabilidade no plano de destino. Informa que cumpriu todos os requisitos estabelecidos pela resolução normativa vigente (vínculo ativo no plano de origem/adimplência/prazo de permanência/compatibilidade com o plano de destino e demais requisitos), sendo os documentos entregues na operadora em12/09/2024. Proposta 17261846151257 / meio de contato WhatsApp 21972037266 e email e data 12/09/2024"/>
    <s v="Não localizado contato com a Central Fale Leve"/>
    <s v="Não"/>
    <s v="Não"/>
    <s v="Não"/>
    <s v="Sim"/>
    <s v="Não"/>
    <s v="Não"/>
    <m/>
    <m/>
    <s v="Não"/>
    <s v="Não"/>
    <m/>
    <m/>
    <x v="3"/>
    <s v="Dia útil"/>
    <x v="14"/>
  </r>
  <r>
    <d v="2024-07-15T00:00:00"/>
    <x v="108"/>
    <n v="70"/>
    <n v="2"/>
    <n v="13097618"/>
    <m/>
    <m/>
    <s v="JAQUELINE MONTEIRO TINOCO CARDOSO HERNANDES"/>
    <s v="123.303.387-59"/>
    <n v="38"/>
    <s v="Não Reincidente"/>
    <s v="Personal "/>
    <s v="Novos Associados"/>
    <x v="18"/>
    <s v="Contratos e Regulamentos"/>
    <s v="Portabilidade de Carências"/>
    <s v="Demora na Contratação AC"/>
    <x v="2"/>
    <x v="1"/>
    <m/>
    <s v="Individual"/>
    <s v="Não Assistencial"/>
    <s v="EMQ"/>
    <m/>
    <s v="Risco do negócio"/>
    <e v="#REF!"/>
    <s v="Beneficiária relata que a Leve Saúde não comunicou o aceite da portabilidade no plano de destino. Informa que cumpriu todos os requisitos estabelecidos pela resolução normativa vigente (vínculo ativo no plano de origem/adimplência/prazo de permanência/compatibilidade com o plano de destino e demais requisitos), sendo os documentos entregues na Leve Saúde em 15/07/2024 . Operadora informa que solicitação da interlocutora não gerou protocolo . A mesma solicitou que entrou em contato através dos telefones : Telefone: 21 39523333 data 21/08/2024 atendente Claudia Telefone : 21 39523333 data 04/09/2024 atendente Natalia"/>
    <s v="Localizado contato da cliente junto ao Fale Leve, solicitando posição da proposta. Na última ligação a consultora informa que não conseguiu localizar proposta e informa que vai verificar internamente se há pendência. Afirma que cliente recebrá o retorno assim que houver posição. Cliente solicita protocolo de atendimento e consultora informa que não consegue emitir mas pode informar o nome dela pois ligação é gravada. Não houve ameaça explícita mas acredito que o fato de solicitar o protocolo de ligação possa ser um ponto de alerta."/>
    <s v="Não"/>
    <s v="Não"/>
    <s v="Não"/>
    <s v="Sim"/>
    <s v="Sim"/>
    <s v="Não"/>
    <m/>
    <m/>
    <s v="Não"/>
    <s v="Não"/>
    <m/>
    <s v="Não"/>
    <x v="3"/>
    <s v="Dia útil"/>
    <x v="14"/>
  </r>
  <r>
    <d v="2024-06-04T00:00:00"/>
    <x v="108"/>
    <n v="111"/>
    <n v="5"/>
    <n v="13095871"/>
    <m/>
    <m/>
    <s v="FREDERICO PONTES KAPPAUN"/>
    <s v="156.218.177-70"/>
    <n v="30"/>
    <s v="Não Reincidente"/>
    <s v="Mais Metropolitano"/>
    <s v="Novos Associados"/>
    <x v="1"/>
    <s v="Contratos e Regulamentos"/>
    <s v="Suspensão e Rescisão Contratuais"/>
    <s v="Cancelamento aviso previo"/>
    <x v="5"/>
    <x v="1"/>
    <m/>
    <s v="Empresarial"/>
    <s v="Não Assistencial"/>
    <s v="Cadastro"/>
    <m/>
    <s v="Inevitável"/>
    <e v="#REF!"/>
    <s v="Beneficiário, informa que solicitou à operadora, em 13/09/2024, a exclusão em plano coletivo empresarial INTERLOCUTOR RELATA QUE NÃO ESTAVA SATISFEITO COM RESULTADO DE DIAGNÓSTICO PELA OPERADORA , FATO ESTE QUE LEVA BENEFICIÁRIO A PEDIR ISENÇÃO DO CUMPRIMENTO DO AVISO PRÉVIO DE 60 DIAS SEM MULTA. Até a presente data não houve a exclusão. Protocolo 42233920240923099665 DATA 23/09/2024"/>
    <s v="Beneficiário não concorda com cobrança de aviso prévio. Localizadas as solicitações de cancelamento desde junho, porém, não localizado o envio da carta de cancelamento"/>
    <s v="Sim"/>
    <s v="Sim"/>
    <s v="Não"/>
    <s v="Sim"/>
    <s v="Sim"/>
    <s v="Não"/>
    <m/>
    <m/>
    <s v="Sim"/>
    <s v="Não"/>
    <m/>
    <s v="Atendimento especializado/ Reclame aqui"/>
    <x v="3"/>
    <s v="Dia útil"/>
    <x v="14"/>
  </r>
  <r>
    <d v="2024-09-18T00:00:00"/>
    <x v="108"/>
    <n v="5"/>
    <n v="3"/>
    <n v="13096868"/>
    <m/>
    <m/>
    <s v="NILCA CABRAL ANDRADE"/>
    <s v="760.385.217-04"/>
    <n v="73"/>
    <s v="Não Reincidente"/>
    <s v="Premium"/>
    <s v="Novos Associados"/>
    <x v="14"/>
    <s v="Cobertura"/>
    <s v="Reembolso"/>
    <s v="Devolucao de mensalidade"/>
    <x v="14"/>
    <x v="1"/>
    <m/>
    <m/>
    <m/>
    <s v="Financeiro"/>
    <m/>
    <s v="Inevitável"/>
    <e v="#REF!"/>
    <s v="Interlocutora, que se identifica como filha da beneficiaria , questiona o não pagamento de reembolso por não ter mais cobertura no plano . A solicitação de reembolso foi feita à operadora no dia [16/09/2024] e o prazo previsto no contrato para realização do reembolso já expirou. Protocolo [42233920240918090172] – data [16/09/2024].operadora alega que so pode pagar daqui a 30 dias"/>
    <s v="Beneficiária não concorda com o prazo de pagamento para devolução de mensalidade."/>
    <s v="Sim"/>
    <s v="Sim"/>
    <m/>
    <s v="Sim"/>
    <s v="Sim"/>
    <s v="Não"/>
    <m/>
    <m/>
    <s v="Sim"/>
    <s v="Não"/>
    <m/>
    <s v="Atendimento especializado"/>
    <x v="3"/>
    <s v="Dia útil"/>
    <x v="14"/>
  </r>
  <r>
    <d v="2024-09-12T00:00:00"/>
    <x v="109"/>
    <n v="12"/>
    <n v="1"/>
    <n v="13100008"/>
    <m/>
    <m/>
    <s v="YOLANDA MACHADO DE ALMEIDA"/>
    <s v="176.632.617-04"/>
    <n v="93"/>
    <s v="Não Reincidente"/>
    <s v="Personal "/>
    <s v="Advindos III"/>
    <x v="1"/>
    <s v="Contratos e Regulamentos"/>
    <s v="Contratação/Adesão e Vigência Contratual"/>
    <s v="Demora na Contratação AC"/>
    <x v="2"/>
    <x v="1"/>
    <m/>
    <s v="Individual"/>
    <s v="Não Assistencial"/>
    <s v="EMQ"/>
    <m/>
    <s v="Risco do negócio"/>
    <e v="#REF!"/>
    <s v="Interlocutora, que se identifica como filha da beneficiária, questiona a recusa para contratação de plano individual ou familiar, sob alegação de justificativa da operadora que está em analise. A solicitação foi feita à Operadora no dia 12/09/2024. Para efetuar a reclamação, relata que tentou entrar em contato com a Operadora por meio telefones 21 3952 3333 - na data 23/09/2024, em torno das 12h, atendente Fabiane, sem sucesso. Relata &quot;que corretor informa que o contrato proposta nº 17261681560703 está em análise no setor médico, após vídeo chamada com enfermeira e preenchido formulário de saúde. &quot;"/>
    <s v="Cliente entrou em contato um dia antes de abrir a NIP, não realizou ameaça explícita mas solicita protocolo."/>
    <s v="Não"/>
    <s v="Não"/>
    <s v="Não"/>
    <s v="Sim"/>
    <s v="Sim"/>
    <s v="Não"/>
    <m/>
    <m/>
    <s v="Não"/>
    <s v="Não"/>
    <m/>
    <s v="Não"/>
    <x v="3"/>
    <s v="Dia útil"/>
    <x v="15"/>
  </r>
  <r>
    <d v="2024-08-17T00:00:00"/>
    <x v="109"/>
    <n v="38"/>
    <s v="-"/>
    <n v="13100155"/>
    <m/>
    <m/>
    <s v="MARIA NUNES SERAFIM"/>
    <s v="087.307.947-73"/>
    <n v="78"/>
    <s v="Não Reincidente"/>
    <s v="Personal "/>
    <s v="Advindos III"/>
    <x v="6"/>
    <s v="Contratos e Regulamentos"/>
    <s v="Contratação/Adesão e Vigência Contratual"/>
    <s v="Demora na Contratação AC"/>
    <x v="2"/>
    <x v="1"/>
    <m/>
    <s v="Individual"/>
    <s v="Não Assistencial"/>
    <s v="EMQ"/>
    <m/>
    <s v="Risco do negócio"/>
    <e v="#REF!"/>
    <s v="Interlocutora, que se identifica como nora da beneficiária, questiona a recusa para contratação de plano individual ou familiar, e não apresentou nenhuma justificativa e nem resposta após a beneficiaria fazer a entrevista com médico. A solicitação foi feita à Operadora no dia 17/08/2024. Para efetuar a reclamação, relata que tentou entrar em contato com a Operadora por meio dos telefones (21)39523300 e (21)39523333 - na data 24/09/2024, em torno das 10:00h, sem sucesso."/>
    <s v="Não localizado contato com a Central Fale Leve"/>
    <s v="Não"/>
    <s v="Não"/>
    <s v="Não"/>
    <s v="Sim"/>
    <s v="Não"/>
    <s v="Não"/>
    <m/>
    <m/>
    <s v="Não"/>
    <s v="Não"/>
    <m/>
    <s v="Não"/>
    <x v="3"/>
    <s v="Dia útil"/>
    <x v="15"/>
  </r>
  <r>
    <d v="2024-08-28T00:00:00"/>
    <x v="109"/>
    <n v="27"/>
    <n v="1"/>
    <n v="13100807"/>
    <m/>
    <m/>
    <s v="ADAUTO DE CASTRO OLIVEIRA"/>
    <s v="051.812.237-96"/>
    <m/>
    <s v="Não Reincidente"/>
    <s v="Personal "/>
    <s v="Advindos III"/>
    <x v="10"/>
    <s v="Contratos e Regulamentos"/>
    <s v="Contratação/Adesão e Vigência Contratual"/>
    <s v="Demora na Contratação AC"/>
    <x v="2"/>
    <x v="1"/>
    <m/>
    <s v="Individual"/>
    <s v="Não Assistencial"/>
    <s v="EMQ"/>
    <m/>
    <s v="Risco do negócio"/>
    <e v="#REF!"/>
    <s v="Através de anuncio veiculado nas midias e redes sociais a Operadora Leve Saúde garantia a compra de carência INCLUSIVE PARTO E CPT para quem tem plano de saúde em congenere há pelo menos 24 meses (o meu plano atual é Bradesco Saúde). No dia 28/08/2024 solicitei a contratação do plano Leve Saúde Personal registro na ANS 486606201 e até a presente data 24/09/2024 não obtive resposta. Fiz uma reclamação no portal do consumidor no dia 06/09/24 e eles responderam informando que teria por lei até o dia 21/09/24 para acatar a contratação do plano, mas não foi isso que aconteceu. Gostaria que essa renomada autarquia interviesse no meu caso, pois não cometeria tal absurdo nesta reclamação a Operadora de saúde não veiculasse propaganda prometendo compra de carências para doenças pré existentes._x000a_Data da Ocorrência: 28/08/2024"/>
    <s v="Cliente entrou em contato com Central Fale Leve e não realizou ameaça explícita. Solicita o protocolo"/>
    <s v="Não"/>
    <s v="Não"/>
    <s v="Não"/>
    <s v="Sim"/>
    <s v="Sim"/>
    <s v="Não"/>
    <m/>
    <m/>
    <s v="Não"/>
    <s v="Não"/>
    <m/>
    <s v="Não"/>
    <x v="3"/>
    <s v="Dia útil"/>
    <x v="15"/>
  </r>
  <r>
    <d v="2024-09-19T00:00:00"/>
    <x v="109"/>
    <n v="5"/>
    <n v="2"/>
    <n v="13099472"/>
    <m/>
    <m/>
    <s v="LUD HENRIQUE COMBAT DA SILVA"/>
    <s v="996.656.540-04"/>
    <n v="41"/>
    <s v="Não Reincidente"/>
    <s v="Dental"/>
    <m/>
    <x v="26"/>
    <s v="Contratos e Regulamentos"/>
    <s v="Suspensão e Rescisão Contratuais"/>
    <s v="Cancelamento"/>
    <x v="5"/>
    <x v="1"/>
    <m/>
    <s v="Empresarial"/>
    <s v="Não Assistencial"/>
    <s v="Dental"/>
    <m/>
    <s v="Inevitável"/>
    <e v="#REF!"/>
    <s v="Beneficiário, informa que solicitou à operadora, em 24/09/2024, a exclusão em plano coletivo empresarial, por insatisfação e não atendimento de urgência/emergência e demais serviços para o titular e seus dependente. Protocolo 202429032036510 - 24/09/2024"/>
    <m/>
    <s v="Sim"/>
    <s v="Não"/>
    <s v="Não"/>
    <s v="Sim"/>
    <s v="Sim"/>
    <s v="Não"/>
    <m/>
    <m/>
    <s v="Não"/>
    <s v="Não"/>
    <m/>
    <s v="Não"/>
    <x v="3"/>
    <s v="Dia útil"/>
    <x v="15"/>
  </r>
  <r>
    <d v="2024-09-03T00:00:00"/>
    <x v="109"/>
    <n v="21"/>
    <n v="6"/>
    <n v="13098571"/>
    <m/>
    <m/>
    <s v="ELAINE CHRISTINA DE ARRUDA"/>
    <s v="115.947.377-38"/>
    <n v="38"/>
    <s v="Não Reincidente"/>
    <s v="Mais Metropolitano"/>
    <s v="Novos Associados"/>
    <x v="4"/>
    <s v="Contratos e Regulamentos"/>
    <s v="Suspensão e Rescisão Contratuais"/>
    <s v="Cancelamento"/>
    <x v="27"/>
    <x v="1"/>
    <m/>
    <m/>
    <s v="Não Assistencial"/>
    <s v="Cadastro"/>
    <m/>
    <s v="Evitável"/>
    <e v="#REF!"/>
    <s v="Beneficiária, questiona o cancelamento, em 24/09/2024, do contrato individual/familiar firmado em 05/08/2024. Relata que não houve justificativa para a suspensão. Protocolo: 42233920240924102547 – data: 24/09/2024."/>
    <s v="Beneficiária estava com segundo boleto cancelado e Beneficiária fez contato com a Ouvidoria após a abertura da NIP."/>
    <s v="Sim"/>
    <s v="Não"/>
    <s v="Sim"/>
    <s v="Sim"/>
    <s v="Sim"/>
    <s v="Não"/>
    <m/>
    <m/>
    <s v="Sim"/>
    <s v="Não encaminhou para área responsável"/>
    <s v="Não encaminhou para área responsável"/>
    <s v="Não"/>
    <x v="3"/>
    <s v="Dia útil"/>
    <x v="15"/>
  </r>
  <r>
    <d v="2024-09-19T00:00:00"/>
    <x v="109"/>
    <n v="5"/>
    <n v="3"/>
    <n v="13099449"/>
    <m/>
    <m/>
    <s v="LUIZ HENRIQUE DE OLIVEIRA SILVA"/>
    <s v="501.384.487-87"/>
    <n v="65"/>
    <s v="Não Reincidente"/>
    <s v="Dental"/>
    <m/>
    <x v="26"/>
    <s v="Cobertura"/>
    <s v="Rol de Procedimentos e Cobertura Contratual"/>
    <s v="Negativa de beneficios"/>
    <x v="8"/>
    <x v="1"/>
    <m/>
    <s v="Empresarial"/>
    <s v="Assistencial"/>
    <s v="Dental"/>
    <m/>
    <s v="Inevitável"/>
    <e v="#REF!"/>
    <s v="Interlocutor, que se identifica como filho do beneficiário, questiona a não cobertura para Consulta odontológica, radiografia. O procedimento foi solicitado no dia 24/09/2024, mas já foi negado outras vezes, para realização no município Niterói, entretanto, a operadora negou com a justificativa de que não há cobertura contratual. Protocolo 202429032036510 - 24/09/2024"/>
    <m/>
    <s v="Não"/>
    <s v="Não"/>
    <s v="Não"/>
    <s v="Sim"/>
    <s v="Sim"/>
    <s v="Não"/>
    <m/>
    <m/>
    <s v="Não"/>
    <s v="Não"/>
    <m/>
    <m/>
    <x v="3"/>
    <s v="Dia útil"/>
    <x v="15"/>
  </r>
  <r>
    <d v="2024-09-23T00:00:00"/>
    <x v="110"/>
    <n v="2"/>
    <s v="-"/>
    <n v="13103091"/>
    <m/>
    <m/>
    <s v="MARIA FRANCESCA DELL ARMI"/>
    <s v="024.837.407-90"/>
    <n v="89"/>
    <s v="Não Reincidente"/>
    <s v="Premium"/>
    <s v="Novos Associados"/>
    <x v="9"/>
    <s v="Contratos e Regulamentos"/>
    <s v="Contratação/Adesão e Vigência Contratual"/>
    <s v="Demora na Contratação AC"/>
    <x v="2"/>
    <x v="1"/>
    <m/>
    <s v="Individual"/>
    <s v="Não Assistencial"/>
    <s v="EMQ"/>
    <m/>
    <s v="Risco do negócio"/>
    <e v="#REF!"/>
    <s v=" Interlocutora, que se identifica como filha do beneficiária, questiona a recusa para contratação de plano individual ou familiar, operadora não apresenta resposta após entrevista com o medico. A solicitação foi feita à Operadora no dia 23/09/2024. Protocolo 42233920240925070067– data 25/09/2024."/>
    <s v="Não localizado contato com a Central Fale Leve"/>
    <s v="Não"/>
    <s v="Não"/>
    <s v="Não"/>
    <s v="Sim"/>
    <s v="Não"/>
    <s v="Não"/>
    <m/>
    <m/>
    <s v="Não"/>
    <s v="Não"/>
    <m/>
    <m/>
    <x v="3"/>
    <s v="Dia útil"/>
    <x v="16"/>
  </r>
  <r>
    <d v="2024-09-18T00:00:00"/>
    <x v="110"/>
    <n v="7"/>
    <n v="7"/>
    <n v="13101230"/>
    <m/>
    <m/>
    <s v="MONICA MORALES NESSIMIAN"/>
    <s v="004.926.077-45"/>
    <n v="54"/>
    <s v="Não Reincidente"/>
    <s v="Personal "/>
    <s v="Advindos II"/>
    <x v="9"/>
    <s v="Contratos e Regulamentos"/>
    <s v="Suspensão e rescisão Contratuais"/>
    <s v="Cancelamento aviso previo"/>
    <x v="5"/>
    <x v="1"/>
    <m/>
    <m/>
    <s v="Não Assistencial"/>
    <s v="Cadastro"/>
    <m/>
    <s v="Inevitável"/>
    <e v="#REF!"/>
    <s v="Beneficiário, informa que solicitou à operadora, em 10/08/2024 , a exclusão em plano coletivo empresarial. Até a presente data não houve a exclusão. Beneficiaria relata que não tem retorno da operadora, relata que não sabe quando começa o período de aviso prévio pois não tem resposta da operadora nem por e-mail e nem por celular. Protocolo 42233920240126142390."/>
    <m/>
    <s v="Sim"/>
    <s v="Sim"/>
    <s v="Sim"/>
    <s v="Sim"/>
    <s v="Sim"/>
    <s v="Não"/>
    <m/>
    <m/>
    <s v="Sim"/>
    <s v="Perda de SLA"/>
    <s v="Perda de SLA"/>
    <s v="Atendimento especializado"/>
    <x v="3"/>
    <s v="Dia útil"/>
    <x v="16"/>
  </r>
  <r>
    <d v="2024-09-25T00:00:00"/>
    <x v="110"/>
    <n v="0"/>
    <n v="0"/>
    <n v="13101802"/>
    <m/>
    <m/>
    <s v="MARA REGINA CALIXTO"/>
    <s v="333.061.847-72"/>
    <n v="78"/>
    <s v="Não Reincidente"/>
    <s v="Personal "/>
    <s v="Novos Associados"/>
    <x v="10"/>
    <s v="Cobertura"/>
    <s v="Prazos Maximos para Atendimento"/>
    <s v="Demora na Liberação de Benefício"/>
    <x v="1"/>
    <x v="1"/>
    <m/>
    <m/>
    <s v="Assistencial"/>
    <s v="Regulação - OPME"/>
    <m/>
    <s v="Evitável"/>
    <e v="#REF!"/>
    <s v="Paciente Mara tentou contato com o convênio para falar a respeito da sua solicitação de procedimento com o SAC, Mas os telefones não funcionam. A mesma estava aguardando a autorização de um procedimento cirurgico no hospital Albert Sabin com o Dr. Cesar Casarolli que foi autorizado um material e um fornecedor que não foi solicitado em relatório médico, e não houve consenso nem processo de junta médica para o plano emitir esse parecer. Segue telefone da Sra. Mara para devidos esclarecimentos: 21964516756 e da equipe médica patra consenso do material a ser utilizado: 1199992-9797 Pedimos ajuda da ANS para que essa autorização OPME seja revisada para a mesma operar o quanto antes."/>
    <s v="Beneficiária com guia de cirurgia aberta desde 16/08&gt; Guia liberada em 17/09. GUIA 1313456"/>
    <s v="Não"/>
    <s v="Não"/>
    <s v="Sim"/>
    <s v="Sim"/>
    <s v="Não"/>
    <s v="Não"/>
    <m/>
    <m/>
    <s v="Não"/>
    <s v="Não"/>
    <m/>
    <m/>
    <x v="3"/>
    <s v="Dia útil"/>
    <x v="16"/>
  </r>
  <r>
    <d v="2024-09-04T00:00:00"/>
    <x v="110"/>
    <n v="21"/>
    <n v="6"/>
    <n v="13101899"/>
    <m/>
    <m/>
    <s v="MARIA HELENA MACHADO GOMES"/>
    <s v="307.477.597-15"/>
    <n v="72"/>
    <s v="Não Reincidente"/>
    <s v="Personal "/>
    <s v="Advindos II"/>
    <x v="4"/>
    <s v="Cobertura"/>
    <s v="Rede de Atendimento (rede conveniada)"/>
    <s v="Dificuldade no agendamento"/>
    <x v="0"/>
    <x v="87"/>
    <m/>
    <s v="Individual"/>
    <s v="Assistencial"/>
    <s v="Fale Leve"/>
    <m/>
    <s v="Evitável"/>
    <e v="#REF!"/>
    <s v="Interlocutora, que se identifica como Sobrinha da beneficiária, questiona o não atendimento para Cirurgia Vascular, médico solicitante Dra. Mikelina. I. de Cândida. A solicitação foi feita à Operadora no dia 09/09/2024, no município São Gonçalo e o agendamento foi realizado para o município Rio de Janeiro. Protocolo - 42233920240909003581 - Data: 09/09/2024"/>
    <s v="Sobrinha da beneficiária não aceita local indicado para realização de cirurgia vascular. Beneficiária sem pedido e encaminhamento médico, foi agendada consulta com o angiologista em Niterói, porém, não foi enviado pedido. Houve erro operacional, da consultora pois não indicou prestador credenciado em Niterói. Informa que é corretora e que realizará abertura de reclamação na ANS."/>
    <s v="Sim"/>
    <s v="Sim"/>
    <s v="Sim"/>
    <s v="Sim"/>
    <s v="Sim"/>
    <s v="Não"/>
    <m/>
    <m/>
    <s v="Sim"/>
    <s v="Não"/>
    <s v="Não indicado prestador credenciado"/>
    <s v="Atendimento especializado"/>
    <x v="3"/>
    <s v="Dia útil"/>
    <x v="16"/>
  </r>
  <r>
    <d v="2024-07-31T00:00:00"/>
    <x v="111"/>
    <n v="57"/>
    <n v="8"/>
    <n v="13105216"/>
    <m/>
    <m/>
    <s v="DINALVA MARIA FARIA GONCALVES"/>
    <s v="487.093.107-97"/>
    <n v="77"/>
    <s v="Não Reincidente"/>
    <s v="Personal "/>
    <s v="Advindos III"/>
    <x v="14"/>
    <s v="Contratos e Regulamentos"/>
    <s v="Contratação/Adesão e Vigência Contratual"/>
    <s v="Demora na Contratação AC"/>
    <x v="2"/>
    <x v="1"/>
    <m/>
    <m/>
    <s v="Não Assistencial"/>
    <s v="EMQ"/>
    <m/>
    <s v="Risco do negócio"/>
    <e v="#REF!"/>
    <s v=" Interlocutora, que se identifica como filha da beneficiária, questiona a recusa para contratação de plano individual ou familiar, sob alegação de nenhuma justificativa sobre a negativa. A solicitação foi feita à Operadora no dia 31/07/2024 . Protocolo 42233920240916031909 – data 16/09/2024."/>
    <s v="Cliente entrou em contato com Central Fale Leve e não realizou ameaça explícita. Solicita o protocolo"/>
    <s v="Não"/>
    <s v="Não"/>
    <s v="Não"/>
    <s v="Sim"/>
    <s v="Sim"/>
    <s v="Não"/>
    <m/>
    <m/>
    <s v="Não"/>
    <s v="Não"/>
    <m/>
    <m/>
    <x v="3"/>
    <s v="Dia útil"/>
    <x v="17"/>
  </r>
  <r>
    <d v="2024-09-19T00:00:00"/>
    <x v="111"/>
    <n v="7"/>
    <n v="5"/>
    <n v="13103598"/>
    <m/>
    <m/>
    <s v="ZENI FREITAS PINTO"/>
    <s v="341.844.497-00"/>
    <n v="69"/>
    <s v="Não Reincidente"/>
    <s v="Mais Metropolitano"/>
    <s v="Advindos II"/>
    <x v="17"/>
    <s v="Contratos e Regulamentos"/>
    <s v="Itens Obrigatórios e Cláusulas Contratuais"/>
    <s v="Carência"/>
    <x v="9"/>
    <x v="1"/>
    <m/>
    <s v="Individual"/>
    <s v="Não Assistencial"/>
    <s v="Cadastro"/>
    <m/>
    <s v="Inevitável"/>
    <e v="#REF!"/>
    <s v="Beneficiária, questiona a exigência de Cobertura Parcial Temporária indevida. Trata-se de contrato individual/familiar, firmado em 04/07/2024. Relata que a operadora esta cobrando CPT para Transtorno Interno do Joelho , Neoplasia Maligna da Mama , Desenvolvendo cirurgia plástica da Mama , Diabete Melitos . Relata que obteve esses diagnósticos a 30 anos atrás . Protocolo 42233920240925105438 – data 25/09/2024."/>
    <s v="Beneficiária não concorda com a implantação das CPT's referentes a doenças pré existentes assinadas pela mesma na declaração de saúde."/>
    <s v="Sim"/>
    <s v="Sim"/>
    <s v="Não"/>
    <s v="Sim"/>
    <s v="Sim"/>
    <s v="Não"/>
    <m/>
    <m/>
    <s v="Sim"/>
    <s v="Não"/>
    <m/>
    <s v="Atendimento especializado"/>
    <x v="3"/>
    <s v="Dia útil"/>
    <x v="17"/>
  </r>
  <r>
    <d v="2024-09-26T00:00:00"/>
    <x v="111"/>
    <n v="0"/>
    <n v="3"/>
    <n v="13105179"/>
    <m/>
    <m/>
    <s v="RENAN DA SILVA FERREIRA JUNIOR"/>
    <s v="058.202.047-60"/>
    <n v="36"/>
    <s v="Não Reincidente"/>
    <m/>
    <s v="Novos Associados"/>
    <x v="18"/>
    <s v="Cobertura"/>
    <s v="Carência"/>
    <s v="Carência"/>
    <x v="9"/>
    <x v="1"/>
    <m/>
    <m/>
    <s v="Não Assistencial"/>
    <s v="Cadastro"/>
    <m/>
    <s v="Evitável"/>
    <e v="#REF!"/>
    <s v="Beneficiário questiona a não cobertura para nome técnico do procedimento consulta cirurgião do aparelho digestivo ,nutricionista e psicólogo . O procedimento foi solicitado no dia 26/09/2024, para realização no município Niterói, entretanto, a operadora negou com a justificativa de que o beneficiário está em carência para o procedimento especificar se no contrato há alguma cláusula de redução de carência, porem o mesmo informa que solicitou a portabilidade de carência dentro da normas da ans . Protocolo:42233920240926109459 – data26/09/2024."/>
    <s v="Beneficiário reclama de carências implantadas pois realizou portabilidade. Verificado que houve erro operacional no time de cadastro e financeiro. Houve ameaça e envio para o time de ameaças que só deu continuidade a tratativa após a NIP recepcionada."/>
    <s v="Sim"/>
    <s v="Não"/>
    <s v="Sim"/>
    <s v="Sim"/>
    <s v="Sim"/>
    <s v="Não"/>
    <m/>
    <m/>
    <s v="Sim"/>
    <s v="Não"/>
    <m/>
    <s v="Não"/>
    <x v="3"/>
    <s v="Dia útil"/>
    <x v="17"/>
  </r>
  <r>
    <d v="2024-09-26T00:00:00"/>
    <x v="111"/>
    <n v="0"/>
    <n v="5"/>
    <n v="13104549"/>
    <m/>
    <m/>
    <s v="RENATA FERNANDES DOMENECH"/>
    <s v="085.720.917-50"/>
    <n v="43"/>
    <s v="Reincidente"/>
    <s v="Premium"/>
    <s v="Novos Associados"/>
    <x v="6"/>
    <s v="Cobertura"/>
    <s v="Prazos Maximos para Atendimento"/>
    <s v="Carência"/>
    <x v="8"/>
    <x v="1"/>
    <m/>
    <s v="Individual"/>
    <s v="Assistencial"/>
    <s v="Regulação - GPI"/>
    <m/>
    <s v="Inevitável"/>
    <e v="#REF!"/>
    <s v="Interlocutor(a), que se identifica como o beneficiário, questiona a não Autorização para atendimento de Urgência e Emergência Paciente sofreu recente ABORTO encontra-se com Quadro Hemorrágico , médico solicitante Dr. Rafaela Pires de Souza. O procedimento foi solicitado no dia 26/09/2024, para realização no município Rio de Janeiro Prestador Hospital e Maternidade Santa Lúcia em Botafogo, mas a Operadora alega carência de 58 dias e resisti em não internar, está impedindo o atendimento/ Causando constrangimento Ferindo a Lei 9656/98 RN566.consu 13. Protocolo anotar n°42233920240926108345 – data 26/09/2024."/>
    <s v="Familiar reclama de negativa para internação. Beneficiária estava ativa a 58 dias e ocorreu negativa automática. "/>
    <s v="Sim"/>
    <s v="Não"/>
    <s v="Não"/>
    <s v="Sim"/>
    <s v="Sim"/>
    <s v="Sim"/>
    <m/>
    <m/>
    <s v="Sim"/>
    <s v="Não"/>
    <m/>
    <s v="Ouvidoria"/>
    <x v="3"/>
    <s v="Dia útil"/>
    <x v="17"/>
  </r>
  <r>
    <d v="2024-09-26T00:00:00"/>
    <x v="111"/>
    <n v="0"/>
    <n v="1"/>
    <n v="13104443"/>
    <m/>
    <m/>
    <s v="JANETE MONTESINOS VIANNA"/>
    <s v="713.717.887-15"/>
    <n v="75"/>
    <s v="Reincidente"/>
    <s v="Personal "/>
    <s v="Novos Associados"/>
    <x v="14"/>
    <s v="Cobertura"/>
    <s v="Prazos Maximos para Atendimento"/>
    <s v="Dificuldade no agendamento"/>
    <x v="17"/>
    <x v="21"/>
    <m/>
    <s v="Individual"/>
    <s v="Assistencial"/>
    <s v="Leve Clínica"/>
    <m/>
    <s v="Evitável"/>
    <e v="#REF!"/>
    <s v="Interlocutor, que se identifica como filho da beneficiária, questiona o prazo de atendimento para consulta cardiologista. A operadora autorizou o serviço e agendou para o dia 11/2024, após o prazo máximo previsto na RN nº 566/2022. Protocolo 233920240926109042 em data de 26/09/2024."/>
    <s v="Filho da beneficiária entra em contato com a  Central Fale Leve solicitando agendamento de consulta com cardiologista. A consultora passa duas disponibilidades dentro do prazo e informa que pode também indicar prestadores credenciados. O filho informa que quer somente na Leve clínica de Campo Grande e solicita agendamento com clínica particular. Filho ciente que locais indicados estão dentro da abrangência do plano. Unidades indicadas: Leve clínica da Penha e Duque de Caxias (disponibilidade no mesmo dia que a NIP foi aberta). Informa que como a consulta não foi agendada, fará reclamação na ANS."/>
    <s v="Sim"/>
    <s v="Não"/>
    <s v="Não"/>
    <s v="Sim"/>
    <s v="Sim"/>
    <s v="Não"/>
    <m/>
    <m/>
    <s v="Sim"/>
    <s v="Não"/>
    <m/>
    <s v="Não"/>
    <x v="3"/>
    <s v="Dia útil"/>
    <x v="17"/>
  </r>
  <r>
    <d v="2024-09-17T00:00:00"/>
    <x v="111"/>
    <n v="9"/>
    <n v="4"/>
    <n v="13105210"/>
    <m/>
    <m/>
    <s v="MIGUEL DE ANDRADE CAETANO CRUZ CASADO"/>
    <s v="147.222.207-51"/>
    <n v="31"/>
    <s v="Reincidente"/>
    <m/>
    <s v="Novos Associados"/>
    <x v="9"/>
    <s v="Cobertura"/>
    <s v="Prazos Maximos para Atendimento"/>
    <s v="Dificuldade no agendamento"/>
    <x v="3"/>
    <x v="63"/>
    <m/>
    <m/>
    <s v="Assistencial"/>
    <s v="Gestão de Rede"/>
    <m/>
    <s v="Inevitável"/>
    <e v="#REF!"/>
    <s v="REDE POSSUI APENAS DOIS CREDENCIADOS COM A ESPECIALIDADE ''NEUROPSICOLOGIA'', UM NO MÉIER, VIVAMENTE, (QUE EM CONTATO INFORMA NÃO TER AGENDA) E OUTRO EM CAMPO GRANDE, REABILITÁ, (MUITO DISTANTE DA MINHA RESIDÊNCIA). FOI ABERTO CHAMADO NA CENTRAL FALE LEVE (42233920240917034919 E, EM SEGUIDA, NO SAC (42233920240917088712) AMBOS SEM TRATATIVA. ATO OCNTÍNUO, ABRI CHAMADO JUNTO À OUVIDORIA QUE NÃO TRATOU DO CASO, O QUE ENSEJOU UMA SEGUNDA TENTATIVA, TAMBÉM PELA OUVIDORIA, CUJO PROTOCOLO FOI 42233920240919094328, OFERTANDO AGENDAMENTO PARA 02/10/24 EM CAMPO GRANDE, QUANDO EU JÁ HAVIA DITO QUE ERA DISTANTE. OS CANAIS DE ATENDIMENTO SÃO SEMPRE MUITO RUINS, ESTA NÃO É A PRIMEIRA VEZ QUE RECORRO À ANS, INFELIZMENTE ELES NÃO LEEM, FINGEM QUE LEEM O QUE EU ESCREVO OU OS ATENDENTES NÃO REPORTAM CORRETAMENTE A DEMANDA. EU QUERO CONSULTA COM NEUROPSICÓLOGO PRÓXIMO À MINHA RESIDÊNCIA! TENHO ENCAMINHAMENTO E PRINT DO CHAT COM A VIVAMENTE"/>
    <s v="Beneficiário reclama de dificuldade para agendamento de avaliação neuropsicológica. Relata que tentou agendar nas clínicas indicadas mas datas estavam distantes e clínicas estão distantes. Beneficiário abriu reclamação com a Ouvidoria, que junto ao gestão de rede, disponibilizaram agendamento dentro da rede mas beneficiário não aceitou por ser distante da sua residência."/>
    <s v="Sim"/>
    <s v="Não"/>
    <s v="Sim"/>
    <s v="Sim"/>
    <s v="Sim"/>
    <s v="Sim"/>
    <m/>
    <m/>
    <s v="Não"/>
    <s v="Abertura de caso na árvore errada/ Não encaminhamento para área responsável"/>
    <s v="Não encaminhou para área responsável"/>
    <s v="Ouvidoria"/>
    <x v="3"/>
    <s v="Dia útil"/>
    <x v="17"/>
  </r>
  <r>
    <d v="2024-08-05T00:00:00"/>
    <x v="112"/>
    <n v="53"/>
    <n v="7"/>
    <n v="13106715"/>
    <m/>
    <m/>
    <s v="DEJANIRA DE SOUZA SANTOS"/>
    <s v="678.3691.77-20"/>
    <n v="73"/>
    <s v="Não Reincidente"/>
    <s v="Personal "/>
    <s v="Advindos II"/>
    <x v="4"/>
    <s v="Cobertura"/>
    <s v="Reembolso"/>
    <s v="Demora na Liberação de Benefício"/>
    <x v="22"/>
    <x v="1"/>
    <m/>
    <m/>
    <s v="Não Assistencial"/>
    <s v="Financeiro"/>
    <m/>
    <s v="Evitável"/>
    <e v="#REF!"/>
    <s v="Beneficiária, informa que o procedimento Anestesista foi solicitado à operadora em 14/06/2024 e não foi garantido Solicitou o reembolso e a operadora alega que aguarde sendo que já ultrapassou o prazo de reembolsar. O procedimento foi posteriormente realizado em caráter particular em 03/06/2024, no prestador, em função da ausência de cobertura pela operadora. A solicitação de reembolso foi feita em [data do pedido – 14/06/2024, não sendo pago o reembolso integral valor pago R$ 900,00 não houve valor reembolsado. Protocolo: 42233920240828046333 data 28/08/2024"/>
    <m/>
    <s v="Sim"/>
    <s v="Sim"/>
    <s v="Não"/>
    <s v="Sim"/>
    <s v="Sim"/>
    <s v="Não"/>
    <m/>
    <m/>
    <s v="Sim"/>
    <s v="Não"/>
    <m/>
    <s v="Atendimento especializado"/>
    <x v="3"/>
    <s v="Dia útil"/>
    <x v="18"/>
  </r>
  <r>
    <d v="2024-05-28T00:00:00"/>
    <x v="112"/>
    <n v="122"/>
    <n v="6"/>
    <n v="13105914"/>
    <m/>
    <m/>
    <s v="ALINNE CRISTINA DOS SANTOS ALEGRIA"/>
    <s v="054.518.877-64"/>
    <n v="45"/>
    <s v="Não Reincidente"/>
    <s v="Personal "/>
    <s v="Novos Associados"/>
    <x v="7"/>
    <s v="Cobertura"/>
    <s v="Rede de Atendimento (rede conveniada)"/>
    <s v="Dificuldade no agendamento"/>
    <x v="3"/>
    <x v="88"/>
    <m/>
    <m/>
    <s v="Assistencial"/>
    <s v="Gestão de Rede"/>
    <m/>
    <s v="Evitável"/>
    <e v="#REF!"/>
    <s v="Beneficiária questiona a falta de atendimento para consulta com cirurgião plástico. A solicitação foi feita à Operadora no mês de julho de 2024, para realização no município Rio de Janeiro/RJ. A operadora possui um prestador que alega não realizar o procedimento cirúrgico que beneficiária necessita. A mesma solicitou um novo prestador para a operadora mas ainda não houve uma resposta por parte da operadora para a especialidade solicitada. Protocolo: não foi fornecido – data: 12/09/2024 - meio de contato: 3952-3300."/>
    <s v="Beneficiária solicita agendamento de consulta com cirurgião plástico. No primeiro atendimento, agendamos consulta com o Dr Pedro Faveret que não realiza atendimento. Beneficiária retornou atendimento, porém, não encaminhou pedido. Houve erro operacional do Backoffice por peder SLA no momento de resposta a beneficiária."/>
    <s v="Sim"/>
    <s v="Sim"/>
    <s v="Sim"/>
    <s v="Sim"/>
    <s v="Sim"/>
    <s v="Não"/>
    <m/>
    <m/>
    <s v="Não"/>
    <s v="Perda de SLA"/>
    <s v="Perda de SLA"/>
    <s v="Atendimento especializado"/>
    <x v="3"/>
    <s v="Dia útil"/>
    <x v="18"/>
  </r>
  <r>
    <d v="2024-09-27T00:00:00"/>
    <x v="112"/>
    <n v="0"/>
    <n v="0"/>
    <n v="13105917"/>
    <m/>
    <m/>
    <s v="ALINNE CRISTINA DOS SANTOS ALEGRIA"/>
    <s v="054.518.877-64"/>
    <n v="45"/>
    <s v="Reincidente"/>
    <s v="Personal "/>
    <s v="Novos Associados"/>
    <x v="7"/>
    <s v="Cobertura"/>
    <s v="Regras para acesso aos atendimentos"/>
    <s v="Dificuldade no agendamento"/>
    <x v="8"/>
    <x v="89"/>
    <m/>
    <m/>
    <s v="Assistencial"/>
    <s v="Regulação - Eletiva"/>
    <m/>
    <s v="Inevitável"/>
    <e v="#REF!"/>
    <s v="Beneficiária questiona o não atendimento para ressonância magnética do ombro, lombar e joelho. Relata que tentou entrar em contato com a Operadora por meio dos telefones 3952-3300 e 3952-4800 - na data 26/09/2024, sem sucesso. Beneficiária acrescenta de que não consegue solicitar através do aplicativo só sendo possível solicitar consultas."/>
    <s v="Beneficiária reclama da necessidade de autorização prévia para exames complexos. Não encaminhou pedido para abertura de guia."/>
    <s v="Não"/>
    <s v="Não"/>
    <s v="Não"/>
    <s v="Sim"/>
    <s v="Não"/>
    <s v="Não"/>
    <m/>
    <m/>
    <s v="Não"/>
    <s v="Não"/>
    <m/>
    <s v="Não"/>
    <x v="3"/>
    <s v="Dia útil"/>
    <x v="18"/>
  </r>
  <r>
    <d v="2024-09-05T00:00:00"/>
    <x v="113"/>
    <n v="25"/>
    <n v="1"/>
    <n v="13110578"/>
    <m/>
    <m/>
    <s v="ELENICE CESAR DA SILVA"/>
    <s v="840.186.407-06"/>
    <n v="72"/>
    <s v="Não Reincidente"/>
    <s v="Personal "/>
    <s v="Advindos II"/>
    <x v="6"/>
    <s v="Contratos e Regulamentos"/>
    <s v="Contratação/Adesão e Vigência Contratual"/>
    <s v="Demora na Contratação AC"/>
    <x v="2"/>
    <x v="1"/>
    <m/>
    <s v="Individual"/>
    <s v="Não Assistencial"/>
    <s v="EMQ"/>
    <m/>
    <s v="Risco do negócio"/>
    <s v="Risco do Negócio"/>
    <s v="Interlocutor, que se identifica como filho do beneficiário, questiona a analise para contratação de plano individual ou familiar. A solicitação foi feita à Operadora no dia 12/09/2024 relata que já passou 21 dias e até o momento a operadora não apresentou uma resposta. Não possui protocolo pois a operadora não forneceu protocolo, número da proposta 17255706831662. Entrou em contato por meio dos telefones 39523333 e 0800 580 2382 na data de 27/09/2024 25/09/2024 e 23/09/2024 em torno de 15:08."/>
    <s v="Localizado o contato apenas após a abaertura da NIP "/>
    <s v="Não"/>
    <s v="Não"/>
    <s v="Não"/>
    <s v="Sim"/>
    <s v="Não"/>
    <s v="Não"/>
    <m/>
    <m/>
    <s v="Não"/>
    <s v="Não"/>
    <m/>
    <s v="Não"/>
    <x v="4"/>
    <s v="Dia útil"/>
    <x v="19"/>
  </r>
  <r>
    <d v="2024-09-09T00:00:00"/>
    <x v="113"/>
    <n v="21"/>
    <s v="-"/>
    <n v="13110644"/>
    <m/>
    <m/>
    <s v="SANDOR ÁTILA NEMES"/>
    <s v="173.315.758-13"/>
    <n v="49"/>
    <s v="Não Reincidente"/>
    <s v="Personal "/>
    <s v="Novos Associados"/>
    <x v="1"/>
    <s v="Contratos e Regulamentos"/>
    <s v="Contratação/Adesão e Vigência Contratual"/>
    <s v="Demora na Contratação AC"/>
    <x v="2"/>
    <x v="1"/>
    <m/>
    <s v="Individual"/>
    <s v="Não Assistencial"/>
    <s v="EMQ"/>
    <m/>
    <s v="Risco do negócio"/>
    <s v="Risco do Negócio"/>
    <s v="benificiario, relata que a leve saúde recusou a portabilidade de carências, solicitada após o prazo mínimo de permanência, sob alegação de descrever a justificativa para a recusa. Informa que cumpriu todos os requisitos estabelecidos pela resolução normativa vigente (vínculo ativo no plano de origem/adimplência/prazo de permanência/compatibilidade com o plano de destino e demais requisitos), sendo os documentos entregues na operadora/administradora em 09/09/2024. A portabilidade para o plano leve saúde foi recusada em não informado. . 42233920240930084933 30/09/2024. PROPOSTA 17258942943008 FIRMADO EM CONTRSTO E SEM RESPOSTA DA OPERADOURA."/>
    <s v="Não localizado contato com a Central Fale Leve"/>
    <s v="Não"/>
    <s v="Não"/>
    <s v="Não"/>
    <s v="Sim"/>
    <s v="Não"/>
    <s v="Não"/>
    <s v="Não"/>
    <s v="Não"/>
    <s v="Não"/>
    <s v="Não"/>
    <m/>
    <s v="Atendimento especializado"/>
    <x v="4"/>
    <s v="Dia útil"/>
    <x v="19"/>
  </r>
  <r>
    <d v="2024-08-23T00:00:00"/>
    <x v="113"/>
    <n v="38"/>
    <n v="10"/>
    <n v="13110915"/>
    <m/>
    <m/>
    <s v="PRISCILA DA SILVA"/>
    <s v="057.486.617-56"/>
    <n v="41"/>
    <s v="Reincidente"/>
    <s v="Personal "/>
    <s v="Novos Associados"/>
    <x v="18"/>
    <s v="Cobertura"/>
    <s v="Reembolso"/>
    <s v="Demora na Liberação de Benefício"/>
    <x v="22"/>
    <x v="1"/>
    <m/>
    <s v="Individual"/>
    <s v="Não Assistencial"/>
    <s v="Financeiro"/>
    <m/>
    <s v="Evitável"/>
    <e v="#REF!"/>
    <s v="Pedi o reembolso no dia 22/08/2024 e atende do plano falou pelo e-mail que é 5 dias de análise e mais 30 dias para fazer o reembolso. Liguei para o dia 23/08/2024 para saber quando iria depositar o atende falou que seria dia 25/08/2024. Chegou o dia 25 não depositaram. Liguei no dia 26/9/2024 falando que não estava anexada e depois falou se agência estaria certo e não estava da, aí falou que não foi feito pq estava errado o número da agência. Eu acertei o número certo da agência. O atendente relatou que iria ter a resposta só no dia 3/10/2024. Já vai fazer 2 meses que ainda não recebi o reembolso. Peço ajuda, por gentileza!"/>
    <m/>
    <m/>
    <m/>
    <m/>
    <m/>
    <s v="Não"/>
    <m/>
    <m/>
    <m/>
    <m/>
    <m/>
    <m/>
    <m/>
    <x v="4"/>
    <s v="Dia útil"/>
    <x v="19"/>
  </r>
  <r>
    <d v="2024-09-04T00:00:00"/>
    <x v="113"/>
    <n v="26"/>
    <n v="4"/>
    <n v="13110556"/>
    <m/>
    <m/>
    <s v="ROBERTO CARLOS CEARENSE PIMENTEL"/>
    <s v="872.840.307-04"/>
    <n v="59"/>
    <s v="Reincidente"/>
    <s v="Personal "/>
    <s v="Advindos II"/>
    <x v="1"/>
    <s v="Cobertura"/>
    <s v="Rede de Atendimento (rede conveniada)"/>
    <s v="Carência"/>
    <x v="9"/>
    <x v="1"/>
    <m/>
    <s v="Empresarial"/>
    <s v="Não Assistencial"/>
    <s v="Comercial"/>
    <m/>
    <s v="Inevitável"/>
    <e v="#REF!"/>
    <s v="O plano contratado não exigia carência porque foi migrado da Amil, toda conversa com o corretor foi que haveria aproveitamento total da carência, no entanto após assinatura do contrato verificamos que existe carência de seis meses pra utilizar a rede credenciada. Que o atendimento só pode ser realizado na rede própria, incluindo internação e exames . Pelos canais de atendimento foi confirmado isso. Em nenhum momento o corretor avisou isso."/>
    <m/>
    <s v="Sim"/>
    <s v="Sim"/>
    <s v="Não"/>
    <s v="Sim"/>
    <s v="Sim"/>
    <s v="Não"/>
    <m/>
    <m/>
    <m/>
    <s v="Sim"/>
    <m/>
    <s v="Atendimento especializado/ Reclame aqui"/>
    <x v="4"/>
    <s v="Dia útil"/>
    <x v="19"/>
  </r>
  <r>
    <d v="2024-09-30T00:00:00"/>
    <x v="113"/>
    <n v="0"/>
    <n v="1"/>
    <n v="13108668"/>
    <m/>
    <m/>
    <s v="PERPEDIGNA FRANCISCA DOS SANTOS"/>
    <s v="003.490.337-22"/>
    <n v="78"/>
    <s v="Não Reincidente"/>
    <s v="Personal "/>
    <s v="Novos Associados"/>
    <x v="6"/>
    <s v="Cobertura"/>
    <s v="Regras para acesso aos atendimentos"/>
    <s v="Dificuldade no agendamento"/>
    <x v="0"/>
    <x v="1"/>
    <m/>
    <m/>
    <s v="Assistencial"/>
    <s v="Fale Leve"/>
    <m/>
    <s v="Evitável"/>
    <e v="#REF!"/>
    <s v="Interlocutora, que se identifica como nora da beneficiária, questiona a falta de atendimento para TC - Crânio ou sela túrcica ou órbitas, e nome do médico solicitante Rubens Pertecarrari Junior CRM 759732. A solicitação foi feita à Operadora no dia 11/08/2024, para realização no município Rio de Janeiro. A operadora alega que o pedido está em análise [ou não apresenta resposta ao pedido]. Protocolo 42233920240930113512 – data 30/09/2024."/>
    <s v="Filha da beneficiária entra em contato com a central Fale Leve solicitando informações sobre a autorização de TC e consultora não localiza guia 1314469 já aberta e autorizada. Responsável ameaça e atendimento especializado não consegue contato para informar sobre autorização."/>
    <s v="Sim"/>
    <s v="Sim"/>
    <s v="Sim"/>
    <s v="Sim"/>
    <s v="Sim"/>
    <s v="Não"/>
    <m/>
    <m/>
    <s v="Sim"/>
    <s v="Sim"/>
    <s v="Consultora não fez busca de autorizações"/>
    <s v="Atendimento especializado"/>
    <x v="4"/>
    <s v="Dia útil"/>
    <x v="19"/>
  </r>
  <r>
    <d v="2024-09-30T00:00:00"/>
    <x v="113"/>
    <n v="0"/>
    <n v="0"/>
    <n v="13109924"/>
    <m/>
    <m/>
    <s v="GIUSA MARIA AMORIM STEVENS"/>
    <s v="626.944.217-68"/>
    <n v="63"/>
    <s v="Não Reincidente"/>
    <s v="Premium"/>
    <s v="Advindos II"/>
    <x v="7"/>
    <s v="Cobertura"/>
    <s v="Regras para acesso aos atendimentos"/>
    <s v="Dificuldade no agendamento"/>
    <x v="30"/>
    <x v="1"/>
    <m/>
    <m/>
    <s v="Assistencial"/>
    <s v="Fale Leve"/>
    <m/>
    <s v="Evitável"/>
    <e v="#REF!"/>
    <s v="Beneficiaria, questiona o não atendimento para Consulta com Oftalmologista, 40808033 - Mamografia convencional bilateral, 40202615 - Endoscopia digestiva alta com biópsia e teste de urease (pesquisa Helicobacter pylori), 40901211 - US - Estruturas superficiais (cervical ou axilas ou músculo ou tendão), 40901122 - US - Abdome total (abdome superior, rins, bexiga, aorta, veia cava inferior e adrenais), 40901203 - US - Órgãos superficiais (tireóide ou escroto ou pênis ou crânio), 40901386 - Doppler colorido de órgão ou estrutura isolada, médico solicitante Dra. Camila Ferreira Mariane e Dra Rita de Souza Milano. Relata que tentou entrar em contato com a Operadora por meio dos telefones 3952 3300 e 3952 4800 - na data 23/09/2024, em torno das 10h, sem sucesso."/>
    <m/>
    <m/>
    <m/>
    <m/>
    <m/>
    <s v="Sim"/>
    <m/>
    <m/>
    <m/>
    <m/>
    <m/>
    <m/>
    <m/>
    <x v="4"/>
    <s v="Dia útil"/>
    <x v="19"/>
  </r>
  <r>
    <d v="2024-08-17T00:00:00"/>
    <x v="113"/>
    <n v="44"/>
    <n v="6"/>
    <n v="13109801"/>
    <m/>
    <m/>
    <s v="CAMILA DE ARAUJO SERRA"/>
    <s v="126.625.057-37"/>
    <n v="35"/>
    <s v="Não Reincidente"/>
    <s v="Personal "/>
    <s v="Advindos II"/>
    <x v="2"/>
    <s v="Cobertura"/>
    <s v="Reembolso"/>
    <s v="Demora na Liberação de Benefício"/>
    <x v="8"/>
    <x v="1"/>
    <m/>
    <m/>
    <s v="Não Assistencial"/>
    <s v="Gestão de Rede"/>
    <m/>
    <s v="Inevitável"/>
    <e v="#REF!"/>
    <s v="beneficiário], questiona a negativa de reembolso por livre escolha de prestador, conforme previsão contratual, para instrumentador, realizado em 17/08/2027. A solicitação de reembolso foi feita à operadora no dia [19/08/2024]. Protocolo 42232320090122133333data30/09 valor de 500r$"/>
    <s v="Beneficiária reclama sobre recusa de reembolso de instrumentador. Procedimento negado pois não está previsto no rol. A ameaça entrou 1 hora antes  da abertura da NIP e time de produção médica não recebeu reclamação para tratativa."/>
    <s v="Sim"/>
    <s v="Não"/>
    <s v="Sim"/>
    <s v="Sim"/>
    <s v="Sim"/>
    <s v="Não"/>
    <m/>
    <m/>
    <s v="Sim"/>
    <s v="Não"/>
    <m/>
    <s v="Não"/>
    <x v="4"/>
    <s v="Dia útil"/>
    <x v="19"/>
  </r>
  <r>
    <m/>
    <x v="114"/>
    <n v="45566"/>
    <m/>
    <n v="13111735"/>
    <m/>
    <m/>
    <s v="ANNA CAROLINA BARRETO MARTINS DE OLIVEIRA"/>
    <s v="132.916.157-27"/>
    <n v="35"/>
    <s v="Reincidente"/>
    <s v="Leve On"/>
    <s v="Advindos II"/>
    <x v="14"/>
    <s v="Cobertura"/>
    <s v="Regras para acesso aos atendimentos"/>
    <s v="Cancelamento consulta"/>
    <x v="12"/>
    <x v="1"/>
    <m/>
    <s v="Individual"/>
    <s v="Assistencial"/>
    <s v="Leve Clínica"/>
    <m/>
    <s v="Evitável"/>
    <e v="#REF!"/>
    <s v="Faço tratamento há anos, tomo remédio controlado. Me tratava c/ uma dra, excelente, que saiu do plano, fui pro dr que saiu do plano, excelente também. Depois disso não conseguir mais agendar com médico nenhum. Agendei umas 5x, desde junho e não consegui me consultaR, sempre cancelam, porque o médico saiu da clínica. 1 tem q saber pq os médicos não param na leve. 2 fiz bariatrica e preciso do acompanhamento com osiquaitra por causa da compulsão, e não tô conseguindo. Hoje foi a gota d'água. Desde 9h esperando a médica online, quando foi 10:31 mandei mensagem pra leve, que me informou que a médica não ia atender. Que falta de respeito é essa com o Cliente, leve???? Mais uma vez eu sem o tratamento, vão fazer 5 meses. Muito desorganizada e atendimento ruim, da ouvidoria e dos atendentes. Tô há 2 semanas querendo saber sobre plano dental, iam entrar em contato comigo e até agora nada. Como querem crescer assim???"/>
    <s v="Beneficiária reclama de inúmeros cancelamentos de consultas e demora para atendimento e atraso no atendimento por telemedicina. "/>
    <s v="Não"/>
    <s v="Não"/>
    <s v="Não"/>
    <s v="Sim"/>
    <s v="Sim"/>
    <s v="Não"/>
    <m/>
    <m/>
    <s v="Não"/>
    <s v="Não"/>
    <m/>
    <m/>
    <x v="0"/>
    <s v="Dia útil"/>
    <x v="24"/>
  </r>
  <r>
    <m/>
    <x v="114"/>
    <n v="45566"/>
    <m/>
    <n v="13112317"/>
    <m/>
    <m/>
    <s v="VICTOR SOUZA SANTOS"/>
    <s v="095.556.827-71"/>
    <n v="43"/>
    <s v="Reincidente"/>
    <s v="Leve On"/>
    <s v="Advindos II"/>
    <x v="4"/>
    <s v="Cobertura"/>
    <s v="Regras para acesso aos atendimentos"/>
    <s v="Demora na Liberação de Benefício"/>
    <x v="18"/>
    <x v="88"/>
    <m/>
    <s v="Empresarial"/>
    <s v="Assistencial"/>
    <s v="Regulação - Eletiva"/>
    <m/>
    <s v="Evitável"/>
    <e v="#REF!"/>
    <s v="beneficiário, questiona a falta de atendimento para realização de uma Cirurgia Hiperplasia Sebacea (em região temporal Direita)médico solicitante:Dra Cristiane Plasa Ciattei CRM5293276-8 se houver]. A solicitação foi feita à Operadora no dia11/06/2024, para realização no município de Niteroi operadora alega que o pedido está em análise e não apresenta resposta ao pedido. Protocolo;42223920240923101403 data 23/09/2024 Beneficiário relata que foi informado pela operadora que o procedimento seria agendado a cirurgia após 5 dias e até O DIA DE HOJE 01/10/2024 NÃO RETORNOU."/>
    <s v="Beneficiário reclama de demora para agendamento de cirurgia, porém  em sistema, não há pedido aberto para realização de procedimento."/>
    <s v="Sim"/>
    <s v="Sim"/>
    <s v="Não"/>
    <s v="Sim"/>
    <s v="Sim"/>
    <s v="Não"/>
    <m/>
    <m/>
    <s v="Sim"/>
    <s v="Não"/>
    <m/>
    <s v="Atendimento especializado"/>
    <x v="0"/>
    <s v="Dia útil"/>
    <x v="24"/>
  </r>
  <r>
    <d v="2024-08-20T00:00:00"/>
    <x v="115"/>
    <n v="43"/>
    <n v="8"/>
    <n v="13113835"/>
    <m/>
    <m/>
    <s v="NICOLAS MAGALHAES BAPTISTA DA SILVEIRA"/>
    <s v="193.664.667-33"/>
    <n v="9"/>
    <s v="Reincidente"/>
    <s v="Personal "/>
    <s v="Novos Associados"/>
    <x v="6"/>
    <s v="Cobertura"/>
    <s v="Rede de Atendimento (rede conveniada)"/>
    <s v="Dificuldade no agendamento"/>
    <x v="3"/>
    <x v="90"/>
    <m/>
    <s v="Individual"/>
    <s v="Assistencial"/>
    <s v="Gestão de Rede"/>
    <m/>
    <s v="Evitável"/>
    <e v="#REF!"/>
    <s v="Interlocutora, que se identifica como avó do beneficiário, questiona a falta de atendimento para Terapia de Cabine com Fonoaudióloga, Terapia Cognitivo Comportamental com Psicóloga ou Psicoterapeuta, Especializada em PCDS com Psicopedagoga, e nome do médico solicitante Dra. Tais de Marco. A solicitação foi feita à Operadora no dia 20/08/2024, para realização no município Rio de Janeiro e a operadora indicou prestadores que não realizam as terapias pelo plano. Protocolo 42233920241002168840 – data 02/10/2024."/>
    <s v="Beneficiário solicita terapia de cabine, porém, não há prestador credenciado."/>
    <s v="Não"/>
    <s v="Não"/>
    <s v="Sim"/>
    <s v="Sim"/>
    <s v="Sim"/>
    <s v="Sim"/>
    <m/>
    <m/>
    <s v="Sim"/>
    <s v="Perda de SLA/ Perda de prazo para realização do exame"/>
    <m/>
    <m/>
    <x v="0"/>
    <s v="Dia útil"/>
    <x v="0"/>
  </r>
  <r>
    <d v="2024-09-18T00:00:00"/>
    <x v="115"/>
    <n v="14"/>
    <m/>
    <n v="13114099"/>
    <m/>
    <m/>
    <s v="JONAS DE MELO ZACHIS"/>
    <s v="117.605.937-88"/>
    <n v="32"/>
    <s v="Não Reincidente"/>
    <s v="Leve On"/>
    <s v="Advindos III"/>
    <x v="1"/>
    <s v="Contratos e Regulamentos"/>
    <s v="Contratação/Adesão e Vigência Contratual"/>
    <s v="Demora na Contratação AC"/>
    <x v="2"/>
    <x v="1"/>
    <m/>
    <s v="Individual"/>
    <s v="Não Assistencial"/>
    <s v="EMQ"/>
    <m/>
    <s v="Risco do negócio"/>
    <e v="#REF!"/>
    <s v="Interlocutor(a), que se identifica como filho do beneficiário questiona a recusa para contratação de plano individual ou familiar, sob alegação de esta em analise . A solicitação foi feita à Operadora no dia 18/09/2024 Protocolo:42233920241002091091 data:02/10/2024"/>
    <m/>
    <s v="Não"/>
    <s v="Não"/>
    <s v="Não"/>
    <s v="Não"/>
    <s v="Não"/>
    <s v="Não"/>
    <s v="Não"/>
    <s v="Não"/>
    <s v="Não"/>
    <s v="Não"/>
    <m/>
    <m/>
    <x v="0"/>
    <s v="Dia útil"/>
    <x v="0"/>
  </r>
  <r>
    <d v="2024-10-02T00:00:00"/>
    <x v="115"/>
    <n v="0"/>
    <n v="2"/>
    <n v="13115578"/>
    <m/>
    <m/>
    <s v="ANA PAULA CUNHA DE ANDRADE"/>
    <s v="056.582.157-14"/>
    <n v="47"/>
    <m/>
    <m/>
    <m/>
    <x v="24"/>
    <s v="Cobertura"/>
    <s v="Regras para acesso aos atendimentos"/>
    <s v="Dificuldade no agendamento"/>
    <x v="17"/>
    <x v="91"/>
    <m/>
    <m/>
    <m/>
    <s v="Gestão de Rede"/>
    <m/>
    <s v="Evitável"/>
    <e v="#REF!"/>
    <s v="Benecifiária, questiona a falta de atendimento para : consulta com Mastologista, e nome do médico solicitante DR. Ana Cristina . A solicitação foi feita à Operadora no dia 13/09/2024 , para realização no município Duque de Caxias. A operadora alega que o pedido está em análise ou não apresenta resposta ao pedido. Protocolo: 42233920241002121166 - Data : 02/10/2024"/>
    <s v="Beneficiária reclama de dificuldade para o agendamento de consulta com mastologista. Agenda da clínica fora do prazo."/>
    <s v="Sim"/>
    <s v="Não"/>
    <s v="Não"/>
    <s v="Sim"/>
    <s v="Sim"/>
    <s v="Não"/>
    <m/>
    <m/>
    <s v="Sim"/>
    <m/>
    <m/>
    <m/>
    <x v="0"/>
    <s v="Dia útil"/>
    <x v="0"/>
  </r>
  <r>
    <d v="2024-09-20T00:00:00"/>
    <x v="115"/>
    <n v="12"/>
    <n v="3"/>
    <n v="13115601"/>
    <m/>
    <m/>
    <s v="FERNANDA MONTEIRO MARINHO PESSOA DE MAGALHAES"/>
    <s v="087.607.737-82"/>
    <n v="44"/>
    <m/>
    <m/>
    <m/>
    <x v="24"/>
    <s v="Cobertura"/>
    <s v="Carência"/>
    <s v="Carência"/>
    <x v="9"/>
    <x v="1"/>
    <m/>
    <m/>
    <m/>
    <s v="Comercial"/>
    <m/>
    <s v="Evitável"/>
    <e v="#REF!"/>
    <s v="boa tarde Estou com ima inflamação na vista e mesmo com o plano recem contrato pagp em dia. pedidos medicos de urgencia dada a gravidade e conversa corretor alegando que nao ha carencia o plano nega cinsulta com especialista para que eu possa receber o tratamento correto anexo envio reclamcao feita no reclame aqio ainda sem solucao"/>
    <s v="Beneficiária solicita agendamento de consulta com oftalmologista especializado em retina. Beneficiária com 10 dias de plano, foi informada a carência, porém, solicitado o envio do encaminhamento para localizar o prestador e beneficiária não enviou pedido."/>
    <s v="Sim"/>
    <s v="Sim"/>
    <s v="Não"/>
    <s v="Sim"/>
    <s v="Sim"/>
    <s v="Não"/>
    <m/>
    <m/>
    <s v="Sim"/>
    <m/>
    <m/>
    <s v="Atendimento especializado"/>
    <x v="0"/>
    <s v="Dia útil"/>
    <x v="0"/>
  </r>
  <r>
    <m/>
    <x v="116"/>
    <n v="45568"/>
    <m/>
    <n v="13116546"/>
    <m/>
    <m/>
    <s v="RENATA SOUSA DA SILVA"/>
    <s v="135.669.527-29"/>
    <n v="36"/>
    <s v="Não Reincidente"/>
    <s v="Personal "/>
    <s v="Advindos II"/>
    <x v="1"/>
    <s v="Mensalidades e reajutes"/>
    <s v="Mensalidades ou outras cobranças"/>
    <s v="Devolucao de mensalidade"/>
    <x v="14"/>
    <x v="1"/>
    <m/>
    <s v="Individual"/>
    <s v="Não Assistencial"/>
    <s v="Financeiro"/>
    <m/>
    <s v="Evitável"/>
    <e v="#REF!"/>
    <s v="Beneficiária, questiona a não devolução de valor proporcional de mensalidade pela Operadora, vez que ocorreu o cancelamento contratual; exclusão a pedido. Protocolo 42233920240930114014 data - 30/09/2024"/>
    <s v="Beneficiária realizou o cancelamento por desistência até os 7 dias do plano, pois informa que gostaria de ser atendida no Hospital São Bernardo. Durante o processo de devolução, houve TED devolvida por envio de conta errada e o setor financeiro não realizou abertura de caso solicitando a confirmação dos dados bancários"/>
    <s v="Sim"/>
    <s v="Sim"/>
    <m/>
    <m/>
    <m/>
    <m/>
    <m/>
    <m/>
    <s v="Sim"/>
    <s v="Abertura de caso na árvore errada"/>
    <m/>
    <s v="Atendimento especializado"/>
    <x v="0"/>
    <s v="Dia útil"/>
    <x v="1"/>
  </r>
  <r>
    <d v="2024-09-05T00:00:00"/>
    <x v="116"/>
    <n v="28"/>
    <m/>
    <n v="13116709"/>
    <m/>
    <m/>
    <s v="THIAGO RIBEIRO ACACIO"/>
    <s v="078.255.387-73"/>
    <n v="45"/>
    <s v="Não Reincidente"/>
    <s v="Premium"/>
    <s v="Advindos III"/>
    <x v="24"/>
    <s v="Contratos e Regulamentos"/>
    <s v="Contratação/Adesão e Vigência Contratual"/>
    <s v="Demora na Contratação AC"/>
    <x v="34"/>
    <x v="1"/>
    <m/>
    <m/>
    <m/>
    <s v="Comercial"/>
    <m/>
    <s v="Risco do negócio"/>
    <e v="#REF!"/>
    <s v="Beneficiário, questiona a recusa para contratação de plano coletivo empresarial CNPJ 43.946.704/0001-64 e a Operadora Leve Saúde, sob alegação de falta de interesse comercial. A solicitação foi feita à Operadora no dia 05/09/2024. Trata-se de empresário individual, que realizou inscrição nos órgãos competentes há no mínimo 6 (seis) meses e está regular junto à Receita Federal. Protocolo: 42233920240918039930 – data: 18/09/2024."/>
    <m/>
    <s v="Não"/>
    <s v="Não"/>
    <s v="Não"/>
    <s v="Não"/>
    <s v="Não"/>
    <s v="Não"/>
    <s v="Não"/>
    <m/>
    <s v="Não"/>
    <s v="Não"/>
    <m/>
    <m/>
    <x v="0"/>
    <s v="Dia útil"/>
    <x v="1"/>
  </r>
  <r>
    <m/>
    <x v="116"/>
    <n v="45568"/>
    <m/>
    <n v="13117086"/>
    <m/>
    <m/>
    <s v="SANDRA REGINA DURVAL PEREIRA"/>
    <s v="728.429.117-68"/>
    <n v="62"/>
    <s v="Não Reincidente"/>
    <s v="Personal "/>
    <s v="Novos Associados"/>
    <x v="14"/>
    <s v="Contratos e Regulamentos"/>
    <s v="Suspensão e rescisão Contratual"/>
    <s v="Devolucao de mensalidade"/>
    <x v="27"/>
    <x v="1"/>
    <m/>
    <s v="Individual"/>
    <s v="Não assistencial "/>
    <s v="Cobrança"/>
    <m/>
    <s v="Inevitável"/>
    <e v="#REF!"/>
    <s v="Beneficiário, informa que solicitou [o cancelamento do contrato informar a forma de solicitação, por telefone, em 27/09/2024, e até a presente data não conseguiu o cancelamento. Para efetuar a reclamação, relata que tentou entrar em contato com a Operadora por meio contato telefone 21 3952 3333 nas datas 27/28/30/01/02/30 , em torno das 11;00 sem sucesso.42233920241003122382 data 03/10/2024. beneficiaria relata que operadora informou , só por telefone seria possível o cancelamento .porem quando liga esta dando, esse telefone não existe."/>
    <s v="Beneficiária solicita cancelamento do plano e devolução da mensalidade paga ao plano. Solicitação feita em atendimento por whatsapp, após o prazo de 7 dias. Atendimento foi realizado pelo whatsapp e como fluxo, o cancelamento deve ser realizado por telefone, para leitura da RN mas beneficiária não concorda com fluxo."/>
    <s v="Sim"/>
    <s v="Sim"/>
    <s v="Não"/>
    <s v="Sim"/>
    <s v="Sim"/>
    <s v="Não"/>
    <m/>
    <m/>
    <s v="Sim"/>
    <s v="Não"/>
    <m/>
    <s v="Atendimento especializado"/>
    <x v="0"/>
    <s v="Dia útil"/>
    <x v="1"/>
  </r>
  <r>
    <m/>
    <x v="116"/>
    <n v="45568"/>
    <m/>
    <n v="13118013"/>
    <m/>
    <m/>
    <s v="ANGELA NASCIMENTO DA PAIXÃO"/>
    <s v="786.223.607-68"/>
    <n v="60"/>
    <s v="Reincidente"/>
    <s v="Personal"/>
    <s v="Advindos II"/>
    <x v="0"/>
    <s v="Cobertura"/>
    <s v="Rede de Atendimento (rede conveniada)"/>
    <s v="Dificuldade no agendamento"/>
    <x v="0"/>
    <x v="1"/>
    <m/>
    <s v="Individual"/>
    <s v="Assistencial"/>
    <s v="Fale Leve"/>
    <m/>
    <s v="Evitável"/>
    <s v="Evitável"/>
    <s v="Interlocutor(a), que se identifica como filha da beneficiária questiona a não cobertura em caráter de urgência para SLT A LASER. O procedimento foi solicitado à operadora no dia 30/09/2024 para realização no município RIO DE JANEIRO/RJ. A operadora alega que não possui prestador em sua rede para realização do serviço de saúde. Protocolo 42233920241002120504 data 02/10/2024"/>
    <s v="Houve perda de SLA  no backoffice, que recebeu o pedido no dia 30/09 e abriu guia 02/10, abertura de guia com a codificação errada e liberação dessa guia sem comunicação com a Regulação."/>
    <s v="Sim"/>
    <s v="Sim"/>
    <s v="Sim"/>
    <s v="Sim"/>
    <s v="Sim"/>
    <s v="Não"/>
    <m/>
    <m/>
    <s v="Sim"/>
    <s v="Perda de SLA"/>
    <s v="Perda de SLA e passou informação errada para filha da beneficiária"/>
    <m/>
    <x v="0"/>
    <s v="Dia útil"/>
    <x v="1"/>
  </r>
  <r>
    <m/>
    <x v="116"/>
    <n v="45568"/>
    <m/>
    <n v="13118379"/>
    <m/>
    <m/>
    <s v="LIVIA REGINA FERREIRA OLIVEIRA DOS SANTOS"/>
    <s v="103.856.057-81"/>
    <n v="41"/>
    <s v="Não Reincidente"/>
    <m/>
    <m/>
    <x v="24"/>
    <s v="Contratos e Regulamentos"/>
    <s v="Contratação/Adesão e Vigência Contratual"/>
    <s v="Suspensão por inadimplencia"/>
    <x v="27"/>
    <x v="1"/>
    <m/>
    <s v="Empresarial"/>
    <s v="Não Assistencial"/>
    <s v="Cadastro"/>
    <m/>
    <s v="Inevitável"/>
    <s v="Evitável"/>
    <s v="fui informada pela operadora no dia 01/10/2024 que a suspensão de atendimento do meu plano somente deve ocorrer após 30 dias de atraso , o que não foi respeitado pela operadora ocasionando transtorno"/>
    <s v="Beneficiária tem contrato empresarial e está com o contrato suspenso por inadimplência por 24 dias de atraso."/>
    <s v="Sim"/>
    <s v="Sim"/>
    <m/>
    <m/>
    <m/>
    <m/>
    <m/>
    <m/>
    <m/>
    <m/>
    <m/>
    <m/>
    <x v="0"/>
    <s v="Dia útil"/>
    <x v="1"/>
  </r>
  <r>
    <d v="2024-08-27T00:00:00"/>
    <x v="117"/>
    <n v="38"/>
    <m/>
    <n v="13119662"/>
    <m/>
    <m/>
    <s v="MURILO DE MORAES"/>
    <s v="062.213.597-08"/>
    <n v="66"/>
    <s v="Não Reincidente"/>
    <s v="Premium"/>
    <s v="Novos Associados"/>
    <x v="6"/>
    <s v="Contratos e Regulamentos"/>
    <s v="Contratação/Adesão e Vigência Contratual"/>
    <s v="Demora na Contratação AC"/>
    <x v="2"/>
    <x v="1"/>
    <m/>
    <s v="Individual"/>
    <s v="Não Assistencial"/>
    <s v="EMQ"/>
    <m/>
    <s v="Risco do negócio"/>
    <s v="Risco do Negócio"/>
    <s v="Interlocutor Murilo, que se identifica como beneficiário do plano, questiona a recusa para contratação de plano individual ou familiar, sob alegação de não informaram o motivo da não contratação. A solicitação foi feita à Operadora no dia 13/08/2024. Protocolo a operadora não informou o protocolo o beneficiário ligou no numero 02139523300 e 2139523333 – data 28/08/2024."/>
    <m/>
    <s v="Não"/>
    <s v="Não"/>
    <s v="Não"/>
    <s v="Não"/>
    <s v="Não"/>
    <s v="Não"/>
    <s v="Não"/>
    <s v="Não"/>
    <s v="Não"/>
    <s v="Não"/>
    <m/>
    <m/>
    <x v="0"/>
    <s v="Dia útil"/>
    <x v="2"/>
  </r>
  <r>
    <d v="2024-08-31T00:00:00"/>
    <x v="117"/>
    <n v="34"/>
    <n v="0"/>
    <n v="13119858"/>
    <m/>
    <m/>
    <s v="PALMYRA SOARES CORREIA"/>
    <s v="635.080.447-34"/>
    <n v="84"/>
    <s v="Não Reincidente"/>
    <s v="Personal "/>
    <s v="Advindos III"/>
    <x v="24"/>
    <s v="Contratos e Regulamentos"/>
    <s v="Contratação/Adesão e Vigência Contratual"/>
    <s v="Demora na Contratação AC"/>
    <x v="2"/>
    <x v="1"/>
    <m/>
    <s v="Individual"/>
    <s v="Não Assistencial"/>
    <s v="EMQ"/>
    <m/>
    <s v="Risco do negócio"/>
    <s v="Risco do Negócio"/>
    <s v="Interlocutor cristiano soares correia, que se identifica como filho da beneficiaria Palmyra soares correia , questiona a recusa para contratação de plano individual ou familiar, sob alegação de ter 25 dias uteias respaldados pela ans e nao deram nenhuma resposta ainda mesmo passado o prazo. A solicitação foi feita à Operadora no dia 30/08/2024 a solicitação de contrato no dia 03/09/2024 foi feita uma entrevista com a operadora e mesmo assim não houve resposta. Protocolo de atendimento com a operadora 42233920241002093810 01/10/2024"/>
    <s v="Filho da cliente realizou abertura de RA no mesmo dia em que a NIP foi aberta as 12:01/  RA aberto 15:18"/>
    <s v="Não"/>
    <s v="Não"/>
    <s v="Não"/>
    <s v="Não"/>
    <s v="Não"/>
    <s v="Não"/>
    <s v="Não"/>
    <s v="Não"/>
    <s v="Não"/>
    <s v="Não"/>
    <m/>
    <s v="Reclame aqui"/>
    <x v="0"/>
    <s v="Dia útil"/>
    <x v="2"/>
  </r>
  <r>
    <d v="2024-09-16T00:00:00"/>
    <x v="117"/>
    <n v="18"/>
    <m/>
    <n v="13119951"/>
    <m/>
    <m/>
    <s v="AMANDA TRINDADE AMARAL"/>
    <s v="053.718.107-57"/>
    <n v="31"/>
    <s v="Não Reincidente"/>
    <s v="Personal "/>
    <s v="Advindos III"/>
    <x v="10"/>
    <s v="Contratos e Regulamentos"/>
    <s v="Contratação/Adesão e Vigência Contratual"/>
    <s v="Demora na Contratação AC"/>
    <x v="2"/>
    <x v="1"/>
    <m/>
    <s v="Individual"/>
    <s v="Não Assistencial"/>
    <s v="EMQ"/>
    <m/>
    <s v="Risco do negócio"/>
    <s v="Risco do Negócio"/>
    <s v="Beneficiária questiona a falta de resposta sobre contratação de plano individual ou familiar. A solicitação foi feita à Operadora no dia 13/09/2024. Protocolo 42233920241004103932 04/10/2024"/>
    <m/>
    <s v="Não"/>
    <s v="Não"/>
    <s v="Não"/>
    <s v="Não"/>
    <s v="Não"/>
    <s v="Não"/>
    <s v="Não"/>
    <s v="Não"/>
    <s v="Não"/>
    <s v="Não"/>
    <m/>
    <m/>
    <x v="0"/>
    <s v="Dia útil"/>
    <x v="2"/>
  </r>
  <r>
    <d v="2024-09-24T00:00:00"/>
    <x v="118"/>
    <n v="11"/>
    <n v="5"/>
    <n v="13120629"/>
    <m/>
    <m/>
    <s v="PRISCILA DA SILVA"/>
    <s v="057.486.617.56"/>
    <n v="44"/>
    <s v="Reincidente"/>
    <m/>
    <m/>
    <x v="24"/>
    <s v="Cobertura"/>
    <s v="Regras para acesso aos atendimentos"/>
    <s v="Dificuldade no agendamento"/>
    <x v="8"/>
    <x v="1"/>
    <m/>
    <s v="Empresarial"/>
    <s v="Assistencial"/>
    <s v="Regulação - Eletiva"/>
    <m/>
    <s v="Inevitável"/>
    <s v="Inevitável"/>
    <s v="Bom dia. A minha mãe ligou para marcar um exame de cintilografia o atendente falou que não tem vaga em Niterói e tem que ficar em análise em 21 dias. A minha mãe tem angina grau 3, e fez cateterismo e deu uma artéria obstruída 70% e tentou fazer angioplastia sem sucesso. Ela precisa fazer o cintilografia para poder começar fazer REABILITAÇÃO CARDÍACA MAIS RÁPIDO POSSÍVEL. O atendente falou que não tem vaga em Niterói e só no rio em nova Iguaçu. A minha mãe não tem condições de ir para lá fazer esse exame por causa da grávida da saúde dela . Ela só pode fazer em Niterói que é próximo da casa dela. Peço por favor me ajuda. Deus abençoe vocês."/>
    <s v="Familiar da beneficiária reclama da demora para autorização de exame. Realizada escuta de todas as ligações sobre o assunto e não foi localizada ameaça, os prazos informados estão corretos e beneficiária ciente que guia estava em análise. Pedido sem indicação explícita de urgência. "/>
    <s v="Não"/>
    <s v="Não"/>
    <s v="Sim"/>
    <s v="Sim"/>
    <s v="Sim"/>
    <s v="Não"/>
    <m/>
    <m/>
    <s v="Não"/>
    <s v="Não"/>
    <s v="Conversa encerrada sem finalizar atendimento"/>
    <s v="Não"/>
    <x v="0"/>
    <s v="Final de semana"/>
    <x v="3"/>
  </r>
  <r>
    <s v="-"/>
    <x v="119"/>
    <s v=""/>
    <m/>
    <n v="13121718"/>
    <m/>
    <m/>
    <s v="CLAUDIA FERREIRA DE CARVALHO"/>
    <s v="988.251.947-49"/>
    <n v="55"/>
    <s v="Não Reincidente"/>
    <s v="Premium"/>
    <s v="Advindos II"/>
    <x v="1"/>
    <s v="Cobertura"/>
    <s v="Rol de procedimentos e cobertura contratual"/>
    <s v="Dificuldade no agendamento"/>
    <x v="3"/>
    <x v="5"/>
    <m/>
    <s v="Empresarial"/>
    <s v="Assistencial"/>
    <s v="Gestão de Rede"/>
    <m/>
    <s v="Evitável"/>
    <s v="Inevitável"/>
    <s v="Interlocutora, que se identifica como corretora da beneficiária, questiona o não atendimento para espectomia total, espectomia total com anexectomia uni ou bilateral. A solicitação foi feita à operadora no dia 24/09/2024, para realização no município Rio de Janeiro e a operadora encaminhou para prestador de especialidade ginecologica sob alegação de não possuir médico na especialidade solicitada. Protocolo 42233920240924102779 – data 24/09/2024."/>
    <s v="Beneficiária reclama de &quot;não atendimento&quot; para procedimentos cirúrgicos ginecológicos. Não recebemos o pedido para os procedimentos mencionados na reclamação, somente para histeroscopia que foi agendado. Houve erro operacional do Gestão de rede por informar que só temos um profissional para avaliação e não indicou outro profissional como solicitado."/>
    <s v="Sim"/>
    <s v="Não"/>
    <s v="Sim"/>
    <s v="Sim"/>
    <s v="Sim"/>
    <s v="Sim"/>
    <m/>
    <m/>
    <s v="Sim"/>
    <s v="Não"/>
    <m/>
    <s v="Ouvidoria"/>
    <x v="0"/>
    <s v="Dia útil"/>
    <x v="3"/>
  </r>
  <r>
    <m/>
    <x v="119"/>
    <n v="45572"/>
    <m/>
    <n v="13122292"/>
    <m/>
    <m/>
    <s v="MARIA INEZ DE FARIAS FERREIRA"/>
    <s v="428.107.367-15"/>
    <n v="66"/>
    <s v="Não Reincidente"/>
    <m/>
    <m/>
    <x v="24"/>
    <s v="Cobertura"/>
    <s v="Rede de Atendimento (rede conveniada)"/>
    <s v="Dificuldade no agendamento"/>
    <x v="23"/>
    <x v="1"/>
    <m/>
    <m/>
    <s v="Não Assistencial"/>
    <s v="Comercial"/>
    <m/>
    <s v="Evitável"/>
    <s v="Inevitável"/>
    <s v="No dia 19/06/2024 entrei em contato com mais de um corretor Leve Saúde para adquiri o plano. Conforme evidência anexa, me foi informado que o Memorial Del Castilho faria parte da rede. Contratei 24/06/2024 e ao solicitar atendimento lá, fui informada que estava descredenciado. Ao consultar o site da operadora, o aviso de descredenciamento está datado de 02/05/2024, ou seja, me foi vendido o plano com uma rede que já não existia. O Memorial Engenho de Dentro nem tem comunicado no site de saída. O Del Castilho foi substituído pela Clínica Leve unidade Tijuca, e a mesma não tem agenda neste ano para Mastologista, especialidade que preciso com urgência. Eles substituem por clínicas próprias que não suportam a mesma demanda do descredenciado, tem acontecido com toda a rede. Em contato com o atendimento informam que somente Tijuca e Barra tem esse profissional, acredito que não seja suficiente para atender ao número de vidas. Solicito apoio para providências do plano em atender a demanda."/>
    <m/>
    <s v="Sim"/>
    <s v="Sim"/>
    <m/>
    <s v="Sim"/>
    <s v="Sim"/>
    <s v="Sim"/>
    <m/>
    <m/>
    <m/>
    <m/>
    <m/>
    <s v="Ouvidoria"/>
    <x v="0"/>
    <s v="Dia útil"/>
    <x v="3"/>
  </r>
  <r>
    <d v="2024-08-16T00:00:00"/>
    <x v="119"/>
    <n v="52"/>
    <n v="3"/>
    <n v="13122581"/>
    <m/>
    <m/>
    <s v="KELLY CRISTINA DA SILVA LIMA"/>
    <s v="134.577.447-85"/>
    <n v="35"/>
    <s v="Não Reincidente"/>
    <m/>
    <m/>
    <x v="24"/>
    <s v="Cobertura"/>
    <s v="Reembolso"/>
    <s v="Negativa de benefício"/>
    <x v="0"/>
    <x v="1"/>
    <m/>
    <m/>
    <s v="Não Assistencial"/>
    <s v="Fale Leve"/>
    <m/>
    <s v="Evitável"/>
    <s v="Inevitável"/>
    <s v="Beneficiária, informa que o procedimento Anestesia para Colonoscopia, foi pago para o prestadora, para a operadora reembolsar. O procedimento foi realizado em caráter particular em 15/08/2024, no prestador Clinica KATZ endoimagens, em função da ausência de cobertura pela operadora. A solicitação de reembolso foi feita em 16/08/2024, não sendo pago o reembolso integral o valor R$350. A mesma alega que não conseguiu fazer o exame, pois o laxante não fez efeito, o exame precisa ser feito. Protocolo 42233920240816023 - 16/08/2021."/>
    <s v="Beneficiária encaminhou para a caixa de atendimento no dia 23/08, somente os dados bancários. Em reposta, foi solicitado o contato com a caixa de atendimento e beneficiária enviou a documentação correta no dia 30/09. Houve demora para envio da caixa de atendimento para a produção médica. Localizado atendimento em que beneficiária envia as notas fiscais, porém, consultora não encaminha documentação para caixa de atendimento e recepcionamos o email da beneficiária somente no dia 23/08 com os dados bancários."/>
    <s v="Não"/>
    <s v="Não"/>
    <s v="Sim"/>
    <s v="Sim"/>
    <s v="Sim"/>
    <s v="Não"/>
    <m/>
    <m/>
    <s v="Sim"/>
    <s v="Sim"/>
    <s v="Perda de SLA/ Não encaminhou documentação para área responsável"/>
    <m/>
    <x v="0"/>
    <s v="Dia útil"/>
    <x v="3"/>
  </r>
  <r>
    <d v="2024-10-05T00:00:00"/>
    <x v="120"/>
    <n v="3"/>
    <n v="7"/>
    <n v="13129371"/>
    <m/>
    <m/>
    <s v="MARIA ANGELICA PEREIRA DA SILVA"/>
    <s v="349.623.287-00"/>
    <n v="71"/>
    <s v="Não Reincidente"/>
    <m/>
    <m/>
    <x v="24"/>
    <s v="Cobertura"/>
    <s v="Regras para acesso aos atendimentos"/>
    <s v="Negativa de benefício"/>
    <x v="8"/>
    <x v="1"/>
    <m/>
    <m/>
    <s v="Assistencial"/>
    <s v="Regulação - GPI"/>
    <m/>
    <s v="Inevitável"/>
    <s v="Inevitável"/>
    <s v="Minha mãe, idosa de 71 anos, foi atendida no PA UNIMED Copacabana no dia 28/9/2024 a noite, com forte dor no estomago e no peito. Lá foi verificado que ela tinha alterações no eletrocardiograma e nos exames de sangue, o que levou à transferência para o hospital PROCOR (Ilha do Governador), onde foram realizados mais exames, incluindo um cateterismo que identificou que seria necessária uma cirurgia aberta de emergência. Desde então ela continua aguardando uma ação do plano, que mesmo com uma liminar determinando o cumprimento, não o fez. Na clínica que ela está não há centro cirúrgico e suporte para tal, mas o plano tem entre seus referenciados hospitais como o Pró cardíaco p.e, que tem total estrutura para isso. Mesmo assim, não há ação do plano em resolver, o que nos parece falta de preocupação com a vida. Estamos desesperados, pois atualmente ela está em um CTI com poucos recursos e a saúde dela se deteriora por conta da demora. Clamo por socorro."/>
    <s v="Beneficiária necessita realizar cirurgia cardíaca e passou pelo fluxo de transferência, porém, familiares se recusam a aceitar hospital em que a vaga foi protocolada. Desejam transferência em hospital Pró cardíaco, que não está na rede do plano Leve On. Ameaça, atendimento da célula de ameaça e abertura de RA realizados após a NIP."/>
    <s v="Não"/>
    <s v="Não"/>
    <s v="Não"/>
    <s v="Sim"/>
    <s v="Sim"/>
    <s v="Não"/>
    <m/>
    <m/>
    <s v="Não"/>
    <s v="Sim"/>
    <s v="Abertura em árvore errada/ Não encaminhou para área responsável"/>
    <m/>
    <x v="1"/>
    <s v="Dia útil"/>
    <x v="4"/>
  </r>
  <r>
    <d v="2024-09-05T00:00:00"/>
    <x v="120"/>
    <n v="33"/>
    <n v="3"/>
    <n v="13125409"/>
    <m/>
    <m/>
    <s v="MIRIA PESSANHA RODRIGUES DOS SANTOS"/>
    <s v="733.489.707-25"/>
    <n v="62"/>
    <s v="Reincidente"/>
    <s v="Leve On"/>
    <s v="Advindos II"/>
    <x v="18"/>
    <s v="Cobertura"/>
    <s v="Regras para acesso aos atendimentos"/>
    <s v="Dificuldade no agendamento"/>
    <x v="3"/>
    <x v="92"/>
    <m/>
    <s v="Individual"/>
    <s v="Assistencial"/>
    <s v="Gestão de Rede"/>
    <m/>
    <s v="Evitável"/>
    <n v="0"/>
    <s v="Beneficiária, questiona a falta de atendimento para : 30101778 - Retração de aponevrose palmar (Dupuytren) - tratamento cirúrgico - RETRAÇÃO DE APONEUROSE PALMAR (DUPUYTREN) - HCO - HSO - PROCEDIMENTOS - PELE E TECIDO CELULAR SUBCUTÂNEO, MUCOSAS E ANEXOSPROCEDIMENTOS CIRÚRGICOS E INVASIVOS , e nome do médico solicitante Dra. Ana Carolina. A solicitação foi feita à Operadora, no dia 02/10/2024, para realização no município Taquara/Jacarepaguá. A operadora alega que o pedido está em análise ou não apresenta resposta ao pedido. Protocolo: 42233920241003122364 - Data : 03/10/2024"/>
    <s v="Beneficiária solicita direcionamento para realizar consulta com Cirurgião ortopedista especializado em mão, consultora direciona para único prestador credenciado. A mesma se nega a se deslocar para o Rio de Janeiro. "/>
    <s v="Sim"/>
    <s v="Não"/>
    <s v="Não"/>
    <s v="Sim"/>
    <s v="Sim"/>
    <s v="Sim"/>
    <m/>
    <m/>
    <s v="Não"/>
    <s v="Não"/>
    <m/>
    <s v="Ouvidoria"/>
    <x v="1"/>
    <s v="Dia útil"/>
    <x v="4"/>
  </r>
  <r>
    <d v="2024-09-02T00:00:00"/>
    <x v="120"/>
    <n v="36"/>
    <m/>
    <n v="13125607"/>
    <m/>
    <m/>
    <s v="MARIA IZABEL FERREIRA RAMALHO"/>
    <s v="077.420.617-91"/>
    <n v="81"/>
    <s v="Não Reincidente"/>
    <s v="Personal "/>
    <s v="Novos Associados"/>
    <x v="3"/>
    <s v="Contratos e Regulamentos"/>
    <s v="Contratação/Adesão e Vigência Contratual"/>
    <s v="Demora na Contratação AC"/>
    <x v="2"/>
    <x v="1"/>
    <m/>
    <m/>
    <s v="Não Assistencial"/>
    <s v="EMQ"/>
    <m/>
    <s v="Risco do negócio"/>
    <s v="Risco do Negócio"/>
    <s v="Interlocutor, que se identifica como Filho da beneficiária, questiona a recusa para contratação de plano individual ou familiar, sob alegação de Não possuir justificativa da operadora . A solicitação foi feita à Operadora no dia 02/09/24. Sem Protocolo pois não foi passado - Numero de contato -3952- 3333"/>
    <m/>
    <s v="Não"/>
    <s v="Não"/>
    <s v="Não"/>
    <s v="Não"/>
    <s v="Não"/>
    <s v="Não"/>
    <s v="Não"/>
    <s v="Não"/>
    <s v="Não"/>
    <s v="Não"/>
    <m/>
    <m/>
    <x v="1"/>
    <s v="Dia útil"/>
    <x v="4"/>
  </r>
  <r>
    <m/>
    <x v="120"/>
    <n v="45573"/>
    <m/>
    <n v="13126222"/>
    <m/>
    <m/>
    <s v="ROGERIO DIAS PINTO NETO"/>
    <s v="828.106.057-34"/>
    <n v="59"/>
    <s v="Reincidente"/>
    <s v="Personal "/>
    <s v="Advindos II"/>
    <x v="1"/>
    <s v="Cobertura"/>
    <s v="Regras para acesso aos atendimentos"/>
    <s v="Demora na Liberação de Benefício"/>
    <x v="10"/>
    <x v="1"/>
    <m/>
    <m/>
    <s v="Assistencial"/>
    <s v="Fale Leve"/>
    <m/>
    <s v="Inevitável"/>
    <s v="Evitável"/>
    <s v="Beneficiário, questiona a falta de atendimento para Fisioterapia RPG. A solicitação foi feita à Operadora no dia 26/09/2024, para realização no município Rio de Janeiro. A operadora alega que o pedido está em análise e até a presente data não apresenta resposta ao pedido. Beneficiário relata que a operadora solicitou mais tempo para análise. Protocolo 42233920241008132720 – data 08/10/2024"/>
    <m/>
    <s v="Sim"/>
    <s v="Não"/>
    <s v="Sim"/>
    <s v="Sim"/>
    <s v="Sim"/>
    <s v="Não"/>
    <m/>
    <m/>
    <s v="Sim"/>
    <s v="Não"/>
    <m/>
    <m/>
    <x v="1"/>
    <s v="Dia útil"/>
    <x v="4"/>
  </r>
  <r>
    <d v="2024-10-08T00:00:00"/>
    <x v="120"/>
    <n v="0"/>
    <n v="2"/>
    <n v="13126537"/>
    <m/>
    <m/>
    <s v="TATIANA LINS DE BARROS"/>
    <s v="025.427.167-73"/>
    <n v="52"/>
    <s v="Não Reincidente"/>
    <s v="Premium"/>
    <s v="Advindos II"/>
    <x v="1"/>
    <s v="Cobertura"/>
    <s v="Carência"/>
    <s v="Negativa de benefício"/>
    <x v="9"/>
    <x v="1"/>
    <m/>
    <m/>
    <s v="Não Assistencial"/>
    <s v="Comercial"/>
    <m/>
    <s v="Evitável"/>
    <s v="Evitável"/>
    <s v="Beneficiária questiona a não cobertura para CONSULTA COM PSIQUIATRA, HEMOGRAMA COMPLETO, ULTRASSONOGRAFIA TRANSVAGINAL, ULTRASSONOGRAFIA DA TIREÓIDE, ULTRASSONOGRAFIA DE MAMA BILATERAL, MAMOGRAFIA DIGITAL, DENSITOMETRIA ÓSSEA, ULTRASSONOGRAFIA DO ABDOMEN TOTAL. Os procedimentos foram solicitados nos dias 07/10/2024, 08/10/2024 e no inicio de Outubro/2024, para realização no município RIO DE JANEIRO, entretanto, a operadora negou com a justificativa de que a beneficiária está em carência para os procedimentos. Relata que a corretora lhe informou que por ter cumprido critérios estabelecidos pela operadora não haveria carência. Protocolo: 42233920241008133861 de 08/10/2024."/>
    <s v="Beneficiária entrou após o mês de junho e reclama de carências a cumprir na rede credenciada."/>
    <s v="Não"/>
    <s v="Não"/>
    <s v="Não"/>
    <s v="Sim"/>
    <s v="Sim"/>
    <m/>
    <m/>
    <m/>
    <m/>
    <m/>
    <m/>
    <m/>
    <x v="1"/>
    <s v="Dia útil"/>
    <x v="4"/>
  </r>
  <r>
    <d v="2024-09-27T00:00:00"/>
    <x v="121"/>
    <n v="12"/>
    <m/>
    <n v="13126967"/>
    <m/>
    <m/>
    <s v="ROSILAINE GERMANO DE LEMOS AMORIM"/>
    <s v="122.067.777-97"/>
    <n v="36"/>
    <s v="Não Reincidente"/>
    <s v="Premium"/>
    <s v="Novos Associados"/>
    <x v="14"/>
    <s v="Contratos e Regulamentos"/>
    <s v="Contratação/Adesão e Vigência Contratual"/>
    <s v="Demora na Contratação AC"/>
    <x v="34"/>
    <x v="1"/>
    <m/>
    <m/>
    <s v="Não Assistencial"/>
    <s v="Comercial"/>
    <m/>
    <s v="Risco do negócio"/>
    <s v="Risco do Negócio"/>
    <s v="Beneficiária questiona a recusa para contratação de plano coletivo empresarial WTS Medical Serviços Ltda, a Operadora LEVE SAUDE OPERADORA DE PLANOS DE SAÚDE S.A sob alegação de justificativa para a recusa: &quot;dependente é especial, gerando alto custo&quot;. A solicitação foi feita à Operadora registro ANS: 422339 no dia 18/09/2024.Trata-se de empresário individual, que realizou inscrição nos órgãos competentes há no mínimo 6 (seis) meses e está regular junto à Receita Federal. Relata &quot;que após preencher o formulário de saúde, não recebeu o boleto, em contato com a operadora, foi informada que contratação foi recusada por alto custo com dependente(é especial). Proposta nº 17271415838973.&quot; Protocolo: 42233920241009116940 – data: 09/10/2024."/>
    <m/>
    <s v="Não"/>
    <s v="Não"/>
    <s v="Não"/>
    <s v="Não"/>
    <s v="Não"/>
    <s v="Não"/>
    <m/>
    <m/>
    <s v="Não"/>
    <s v="Não"/>
    <m/>
    <s v="Não"/>
    <x v="1"/>
    <s v="Dia útil"/>
    <x v="5"/>
  </r>
  <r>
    <m/>
    <x v="122"/>
    <n v="45575"/>
    <m/>
    <n v="13129330"/>
    <m/>
    <m/>
    <s v="CAROLINA ROCHA BAPTISTA MOTTA"/>
    <s v="102.128.387-84"/>
    <n v="40"/>
    <s v="Reincidente"/>
    <s v="Premium"/>
    <s v="Novos Associados"/>
    <x v="1"/>
    <s v="Cobertura"/>
    <s v="Rede de Atendimento (rede conveniada)"/>
    <s v="Dificuldade no agendamento"/>
    <x v="3"/>
    <x v="93"/>
    <m/>
    <m/>
    <s v="Assistencial"/>
    <s v="Gestão de Rede"/>
    <m/>
    <s v="Evitável"/>
    <s v="Evitável"/>
    <s v="Beneficiária questiona a não cobertura para enfermeira obstetra. O procedimento foi solicitado à operadora no dia 13/09/2024, para realização no município Rio de Janeiro/RJ. A operadora alega que não possui prestador em sua rede para realização do serviço de saúde. A operadora negou também a solicitação da beneficiária de realizar o atendimento em particular. Protocolo: 42233920240930114132 - data: 13/09/2024."/>
    <s v="Beneficiária reclama de falta de acompanhamento com enfermeira obstétrica. Foi inserida no acompanhamento pelo Leve Baby  e foi solicitado o agendamento ao time de gestão de rede para acompanhamento com a enfermeira, porém, houve demora para o agendamento."/>
    <s v="Sim"/>
    <s v="Não"/>
    <s v="Não"/>
    <s v="Sim"/>
    <s v="Sim"/>
    <s v="Sim"/>
    <m/>
    <m/>
    <s v="Não"/>
    <s v="Não"/>
    <m/>
    <s v="Ouvidoria"/>
    <x v="1"/>
    <s v="Dia útil"/>
    <x v="6"/>
  </r>
  <r>
    <d v="2024-09-16T00:00:00"/>
    <x v="122"/>
    <n v="24"/>
    <n v="1"/>
    <n v="13131104"/>
    <m/>
    <m/>
    <s v="LINDALVA DE OLIVEIRA"/>
    <s v="004.623.127-71"/>
    <n v="98"/>
    <s v="Não Reincidente"/>
    <s v="Premium"/>
    <s v="Advindos III"/>
    <x v="9"/>
    <s v="Contratos e Regulamentos"/>
    <s v="Contratação/Adesão e Vigência Contratual"/>
    <s v="Demora na Contratação AC"/>
    <x v="2"/>
    <x v="1"/>
    <m/>
    <s v="Individual"/>
    <s v="Não Assistencial"/>
    <s v="EMQ"/>
    <m/>
    <s v="Risco do negócio"/>
    <s v="Risco do Negócio"/>
    <s v="Interlocutora, que se identifica como filha da beneficiária, questiona a falta de resposta para contratação de plano individual ou familiar, n° da proposta 17265161325729. A solicitação foi feita à Operadora no dia 16/09/2024. Relata que tentou entrar em contato com a operadora por meio do telefone 21 3952-3300, sem sucesso, solicita o CPF e informa que não foi encontrado, pois ainda não é beneficiária do plano."/>
    <s v="Localizado 1 contato da corretora com a Central Fale Leve, não realiza ameaças e não pede protocolo"/>
    <s v="Não"/>
    <s v="Não"/>
    <s v="Não"/>
    <s v="Sim"/>
    <s v="Sim"/>
    <s v="Não"/>
    <m/>
    <m/>
    <s v="Não"/>
    <s v="Não"/>
    <m/>
    <s v="Não"/>
    <x v="1"/>
    <s v="Dia útil"/>
    <x v="6"/>
  </r>
  <r>
    <d v="2024-08-15T00:00:00"/>
    <x v="122"/>
    <n v="56"/>
    <n v="2"/>
    <n v="13131629"/>
    <m/>
    <m/>
    <s v="ROSANA CRISTINA PINHEIRO DE OLIVEIRA"/>
    <s v="692.163.207-53"/>
    <n v="62"/>
    <s v="Reincidente"/>
    <s v="Premium"/>
    <s v="Advindos III"/>
    <x v="14"/>
    <s v="Cobertura"/>
    <s v="Prazos Maximos para Atendimento"/>
    <s v="Demora na Contratação AC"/>
    <x v="2"/>
    <x v="1"/>
    <m/>
    <s v="Individual"/>
    <s v="Não Assistencial"/>
    <s v="EMQ"/>
    <m/>
    <s v="Risco do negócio"/>
    <s v="Risco do Negócio"/>
    <s v="Solicitamos o plano através do Corretor Michael Oliveira, em 15/08/2024. Tivemos informação do aceite no sistema, sem carência. Fizemos as entrevistas por vídeo, efetuamos o pagamento, porém até o momento não tivemos o plano implantado. Em 25/09, fiz contato pelo telefone (21) 3952-3333, +- às 11h, com a atendente Viviane Ximenes, que me solicitou o envio de prints de cadastro, conversas, comprovante de pagamento, que de imediato efetuei, por e-mail, conforme orientação. Em 01/10, fiz contato pelo whatsApp (21) 97118-6697, +- às 17h, com Viene, que apenas me informou que estava em análise e me orientou a retornar contato com o Corretor. Em 09/10, refiz contato pelo telefone (21) 3952-3333, +- às 12h, com o atendente Marcelo, que após longas verificações, me informou que nada foi implantado, que eu deveria falar com o Corretor para reenviar a proposta. Ttular: AURITA PINHEIRO DE OLIVEIRA - CPF 833.193.287-00 Dependente: ROSANA CRISTINA PINHEIRO DE OLIVEIRA - CPF 692.163.207-53"/>
    <s v="Localizado contato com a Central de Fale Leve, cliente informa que fez o pix para o corretor e plano ainda não está implantado. Contato do primeiro dia, consultora garante que irá retornar e não faz o retorna. No segundo contato, o consultor solicita que cliente entra em contato com o corretor para solicitar devolução de pagamento pois a análise de proposta pode ser negada.Não localizado informação sobre proposta pelo email tratativas."/>
    <s v="Não"/>
    <s v="Não"/>
    <s v="Sim"/>
    <s v="Sim"/>
    <s v="Sim"/>
    <s v="Não"/>
    <m/>
    <m/>
    <s v="Não"/>
    <s v="Não"/>
    <s v="Consultora não faz retorno"/>
    <s v="Não"/>
    <x v="1"/>
    <s v="Dia útil"/>
    <x v="6"/>
  </r>
  <r>
    <m/>
    <x v="123"/>
    <n v="45576"/>
    <n v="14"/>
    <n v="13133116"/>
    <m/>
    <m/>
    <s v="LUIZ CARLOS DA ROCHA VASCONCELOS"/>
    <s v="633.958.277-04"/>
    <n v="68"/>
    <s v="Não Reincidente"/>
    <s v="Premium"/>
    <s v="Advindos III"/>
    <x v="1"/>
    <s v="Contratos e Regulamentos"/>
    <s v="Contratação/Adesão e Vigência Contratual"/>
    <s v="Negativa por carencia"/>
    <x v="9"/>
    <x v="1"/>
    <m/>
    <s v="Individual"/>
    <s v="Não Assistencial"/>
    <s v="Cadastro"/>
    <m/>
    <s v="Evitável"/>
    <s v="Evitável"/>
    <s v="No dia 21/08 foi solicitada a correção para as carências que constam para utilização na rede credenciada, com isso, no dia 25/09/2024 (protocolo de ligação 42233920240925107283) a operadora disse que a pendência tinha sido resolvida e que a correção tinha sido realizada, não existindo mais carências para utilização TANTO na rede credenciada quanto na rede própria. Já no dia 07/10 o beneficiário tentou realizar o exame de ergonometria na rede credenciada e foi informado que não poderia prosseguir devido a carência a cumprir, pelos motivos citados acima, solicitamos um esclarecimento por parte da operadora tendo em vista que na hora da adesão não foi informado sobre carências na rede credenciada."/>
    <s v="Beneficiário solicitou a retirada de carências pois em seu contrato não veio descrito a destinção entre rede credenciada e preferencial. Houve reclamação do beneficiário junto ao Fale Leve, que encaminhou ao time de cadastro. As carências foram retificadas, porém, houve erro operacional do time de cadastro que recolocou as carências."/>
    <s v="Sim"/>
    <s v="Sim"/>
    <s v="Não"/>
    <s v="Sim"/>
    <s v="Sim"/>
    <s v="Sim"/>
    <m/>
    <m/>
    <s v="Sim"/>
    <s v="Sim"/>
    <m/>
    <s v="Ouvidoria/ Atendimento especializado"/>
    <x v="1"/>
    <s v="Dia útil"/>
    <x v="7"/>
  </r>
  <r>
    <d v="2024-09-16T00:00:00"/>
    <x v="123"/>
    <n v="25"/>
    <n v="3"/>
    <n v="13133637"/>
    <m/>
    <m/>
    <s v="LYGIA NINHAUS DE FREITAS"/>
    <s v="098.923.727-35"/>
    <n v="84"/>
    <s v="Não Reincidente"/>
    <s v="Mais Metropolitano"/>
    <s v="Novos Associados"/>
    <x v="17"/>
    <s v="Contratos e Regulamentos"/>
    <s v="Contratação/Adesão e Vigência Contratual"/>
    <s v="Demora na Contratação AC"/>
    <x v="2"/>
    <x v="1"/>
    <m/>
    <s v="Individual"/>
    <s v="Não Assistencial"/>
    <s v="EMQ"/>
    <m/>
    <s v="Risco do negócio"/>
    <s v="Risco do Negócio"/>
    <s v="Interlocutor, filho da beneficiária, questiona a recusa para contratação de plano individual ou familiar, sob alegação de que ''está em área técnica''. A solicitação foi feita à Operadora no dia 16/09/2024. Protocolo [anotar n° de protocolo de contato com a OPS] – data [anotar data do protocolo de contato com a OPS]. Informa que solicitou protocolo mas a operadora não forneceu número."/>
    <s v="Localizados 3 contatos do corretor solicitando informações sobre andamento da proposta, onde ficou ciente que estava em análise. Nos contatos não há ameaça e solicitação de envio de protocolo. Analisando a reclamação aberta na ANS, o nome do Interlocutor é o do corretor, sendo assim, o mesmo foi quem abriu a NIP."/>
    <s v="Não"/>
    <s v="Não"/>
    <s v="Sim"/>
    <s v="Sim"/>
    <s v="Sim"/>
    <s v="Não"/>
    <m/>
    <m/>
    <s v="Não"/>
    <s v="Não"/>
    <m/>
    <m/>
    <x v="1"/>
    <s v="Dia útil"/>
    <x v="7"/>
  </r>
  <r>
    <d v="2024-09-19T00:00:00"/>
    <x v="124"/>
    <n v="25"/>
    <n v="2"/>
    <n v="13134623"/>
    <m/>
    <m/>
    <s v="SILVIO FELISMINO CALDEIRA"/>
    <s v="424.824.537-04"/>
    <n v="74"/>
    <s v="Não Reincidente"/>
    <s v="Premium"/>
    <s v="Advindos III"/>
    <x v="10"/>
    <s v="Contratos e Regulamentos"/>
    <s v="Contratação/Adesão e Vigência Contratual"/>
    <s v="Demora na Contratação AC"/>
    <x v="2"/>
    <x v="1"/>
    <m/>
    <s v="Individual"/>
    <s v="Não Assistencial"/>
    <s v="EMQ"/>
    <m/>
    <s v="Risco do negócio"/>
    <s v="Risco do Negócio"/>
    <s v="Interlocutora, que se identifica como filha do beneficiário, questiona a dificuldade para contratação de plano individual ou familiar, sob alegação de que fará envio do primeiro boleto para pagamento. Operadora informa em todos atendimentos que será enviado em 72h e não ocorre. A solicitação foi feita à Operadora no dia 19/09/2024. Protocolo não informado pela operadora, atendimento realizado por telefone no 3952-3333 na data 14/10/2024."/>
    <s v="Localizados dois contatos do genro do cliente com a Central Fale Leve. No último contato, o familiar realiza ameaça, não solicita protocolo mas ameaça não é encaminhada para o atendimento especializado."/>
    <s v="Sim"/>
    <s v="Não"/>
    <s v="Sim"/>
    <s v="Sim"/>
    <s v="Sim"/>
    <s v="Não"/>
    <m/>
    <m/>
    <s v="Não"/>
    <s v="Não"/>
    <s v="Não encaminhou a reclamação para o setor responsável"/>
    <m/>
    <x v="1"/>
    <s v="Dia útil"/>
    <x v="8"/>
  </r>
  <r>
    <d v="2024-09-27T00:00:00"/>
    <x v="124"/>
    <n v="17"/>
    <n v="7"/>
    <n v="13135133"/>
    <m/>
    <m/>
    <s v="LUCIANA DA SILVA BEZERRA CERVINO"/>
    <s v="084.579.437-07"/>
    <n v="47"/>
    <s v="Não Reincidente"/>
    <s v="Leve On"/>
    <s v="Novos Associados"/>
    <x v="5"/>
    <s v="Contratos e Regulamentos"/>
    <s v="Suspensão e Rescisão Contratual"/>
    <s v="Cobrança de aviso prévio"/>
    <x v="5"/>
    <x v="1"/>
    <m/>
    <s v="Empresarial"/>
    <s v="Não Assistencial"/>
    <s v="Cadastro"/>
    <m/>
    <s v="Inevitável"/>
    <s v="Inevitável"/>
    <s v="Beneficiária, informa que, em 24/09/2024, a pessoa jurídica solicitou a rescisão do contrato coletivo, entretanto informou deveria haver notificação prévia de 60 dias protocolo. 42233920240924063556 data 2409/2024"/>
    <s v="Beneficiária não concorda com o pagamento de aviso prévio. Ameaça realizada por email, mas não foi encaminhada ao atendimento especializado. "/>
    <s v="Não"/>
    <s v="Não"/>
    <s v="Sim"/>
    <s v="Sim"/>
    <s v="Sim"/>
    <s v="Não"/>
    <m/>
    <m/>
    <s v="Sim"/>
    <s v="Sim"/>
    <s v="Não encaminhou a reclamação para o setor responsável"/>
    <m/>
    <x v="1"/>
    <s v="Dia útil"/>
    <x v="8"/>
  </r>
  <r>
    <m/>
    <x v="124"/>
    <n v="45579"/>
    <m/>
    <n v="13135161"/>
    <m/>
    <m/>
    <s v="ANGELICA CRISTINA SILVEIRA DE SA PINTO RHODUS"/>
    <s v="006.952.197-23"/>
    <n v="54"/>
    <s v="Não Reincidente"/>
    <s v="Premium"/>
    <s v="Novos Associados"/>
    <x v="6"/>
    <s v="Mensalidades e reajustes"/>
    <s v="Reajuste por mudança de faixa etária"/>
    <s v="Reajuste"/>
    <x v="4"/>
    <x v="1"/>
    <m/>
    <s v="Empresarial"/>
    <s v="Não Assistencial"/>
    <s v="Cadastro"/>
    <m/>
    <s v="Inevitável"/>
    <s v="Inevitável"/>
    <s v="Meu plano na Leve foi realizado em Agosto de 2024 - o valor do boleto R$ 1.253,78 para eu e meu esposo, quando fui fazer meu plano estava lá de 54 a 58 anos o valor de R$ 574,90 eu só que eu e William pagamos o mesmo valor , agora em setembro de 2024 completei 54 anos e teve um reajuste de R$ 877,64, como assim se descritivo vem falando 54 anos é de 574,90. A LEVE não realiza um atendimento claro aos clientes tenho todas as gravações das ligações, mandou chamar no WhatsApp 213952-3300 hoje dia 14/10/2024 09:30h até presente hora são 12:09h sem uma solução, está em aberto a minha parcela, amanhã faz 10 dias, irei ter o plano suspenso por uma culpa que não é minha. Tenho vários protocolos desde do dia 04/10/2024 como assim aumento. Peço a ANS que verifique e não deixe ficar sem plano, pois isso absurdo fora outras propagandas enganosas, hospitais no aplicativo onde NÃO ACEITA A LEVE, irei abrir outro protocolo."/>
    <s v="Beneficiária não concorda com valor de reajuste. Ciente que as tabelas encaminhadas ao Fale Leve não são referente ao plano que a mesma tem. Ameaça recebida e registrada após a abertura da NIP."/>
    <s v="Sim"/>
    <s v="Sim"/>
    <s v="Não"/>
    <s v="Sim"/>
    <s v="Sim"/>
    <s v="Não"/>
    <m/>
    <m/>
    <s v="Sim"/>
    <s v="Não"/>
    <m/>
    <s v="Atendimento especializado"/>
    <x v="1"/>
    <s v="Dia útil"/>
    <x v="8"/>
  </r>
  <r>
    <m/>
    <x v="124"/>
    <n v="45579"/>
    <m/>
    <n v="13135319"/>
    <m/>
    <m/>
    <s v="ANGELICA CRISTINA SILVEIRA DE SA PINTO RHODUS"/>
    <s v="006.952.197-23"/>
    <n v="54"/>
    <s v="Reincidente"/>
    <s v="Premium"/>
    <s v="Novos Associados"/>
    <x v="6"/>
    <s v="Cobertura"/>
    <s v="Rede de Atendimento (rede conveniada)"/>
    <s v="Dificuldade no agendamento"/>
    <x v="0"/>
    <x v="1"/>
    <m/>
    <s v="Empresarial"/>
    <s v="Assistencial"/>
    <s v="Gestão de Rede"/>
    <m/>
    <s v="Evitável"/>
    <s v="Evitável"/>
    <s v="No dia 10/08/2024 no aplicativo aparece Hospital Vitória, liguei para lá e fui informada que NÃO ATENDE O PLANO LEVE, liguei para operadora, não tive informações concretas. Protocolos 422339220240824038778 me deram número da ouvidoria 213952-3382, não atende de maneira alguma; no dia 28/08/2024 abrir protocolo 5 dias até hoje sem resposta 42233920240828048106; protocolo 42233920240906065407, fui tentar agendar uma consulta no com um especialista em Bonsucesso Dra Yaci Botelho Gonçalves, tenho o Print da tela posso provar, não atende a LEVE, ou seja propaganda enganosa. Assim foi no Hospital Vitoria na Barra da Tijuca como com essa Médica. Quero cancelar o plano e não vou pagar o a multa pois a operadora Leve não cumpre aquilo o que oferece, preciso de um parecer de vocês pois isso não é justo pagar um plano sem a menor estrutura de atendimento. Só conseguir atendimento na UNIMED emergência e na LEVE Barra porque estava com uma dor enorme na coluna, onde lombar e fui ligar pois a unimed"/>
    <s v="Beneficiária reclama que entrou em contato com o hospital Vitória e foi informado que o prestador não atendia o plano da Leve. Em linha, a beneficiária não solicita PA ortopédico, porém, mensiona que está com muitas dores na coluna. O atendimento foi direcionado a Célula de ameaças e o time fez disparo de mensagem para informar que o prestador realiza atendimento de PS Clínico."/>
    <s v="Sim"/>
    <s v="Não"/>
    <s v="Não"/>
    <s v="Sim"/>
    <s v="Sim"/>
    <s v="Não"/>
    <m/>
    <m/>
    <s v="Sim"/>
    <s v="Não"/>
    <m/>
    <s v="Não"/>
    <x v="1"/>
    <s v="Dia útil"/>
    <x v="8"/>
  </r>
  <r>
    <d v="2024-08-30T00:00:00"/>
    <x v="125"/>
    <n v="46"/>
    <n v="12"/>
    <n v="13138172"/>
    <m/>
    <m/>
    <s v="MIRELA DANTAS DO NASCIMENTO"/>
    <s v="158.356.677-52"/>
    <n v="24"/>
    <s v="Não Reincidente"/>
    <s v="Premium"/>
    <s v="Advindos I"/>
    <x v="9"/>
    <s v="Cobertura"/>
    <s v="Prazos Maximos para Atendimento"/>
    <s v="Dificuldade no agendamento"/>
    <x v="17"/>
    <x v="94"/>
    <m/>
    <s v="Empresarial"/>
    <s v="Assistencial"/>
    <s v="Gestão de Rede"/>
    <m/>
    <s v="Evitável"/>
    <s v="Evitável"/>
    <s v="Beneficiária questiona a não cobertura para : RESSONÂNCIA MAGNÉTICA DE PELVE . A operadora indicou um prestador que só tem agenda disponível para atendimento para 29/11/2024. A solicitação foi feita à Operadora no dia 30/08/2024, para realização no município do Rio de janeiro. Protocolo: 42233920241009135877 Data: 09/10/2024"/>
    <s v="Beneficiária liberada apenas para rede preferencial e foi direcionada para realizar o exame na Dimagem por ser o prestador da rede preferencial. Pedido recebido dia 04/10 &gt; Guia aberta dia 07/10 &gt; Autorização no dia 15/10 (7 dias úteis). No atendimento, foi passado o prazo correto para realização e análise. Beneficiária entrou em contato relatando que prestador estava sem agenda dentro do prazo para realização do exame."/>
    <s v="Sim"/>
    <s v="Não"/>
    <s v="Não"/>
    <s v="Sim"/>
    <s v="Sim"/>
    <s v="Não"/>
    <m/>
    <m/>
    <s v="Sim"/>
    <s v="Não"/>
    <m/>
    <s v="Não"/>
    <x v="2"/>
    <s v="Dia útil"/>
    <x v="9"/>
  </r>
  <r>
    <d v="2024-10-14T00:00:00"/>
    <x v="125"/>
    <n v="1"/>
    <n v="16"/>
    <n v="13138321"/>
    <m/>
    <m/>
    <s v="DANIELLE DINUNCI DE SA COSTA"/>
    <s v="032.111.737-90"/>
    <n v="50"/>
    <s v="Não Reincidente"/>
    <s v="Personal "/>
    <s v="Novos Associados"/>
    <x v="18"/>
    <s v="Cobertura"/>
    <s v="Regras para acesso aos atendimentos"/>
    <s v="Transferência hospitalar"/>
    <x v="7"/>
    <x v="1"/>
    <m/>
    <s v="Individual"/>
    <s v="Assistencial"/>
    <s v="Regulação - GPI"/>
    <m/>
    <s v="Evitável"/>
    <s v="Inevitável"/>
    <s v="Interlocutora, que se identifica como filha da beneficiária, questiona a falta de atendimento para transferência para o hospital das Clinicas ou qualquer hospital em Niterói caso o hospital das clinicas não consiga recebe-la. A solicitação foi feita à Operadora no dia 12/10/2024, para realização no município Niterói. A operadora não apresenta resposta ao pedido. Relata que a beneficiária se encontra no hospital Procord ( ilha do governador) e precisa ser transferida para o hospital das clinicas de Niterói. Protocolo: 42233920241015146037 data: 15/10/2024"/>
    <s v="Filhos da beneficiária realizam diversos contatos com a Central Fale Leve para reclamar de falta de medicamentos e estruta no hospital Proccor. Solicitam transferência para hospital em Niterói desde o dia 14/10. Liminar recebida no dia 15/10 as 17:40. Houve erro operacional no Fale Leve que abriu casos em árvores de tabulação e não encaminhou as devidas informações ao time de GPI."/>
    <s v="Sim"/>
    <s v="Sim"/>
    <s v="Sim"/>
    <s v="Sim"/>
    <s v="Sim"/>
    <s v="Não"/>
    <m/>
    <m/>
    <s v="Sim"/>
    <s v="Sim"/>
    <m/>
    <s v="Atendimento especializado"/>
    <x v="2"/>
    <s v="Dia útil"/>
    <x v="9"/>
  </r>
  <r>
    <m/>
    <x v="125"/>
    <n v="45580"/>
    <n v="1"/>
    <n v="13138814"/>
    <m/>
    <m/>
    <s v="LUCIANO DESCHAMPS FERREIRA"/>
    <s v="036.643.607-45"/>
    <n v="50"/>
    <s v="Não Reincidente"/>
    <s v="Leve On"/>
    <s v="Novos Associados"/>
    <x v="10"/>
    <s v="Cobertura"/>
    <s v="Rede de Atendimento (rede conveniada)"/>
    <s v="Dificuldade no agendamento"/>
    <x v="33"/>
    <x v="1"/>
    <m/>
    <s v="Empresarial"/>
    <s v="Assistencial"/>
    <s v="Núcleo de cuidados integrados"/>
    <m/>
    <s v="Inevitável"/>
    <s v="Inevitável"/>
    <s v="Eu tinha o plano Leve Fácil, o qual me dava direito a ligar para as clínicas e consultórios, agendar e ser atendido. Porém, não havia internação. Mudei para o Leve ON e agora, em vez de melhorar o atendimento, piorou e muito!!! A rede é menor, o atendimento é péssimo e nunca consigo agendar diretamente com um médico especialista. Eles querem agendar primeiro uma consulta com um médico do plano pra depois agendar com o médico que quero me consultar. Com isto, a demora no atendimento quase se iguala a da Clínica da Família. Às vezes, a demora é de meses. O que me faz pensar de que a demora é proposital para que haja a desistência na consulta ou o pagamento de mais faturas a fim de ter um &quot;prejuízo&quot; maior. Sinto-me totalmente lesado, enganado e ludibriado com esse novo plano."/>
    <s v="Beneficiário solicitou agendamento de consulta com dermatologista e não aceitou passar pelo fluxo do plano para consulta com Médico de família."/>
    <s v="Não"/>
    <s v="Não"/>
    <s v="Não"/>
    <s v="Sim"/>
    <s v="Sim"/>
    <s v="Não"/>
    <m/>
    <m/>
    <s v="Sim"/>
    <s v="Não"/>
    <m/>
    <m/>
    <x v="2"/>
    <s v="Dia útil"/>
    <x v="9"/>
  </r>
  <r>
    <d v="2024-10-02T00:00:00"/>
    <x v="125"/>
    <n v="13"/>
    <m/>
    <n v="13139196"/>
    <m/>
    <m/>
    <s v="ROBSON FRANKLIN DE SOUZA"/>
    <s v="567.607.367-53"/>
    <n v="66"/>
    <s v="Não Reincidente"/>
    <s v="Premium"/>
    <s v="Advindos III"/>
    <x v="10"/>
    <s v="Contratos e Regulamentos"/>
    <s v="Contratação/Adesão e Vigência Contratual"/>
    <s v="Demora na Contratação AC"/>
    <x v="2"/>
    <x v="1"/>
    <m/>
    <s v="Individual"/>
    <s v="Não Assistencial"/>
    <s v="EMQ"/>
    <m/>
    <s v="Risco do negócio"/>
    <s v="Risco do Negócio"/>
    <s v="Interlocutor, que se identifica como filho do beneficiário, questiona a demora para a resposta para adquirir o plano. O interlocutor relata que esta a 2 meses esperando a resposta da operadora. A solicitação foi feita à Operadora no dia 27/07/2024. Protocolo: 17278854285475 na data 27/07/2024."/>
    <m/>
    <s v="Não"/>
    <s v="Não"/>
    <s v="Não"/>
    <s v="Não"/>
    <s v="Não"/>
    <s v="Não"/>
    <m/>
    <m/>
    <s v="Não"/>
    <s v="Não"/>
    <m/>
    <m/>
    <x v="2"/>
    <s v="Dia útil"/>
    <x v="9"/>
  </r>
  <r>
    <d v="2024-10-15T00:00:00"/>
    <x v="125"/>
    <n v="0"/>
    <n v="1"/>
    <n v="13139507"/>
    <m/>
    <m/>
    <s v="NILMA DE ANDRADE KLEN"/>
    <s v="122.094.767-98"/>
    <n v="72"/>
    <s v="Não Reincidente"/>
    <s v="Personal "/>
    <s v="Advindos III"/>
    <x v="4"/>
    <s v="Cobertura"/>
    <s v="Prazos Maximos para Atendimento"/>
    <s v="Dificuldade no agendamento"/>
    <x v="30"/>
    <x v="1"/>
    <m/>
    <s v="Empresarial"/>
    <s v="Assistencial"/>
    <s v="Gestão de Rede"/>
    <m/>
    <s v="Evitável"/>
    <s v="Inevitável"/>
    <s v="Estou tentando agendar consulta na especialidade de gastroenterologista para minha mãe, a operadora indicou dois prestadores: Decordis, em São Gonçalo-RJ, que informou não atender mais esta especialidade e clínica ROMA - Centro médico, que não atende o telefone."/>
    <s v="Filha da beneficiária realizou contato com a central Fale Leve solicitando o agendamento de consulta com gastroenterologista e foram indicados os prestadores mais próximos. Durante o atendimento, a consultora passou dois prestadores disponíveis e não passou informações sobre a visualização da rede credenciada no app e site. No solus há mais credenciados e beneficiária não retornou ao Fale Leve para relatar dificuldade de contato com credenciado."/>
    <s v="Não"/>
    <s v="Não"/>
    <s v="Sim"/>
    <s v="Sim"/>
    <s v="Sim"/>
    <s v="Não"/>
    <m/>
    <m/>
    <s v="Não"/>
    <s v="Não"/>
    <s v="Falta de informações sobre rede credenciada."/>
    <s v="Não"/>
    <x v="2"/>
    <s v="Dia útil"/>
    <x v="9"/>
  </r>
  <r>
    <d v="2024-07-31T00:00:00"/>
    <x v="125"/>
    <n v="76"/>
    <n v="15"/>
    <n v="13139766"/>
    <m/>
    <m/>
    <s v="REBECA MONTEIRO NERES BONDIN"/>
    <s v="189.127.487-26"/>
    <n v="9"/>
    <s v="Não Reincidente"/>
    <s v="Personal "/>
    <s v="Advindos II"/>
    <x v="9"/>
    <s v="Cobertura"/>
    <s v="Prazos Maximos para Atendimento"/>
    <s v="Dificuldade no agendamento"/>
    <x v="17"/>
    <x v="95"/>
    <m/>
    <s v="Empresarial"/>
    <s v="Assistencial"/>
    <s v="Gestão de Rede"/>
    <m/>
    <s v="Inevitável"/>
    <s v="Inevitável"/>
    <s v="A oftalmologista da beneficiária, após testes e exames que constataram estrabismo, indicou os Exercícios de Ortóptica para correção do problema. No entanto a operadora Leve Saúde não está disponibilizando clínicas e profissionais que façam esses exercícios na região onde moramos, no Centro da cidade do Rio de Janeiro. A operadora está disponibilizando profissionais em outras cidades como Niterói ou em bairros distantes como Barra da Tijuca. Não temos condições de fazer um deslocamento para um local muito longe, principalmente por várias semanas seguidas. A operadora chegou a indicar algumas clínicas em bairros próximos da nossa região, mas estas clínicas não possuem profissionais que façam os exercícios de Ortóptica. Então, o problema está até hoje, 15/10/2024, sem solução. A operadora não está disponibilizando clínicas e profissionais habilitados para os exercícios de Ortópticas que a beneficiária precisa. Nossa preocupação é que o tempo está passando e o estrabismo dela pode piorar."/>
    <s v="Responsável da beneficiária solicita prestador para atendimento de procedimento oftalmológico. No dia 31/07, foi criado um caso para o gestão de rede e foi indicado o Hospital de olhos do Méier. Após entrar em contato a responsável relata que prestador informou não realizar procedimento. Em Setembro, a mesma retorna informando que recebeu contato para agendamento na Barra, mas o prestador é muito distante da residência. Os demais prestadores indicados, estão sem data para agendamento "/>
    <s v="Sim"/>
    <s v="Sim"/>
    <s v="Sim"/>
    <s v="Sim"/>
    <s v="Sim"/>
    <s v="Não"/>
    <m/>
    <m/>
    <s v="Sim"/>
    <s v="Não"/>
    <m/>
    <s v="Não"/>
    <x v="2"/>
    <s v="Dia útil"/>
    <x v="9"/>
  </r>
  <r>
    <d v="2024-09-17T00:00:00"/>
    <x v="126"/>
    <n v="29"/>
    <n v="4"/>
    <n v="13140927"/>
    <m/>
    <m/>
    <s v="JULIANA DA SILVA DE MOURA"/>
    <s v="134.242.907-93"/>
    <n v="35"/>
    <s v="Não Reincidente"/>
    <s v="Personal "/>
    <s v="Novos Associados"/>
    <x v="14"/>
    <s v="Cobertura"/>
    <s v="Regras para acesso aos atendimentos"/>
    <s v="Dificuldade no agendamento"/>
    <x v="12"/>
    <x v="96"/>
    <m/>
    <s v="Empresarial"/>
    <s v="Assistencial"/>
    <s v="Núcleo de cuidados integrados"/>
    <m/>
    <s v="Evitável"/>
    <s v="Evitável"/>
    <s v="Beneficiário, questiona a falta de atendimento para: CLINICO GERAL. A solicitação foi feita à Operadora no dia:, para realização no município: RIO DE JANEIRO. A operadora alega que o pedido está em análise. Protocolo: 42233920241016144333 RELETA HA 3 MESES ESTÁ TENTANDO AGENDA NÃO CONSEGUE."/>
    <s v="Beneficiária reclama de desmarcação de consultas com médico de família. Relata estar com dificuldades para agendar consultas."/>
    <s v="Sim"/>
    <s v="Não"/>
    <s v="Não"/>
    <s v="Sim"/>
    <s v="Sim"/>
    <s v="Não"/>
    <m/>
    <m/>
    <m/>
    <m/>
    <m/>
    <m/>
    <x v="2"/>
    <s v="Dia útil"/>
    <x v="10"/>
  </r>
  <r>
    <m/>
    <x v="126"/>
    <n v="45581"/>
    <n v="0"/>
    <n v="13141764"/>
    <m/>
    <m/>
    <s v="PRISCILLA TEIXEIRA SANTOS"/>
    <s v="098.753.277-43"/>
    <n v="40"/>
    <s v="Não Reincidente"/>
    <s v="Premium"/>
    <s v="Novos Associados"/>
    <x v="9"/>
    <s v="Cobertura"/>
    <s v="Carência"/>
    <s v="Carência contratual"/>
    <x v="23"/>
    <x v="1"/>
    <m/>
    <m/>
    <s v="Não Assistencial"/>
    <s v="Venda Interna"/>
    <m/>
    <s v="Evitável"/>
    <e v="#REF!"/>
    <s v="Desde 07/2022 estava na Golden - que depois virou Amil e em agosto mudei para leve A corretora que me atendeu informou que se eu tivesse mais de 2 anos de plano de saúde na operadora anteirior, eu não teria carência. Fiz a migração, apresentei minha carta de permanência . Hoje fui fazer um simples exame de hemograma e coágulo para uma procedimento que farei no sábado Tive o exame negado por carência. Fiz contato com a Leve porém eles jogam a responsabilidade para a corretora por mais que eu diga que tenha o histórico de toda conversa"/>
    <s v="Beneficiária informa que ao entrar no plano foi garantido que teria carência zero para todos os procedimentos. Na proposta não foi registrado o plano anterior "/>
    <s v="Sim"/>
    <m/>
    <m/>
    <m/>
    <m/>
    <m/>
    <m/>
    <m/>
    <m/>
    <m/>
    <m/>
    <m/>
    <x v="2"/>
    <s v="Dia útil"/>
    <x v="10"/>
  </r>
  <r>
    <d v="2024-10-16T00:00:00"/>
    <x v="127"/>
    <n v="1"/>
    <n v="3"/>
    <n v="13142620"/>
    <m/>
    <m/>
    <s v="LORENNA VITORIA ZANATTA FERNANDES"/>
    <s v="219.703.317-47"/>
    <n v="4"/>
    <s v="Não Reincidente"/>
    <s v="Personal "/>
    <s v="Novos Associados"/>
    <x v="4"/>
    <s v="Cobertura"/>
    <s v="Rede de Atendimento (rede conveniada)"/>
    <s v="Dificuldade no agendamento"/>
    <x v="17"/>
    <x v="67"/>
    <m/>
    <s v="Empresarial"/>
    <s v="Assistencial"/>
    <s v="Gestão de Rede"/>
    <m/>
    <s v="Evitável"/>
    <e v="#REF!"/>
    <s v="Interlocutor, que se identifica como pai da beneficiária, questiona a não cobertura para consulta com dermatologista. O procedimento foi solicitado à operadora no dia 08/10/2024 para realização no município de São Gonçalo. A operadora indicou prestadores, porém ao tentar entrar em contato com os números informados, nenhum atendeu. Protocolo: 42233920241016150829 Data: 16/10/2024"/>
    <s v="Responsável reclama de dificuldade para contatar clínicas para atendimento de dermatologia em São Gonçalo. _x000a_ &gt;Dia 16/10 as 10:44 - Indicados todos locais para atendimento credenciados. _x000a_&gt;Dia 16/10/2024 18:06 – Responsável retorna informando que não conseguiu falar com credenciados indicados e que telefones estão desatualizados._x000a_&gt;Dia 16/10/2024 18:16 – Responsável retorna formalizando ameaça/ Atendimento encaminhado para célula de ameaça_x000a_NIP ABERTA DIA 17/10/2024 08:31_x000a_&gt;Dia 17/10/2024 12:16 – Atendimento especializado registra contato informando que o jurídico já estava realizando tratativa."/>
    <s v="Sim"/>
    <s v="Não"/>
    <s v="Não"/>
    <s v="Sim"/>
    <s v="Sim"/>
    <s v="Não"/>
    <m/>
    <m/>
    <s v="Sim"/>
    <s v="Não"/>
    <m/>
    <s v="Não"/>
    <x v="2"/>
    <s v="Dia útil"/>
    <x v="11"/>
  </r>
  <r>
    <d v="2024-08-30T00:00:00"/>
    <x v="127"/>
    <n v="48"/>
    <m/>
    <n v="13143291"/>
    <m/>
    <m/>
    <s v="NATHALIA PENEDO MORAIS"/>
    <s v="124.150.337-07"/>
    <n v="37"/>
    <s v="Não Reincidente"/>
    <s v="Personal "/>
    <s v="Novos Associados"/>
    <x v="9"/>
    <s v="Contratos e Regulamentos"/>
    <s v="Contratação/Adesão e Vigência Contratual"/>
    <s v="Demora na Contratação AC"/>
    <x v="2"/>
    <x v="1"/>
    <m/>
    <s v="Individual"/>
    <s v="Não Assistencial"/>
    <s v="EMQ"/>
    <m/>
    <s v="Risco do negócio"/>
    <s v="Risco do Negócio"/>
    <s v="Beneficiária questiona a recusa para contratação de plano individual ou familiar, sob alegação negou sem justificativa da operadora. A solicitação foi feita à Operadora no dia10/22024 Protocolo :42233920240925068696 – data : 24/09/2024."/>
    <s v="Localizado 1 contato da cliente no dia 24/09. a ligação tem 40 segundos mas a beneficiária já começa solicitand o protocolo, porém há queda no contato antes do protocolo ser passado"/>
    <s v="Não"/>
    <s v="Não"/>
    <s v="Não"/>
    <s v="Sim"/>
    <s v="Sim"/>
    <s v="Não"/>
    <m/>
    <m/>
    <s v="Não"/>
    <s v="Não"/>
    <m/>
    <m/>
    <x v="2"/>
    <s v="Dia útil"/>
    <x v="11"/>
  </r>
  <r>
    <m/>
    <x v="128"/>
    <n v="45583"/>
    <m/>
    <n v="13144944"/>
    <m/>
    <m/>
    <s v="LILIAM DEISE PEREIRA"/>
    <s v="059.450.137-73"/>
    <n v="41"/>
    <s v="Não Reincidente"/>
    <s v="Personal "/>
    <s v="Novos Associados"/>
    <x v="18"/>
    <s v="Cobertura"/>
    <s v="Carência"/>
    <s v="Negativa por carencia"/>
    <x v="8"/>
    <x v="1"/>
    <m/>
    <s v="Empresarial"/>
    <s v="Assistencial"/>
    <s v="Regulação - GPI"/>
    <m/>
    <s v="Inevitável"/>
    <e v="#REF!"/>
    <s v="Beneficiário, questiona a não cobertura para o procedimento de internação, para fazer os procedimentos posteriores de tratamento pedra vesícula, nome do médico Dr. Thaís Blever. O procedimento foi solicitado no dia 17/10/2024, para realização no município Rio de Janeiro, Niterói, entretanto, a operadora negou com a justificativa de que o(a) beneficiário(a) está em carência para o procedimento da internação. Protocolo: 422339202411018153912 na data do dia 18/10/2024."/>
    <s v="Beneficiária tem plano empresarial e consta em carência para realização de internação"/>
    <s v="Sim"/>
    <s v="Não"/>
    <s v="Não"/>
    <s v="Sim"/>
    <s v="Sim"/>
    <s v="Não"/>
    <m/>
    <m/>
    <s v="Não"/>
    <s v="Não"/>
    <m/>
    <s v="Não"/>
    <x v="2"/>
    <s v="Dia útil"/>
    <x v="12"/>
  </r>
  <r>
    <d v="2024-10-07T00:00:00"/>
    <x v="128"/>
    <n v="11"/>
    <n v="1"/>
    <n v="13146450"/>
    <m/>
    <m/>
    <s v="ANGELA DE OLIVEIRA ABRANTES"/>
    <s v="815.682.157-20"/>
    <n v="62"/>
    <s v="Reincidente"/>
    <s v="Personal "/>
    <s v="Advindos II"/>
    <x v="1"/>
    <s v="Contratos e Regulamentos"/>
    <s v="Documentos/Informações Obrigatórias ao Consumidor  "/>
    <s v="Insuficiência de rede"/>
    <x v="3"/>
    <x v="1"/>
    <m/>
    <s v="Individual"/>
    <s v="Não Assistencial"/>
    <s v="Gestão de Rede"/>
    <m/>
    <s v="Inevitável"/>
    <e v="#REF!"/>
    <s v="Beneficiária questiona a falta de atualização da rede de atendimento no site da operadora . A mesma precisou fazer exames e ao buscar prestador no site mas chegando ao local não existia o laboratório. Alega que o site disponibiliza redes credenciadas inexistentes. Data de acesso: regularmente. Protocolo 42233920241007129753 – data 07/10/2024 atendente: Ana Carla."/>
    <s v="Durante a tratativa da Ouvidoria, beneficiária relata que precisou de atendimento de emergência ortopédica e ao comparecer ao local, foi informado que o plano não era credenciado para atendimento ortopédico e precisou se deslocar para PA da Unimed. Durante atendimento, não cita local que compareceu e não conseguiu atendimento. Ainda em tratativa com Ouvidoria, beneficiária ameaça ANS e exige reformulação de todo o site. "/>
    <s v="Sim"/>
    <s v="Não"/>
    <s v="Não"/>
    <s v="Sim"/>
    <s v="Sim"/>
    <s v="Sim"/>
    <m/>
    <m/>
    <s v="Não"/>
    <s v="Perda de SLA"/>
    <m/>
    <s v="Ouvidoria"/>
    <x v="2"/>
    <s v="Dia útil"/>
    <x v="12"/>
  </r>
  <r>
    <d v="2024-09-09T00:00:00"/>
    <x v="129"/>
    <n v="42"/>
    <n v="0"/>
    <n v="13147249"/>
    <m/>
    <m/>
    <s v="LILIAN SANTOS DE SOUZA"/>
    <s v="056.159.657-38"/>
    <n v="44"/>
    <s v="Não Reincidente"/>
    <s v="Leve On"/>
    <s v="Novos Associados"/>
    <x v="1"/>
    <s v="Contratos e Regulamentos"/>
    <s v="Contratação/Adesão e Vigência Contratual"/>
    <s v="Demora na Contratação AC"/>
    <x v="2"/>
    <x v="1"/>
    <m/>
    <s v="Individual"/>
    <s v="Não Assistencial"/>
    <s v="EMQ"/>
    <m/>
    <s v="Risco do negócio"/>
    <e v="#REF!"/>
    <s v="Interlocutora, relata que a LEVE SAUDE OPERADORA DE PLANOS DE SAUDE não comunicou o aceite da portabilidade no plano de destino. Informa que cumpriu todos os requisitos estabelecidos pela resolução normativa vigente (vínculo ativo no plano de origem/adimplência/prazo de permanência/compatibilidade com o plano de destino e demais requisitos), sendo os documentos entregues na [operadora/administradora] em 11/09/2024. Não tendo protocolo a mesma informa que tem contato com a operadora somente via WhatsApp 21 39524800 data 28/09/2024 com atendente Rodrigo."/>
    <s v="Não localizado contato com a Central Fale Leve"/>
    <s v="Não"/>
    <s v="Não"/>
    <s v="Não"/>
    <s v="Não"/>
    <s v="Não"/>
    <s v="Não"/>
    <m/>
    <m/>
    <s v="Não"/>
    <s v="Não"/>
    <m/>
    <s v="Não"/>
    <x v="2"/>
    <s v="Dia útil"/>
    <x v="13"/>
  </r>
  <r>
    <d v="2024-10-21T00:00:00"/>
    <x v="129"/>
    <n v="0"/>
    <n v="1"/>
    <n v="13147649"/>
    <m/>
    <m/>
    <s v="MARIA PEDROSA DE MOURA"/>
    <s v="751.442.633-72"/>
    <n v="62"/>
    <s v="Não Reincidente"/>
    <s v="Premium"/>
    <s v="Advindos II"/>
    <x v="9"/>
    <s v="Cobertura"/>
    <s v="Regras para acesso aos atendimentos"/>
    <s v="Carteirinha"/>
    <x v="23"/>
    <x v="1"/>
    <m/>
    <s v="Individual"/>
    <s v="Assistencial"/>
    <s v="Cadastro"/>
    <m/>
    <s v="Inevitável"/>
    <e v="#REF!"/>
    <s v="Beneficiária, questiona a não garantia de atendimento para nome técnico do procedimento exames laboratoriais , sob alegação de que o beneficiário não portava o cartão de identificação do plano especificar data e local do atendimento negado. Protocolo:422339202410211565481 – data : 21/10/2024."/>
    <s v="Beneficiária solicita o envio da carteirinha física pois frequenta um laboratório em copacabana que não aceita a carteirinha digital. Relata que já passou por constrangimento e não quer passar novamente. Informa que é um direito ter a carteirinha. "/>
    <s v="Sim"/>
    <s v="Não"/>
    <s v="Sim"/>
    <s v="Sim"/>
    <s v="Sim"/>
    <s v="Não"/>
    <m/>
    <m/>
    <s v="Não"/>
    <s v="Não"/>
    <s v="Não encaminhou ameaça para setor responsável/ Abertura de árvore errada"/>
    <s v="Não"/>
    <x v="2"/>
    <s v="Dia útil"/>
    <x v="13"/>
  </r>
  <r>
    <d v="2024-09-26T00:00:00"/>
    <x v="129"/>
    <n v="25"/>
    <n v="6"/>
    <n v="13147692"/>
    <m/>
    <m/>
    <s v="RONALDO DE SOUZA FONSECA"/>
    <s v="661.512.877-20"/>
    <n v="64"/>
    <s v="Não Reincidente"/>
    <s v="Personal "/>
    <s v="Advindos II"/>
    <x v="1"/>
    <s v="Cobertura"/>
    <s v="Regras para acesso aos atendimentos"/>
    <s v="Dificuldade no agendamento"/>
    <x v="12"/>
    <x v="97"/>
    <s v="Cardiologia"/>
    <s v="Empresarial"/>
    <s v="Assistencial"/>
    <s v="Leve Clínica"/>
    <m/>
    <s v="Evitável"/>
    <e v="#REF!"/>
    <s v="Beneficiário, que se identifica , questiona a falta de atendimento para angiologia,. A solicitação foi feita à Operadora no dia 21/10/2024, para realização no município do Rio de janeiro. A operadora alega que não apresenta resposta ao pedido n° de protocolo 422339202410211575501 de contato 21339523333com a OPS] ."/>
    <s v="Beneficiário informa que é um novo beneficiário e já teve 3 consultas canceladas e no dia em que a NIP foi aberta, o beneficiário estava agendado para angiologista, chegou a entrar em contato com a Central de atendimento para confirmar se atendimento estava ativo e no caminho para a clínica, recebeu a mensagem sobre a remarcação. No dia 26/09, foi aberta um caso para garantia de atendimento na rede credenciada, porém caso foi recusado"/>
    <s v="Sim"/>
    <s v="Sim"/>
    <s v="Não"/>
    <s v="Sim"/>
    <s v="Sim"/>
    <s v="Não"/>
    <m/>
    <m/>
    <s v="Sim"/>
    <s v="Sim"/>
    <s v="Recusa de caso por falta de informação"/>
    <s v="Atendimento especializado"/>
    <x v="2"/>
    <s v="Dia útil"/>
    <x v="13"/>
  </r>
  <r>
    <d v="2024-09-03T00:00:00"/>
    <x v="129"/>
    <n v="48"/>
    <n v="7"/>
    <n v="13147823"/>
    <m/>
    <m/>
    <s v="KATYA REGINA MENDES BARROS"/>
    <s v="729.505.287-91"/>
    <n v="62"/>
    <s v="Não Reincidente"/>
    <s v="Personal "/>
    <s v="Novos Associados"/>
    <x v="9"/>
    <s v="Cobertura"/>
    <s v="Prazos Maximos para Atendimento"/>
    <s v="Dificuldade no agendamento"/>
    <x v="17"/>
    <x v="12"/>
    <m/>
    <s v="Empresarial"/>
    <s v="Assistencial"/>
    <s v="Leve Clínica"/>
    <m/>
    <s v="Inevitável"/>
    <e v="#REF!"/>
    <s v=" De posse do encaminhamento tentei o agendamento da consulta com a psicologia, e para conseguir dentro do prazo tive de reportar a ouvidoria do plano. Passei pelo primeiro atendimento online e por uma consulta presencial no mês de setembro. A consulta seguinte ficou agendada para 21/10/2024, atendimento online. Recebi o link para consulta no horário de 8:20, às 8:15 liguei no link e aguardei até às 8:55 e não obtive resposta do atendimento pelo link. Tentei contato com o atendimento do plano sem sucesso e reportei a ouvidoria que ficou de verificar o que ocorreu. Fiz agendamento para atendimento presencial e só tinha vaga para o mês de novembro. Ou seja, o plano não cumpre o requisito de prazo determinado pela resolução da ANS. Isso tem ocorrido em todas as especialidades. O agendamento de consultas não está sendo feito dentro do prazo e o tempo de espera ultrapassa a 30 dias. Minha mãe e usuária do mesmo plano e marquei consulta em setembro para ser atendida pela geriatria no mês 12"/>
    <s v="Beneficiária solicita agendamento de consulta com psicóloga mais próximo a sua residência, porém agendas fora do prazo. A mesma abriu 4 reclamações na Ouvidoria desde o dia 03/09/2024 e durante a tratativa foram ofertados os agendamentos por telemedicina, rede preferencial e nas Leve clínicas dentro da abrangência do plano mas a mesma não aceitou. Beneficiária em carência para serviços auxiliares na rede credenciada."/>
    <s v="Sim"/>
    <s v="Não"/>
    <s v="Sim"/>
    <s v="Sim"/>
    <s v="Sim"/>
    <s v="Sim"/>
    <m/>
    <m/>
    <s v="Não"/>
    <s v="Sim"/>
    <s v="Não encaminhou ameaça para setor responsável/ Abertura de árvore errada"/>
    <s v="Ouvidoria"/>
    <x v="2"/>
    <s v="Dia útil"/>
    <x v="13"/>
  </r>
  <r>
    <m/>
    <x v="129"/>
    <n v="45586"/>
    <m/>
    <n v="13148132"/>
    <m/>
    <m/>
    <s v="PAULO MARCELO PEREIRA NEUFELD"/>
    <s v="235.966.197-34"/>
    <n v="78"/>
    <s v="Reincidente"/>
    <s v="Personal "/>
    <s v="Advindos I"/>
    <x v="14"/>
    <s v="Cobertura"/>
    <s v="Rede de Atendimento (rede conveniada)"/>
    <s v="Dificuldade no agendamento"/>
    <x v="0"/>
    <x v="1"/>
    <m/>
    <s v="Individual"/>
    <s v="Assistencial"/>
    <s v="Fale Leve"/>
    <m/>
    <s v="Evitável"/>
    <e v="#REF!"/>
    <s v="Interlocutor, que se identifica como Paulo, questiona o não atendimento para exames de vista e endoscopia alta com biopsia, e nome do médico solicitante Dr. Rafaela silva Duarte CRM: 522113714 e Dr. Alfredo José Medeiros CRM: 52816442. A solicitação foi feita à Operadora no dia 07/08/2024 e 30/08/2024, no município rio de janeiro/RJ interlocutor informa não esta habito para que seja realizado procedimentos aonde a operadora indica como barra da tijuca/RJ botafogo/RJ pois já sofreu diversos acidentes aonde impossibilita a locomoção para ligares muito distantes deseja que o atendimento seja garantido em campo grande/RJ. protocolo: 42233920241018154891 data: 18/10/2024"/>
    <s v="Beneficiário extremamente crítico, reclama de distância da rede credenciada. No email de envio dos pedidos de exames oftalmológicos, foi solicitado direcionamento para o prestador OPTY Méier. Backoffice abriu guia para Eye Center da Barra. Pedido recepcionado dia 09/10 &gt;Guia aberta dia 12/10 (Perda de SLA – 24h) &gt; Guia Liberada dia 17/10_x000a_Sobre exame de endoscopia, o beneficiário foi encaminhado ao atendimento especializado no dia 17/10, por ter realizado ameaça e ainda não teve conclusão do caso. No dia 18/10, foi aberto um caso para o time de gestão de rede sobre reclamação de quantidade de rede, que ainda não houve resposta."/>
    <s v="Sim"/>
    <s v="Sim"/>
    <s v="Sim"/>
    <s v="Sim"/>
    <s v="Sim"/>
    <s v="Não"/>
    <m/>
    <m/>
    <s v="Sim"/>
    <s v="Perda de SLA"/>
    <s v="Backoffice direcionou atendimento para local distante da residência do beneficiário"/>
    <s v="Atendimento especializado"/>
    <x v="2"/>
    <s v="Dia útil"/>
    <x v="13"/>
  </r>
  <r>
    <d v="2024-10-21T00:00:00"/>
    <x v="130"/>
    <n v="1"/>
    <n v="4"/>
    <n v="13150540"/>
    <m/>
    <m/>
    <s v="JOAO PEDRO SOARES LOPEZ PIGNONE"/>
    <s v="201.232.437-18"/>
    <n v="20"/>
    <s v="Reincidente"/>
    <s v="Personal "/>
    <s v="Advindos I"/>
    <x v="9"/>
    <s v="Cobertura"/>
    <s v="Rede de Atendimento (rede conveniada)"/>
    <s v="Negativa de benefício"/>
    <x v="11"/>
    <x v="1"/>
    <m/>
    <s v="Empresarial"/>
    <s v="Assistencial"/>
    <s v="Gestão de Rede"/>
    <m/>
    <s v="Evitável"/>
    <e v="#REF!"/>
    <s v="Interlocutor, que se identifica Pai do beneficiário, questiona a falta de atendimento para consulta com psiquiatra. Interlocutor informar que ao solicita atendimento em clinica credenciada foi informado que a mesma foi descredenciada a 1 mês e o mesmo não foi informado. Foi encaminhado a outra clinica credenciada na qual aguardou atendimento durante 3h e não foi atendido. Protocolo [42233920241022160554] – data [22/10/2024 ]"/>
    <s v="Responsável reclama da falta de aviso do descredenciamento da Clínica da Gávea. Ameaça recebida no dia 21/10, porém, célula de ameaça realizou tratativa após a abertura da NIP. Beneficiário deu entrada no PS do Hospital São Francisco no dia 21/10. Em demanda relacionada, a equipe de Gestão de rede informa que realizou ajuste do prestador em sistema, para que não seja mais indicado. "/>
    <s v="Sim"/>
    <s v="Não"/>
    <s v="Sim"/>
    <s v="Sim"/>
    <s v="Sim"/>
    <s v="Não"/>
    <m/>
    <m/>
    <s v="Sim"/>
    <s v="Não"/>
    <s v="Atendimento especializado não realizou acolhimento"/>
    <s v="Não"/>
    <x v="3"/>
    <s v="Dia útil"/>
    <x v="14"/>
  </r>
  <r>
    <d v="2024-10-18T00:00:00"/>
    <x v="130"/>
    <n v="4"/>
    <n v="4"/>
    <n v="13152080"/>
    <m/>
    <m/>
    <s v="OTON LUIZ DE SOUZA"/>
    <s v="018.294.337-25"/>
    <n v="50"/>
    <s v="Não Reincidente"/>
    <s v="Leve On"/>
    <s v="Novos Associados"/>
    <x v="16"/>
    <s v="Cobertura"/>
    <s v="Prazos Maximos para Atendimento"/>
    <s v="Dificuldade no agendamento"/>
    <x v="7"/>
    <x v="1"/>
    <m/>
    <s v="Empresarial"/>
    <s v="Assistencial"/>
    <s v="Regulação - GPI"/>
    <m/>
    <s v="Evitável"/>
    <e v="#REF!"/>
    <s v="DESDE O DIA 17/10/2024 FOI SOLICITADO PELO HOSPITAL NO QUAL ELE ESTÁ INTERNADO O PROCOR NA ILHA DO GOVERNADOR O EXAME DE RESSONÂNCIA DO CORAÇÃO AO PLANO LEVE SÁUDE, E ATÉ O SEGUINTE MOMENTO NÃO FOI MARCADO O EXAME DO PACIENTE QUE SE ENCONTRA INTERNADO, O PLANO FALOU QUE IRIA LEVA LO ATÉ O LOCAL DO EXAME E RETORNAR COM ELE AO PROCOR. SENDO QUE LIGAMOS E ELES FALAM QUE TEM QUE ESPERAR , UM PACIENTE QUE NÃO SABE O QUE TEM NÃO ESTÁ SENDO MEDICADO CORRETAMENTE, PRECISA DE UM EXAME PARA SABER O DIAGNOSTICO E TER O DIRETO DE TRATAMENTO, COMO ESTÁ INTERNADO TERIA QUE TER PRIORIDADE PARA FAZER O EXAME. O PROCEDIMENTO É TODO FEITO POR HOSPITAL PROCOR E ORGAO REGULADOR, O HOSPITAL DISSE JÁ TER FEITO TODO PROCEDIMENTO EXIGIDO PELO PLANO LEVE SAUDE, QUE SÓ RESTA AGUARDAR. O PACIENTE ESTA VINDO DESDE AGOSTO DE INTERNAÇOES, PASSANDO POR EXAMES E PROCEDIMENTOS JÁ PASSOU POR OUTRO HOSPITAL , CTI. AGUARDAMOS UMA POSSIÇÃO."/>
    <s v="Beneficiário reclama de demora para remoção para realização de RM do coração enquanto internado. Houve erro operacional do Fale Leve que não encaminhou protocolos para time de GPI  e houve demora do hospital para encaminhar exames necessários para agendamento de ressonância. "/>
    <s v="Sim"/>
    <s v="Não"/>
    <s v="Sim"/>
    <s v="Sim"/>
    <s v="Sim"/>
    <s v="Não"/>
    <m/>
    <m/>
    <s v="Não"/>
    <s v="Sim"/>
    <s v="Não encaminhou ameaça para setor responsável/ Abertura de árvore errada"/>
    <s v="Não"/>
    <x v="3"/>
    <s v="Dia útil"/>
    <x v="14"/>
  </r>
  <r>
    <m/>
    <x v="130"/>
    <n v="45587"/>
    <m/>
    <n v="13152230"/>
    <m/>
    <m/>
    <s v="SANDRA MARIA CAMPAGNAC LOUREIRO"/>
    <s v="092.329.337-05"/>
    <n v="74"/>
    <s v="Não Reincidente"/>
    <s v="Personal "/>
    <s v="Advindos II"/>
    <x v="4"/>
    <s v="Cobertura"/>
    <s v="Rol de procedimentos e cobertura contratual"/>
    <s v="Fora do Rol"/>
    <x v="10"/>
    <x v="1"/>
    <m/>
    <s v="Individual"/>
    <s v="Assistencial"/>
    <s v="Regulação - Eletiva"/>
    <m/>
    <s v="Inevitável"/>
    <e v="#REF!"/>
    <s v="Interlocutora, que se identifica como filha da beneficiária, questiona a não cobertura para otoneurologista. A solicitação foi feita à operadora no dia 14/10/2024, mas a mesma negou alegando que tal serviço não consta no Rol de Procedimentos e Eventos em Saúde vigente. Protocolo 42233920241022161628 - data 22/10/2024."/>
    <m/>
    <s v="Sim"/>
    <s v="Sim"/>
    <s v="Não"/>
    <s v="Sim"/>
    <s v="Sim"/>
    <s v="Não"/>
    <m/>
    <m/>
    <s v="Sim"/>
    <s v="Não"/>
    <m/>
    <m/>
    <x v="3"/>
    <s v="Dia útil"/>
    <x v="14"/>
  </r>
  <r>
    <d v="2024-10-23T00:00:00"/>
    <x v="131"/>
    <n v="0"/>
    <n v="0"/>
    <n v="13153051"/>
    <m/>
    <m/>
    <s v="GERCINA PASSOS DA SILVA"/>
    <s v="055.873.397-26"/>
    <n v="44"/>
    <s v="Não Reincidente"/>
    <s v="Personal "/>
    <s v="Advindos I"/>
    <x v="4"/>
    <s v="Mensalidades e reajustes"/>
    <s v="Mensalidades ou Outras Cobranças"/>
    <s v="Reajuste anual"/>
    <x v="4"/>
    <x v="1"/>
    <m/>
    <s v="Empresarial"/>
    <s v="Não Assistencial"/>
    <s v="Comercial"/>
    <m/>
    <s v="Inevitável"/>
    <e v="#REF!"/>
    <s v="Beneficiária, questiona o reajuste ocorrido em julho, que alterou o valor da contraprestação pecuniária de R$ 279 para R$ 389,sem motivação especificada. Protocolo 422339202410233163473 – data 23/10/2024."/>
    <s v="Beneficiária CLIN abriu ameaça após abertura da NIP pois recebeu reajuste no seu boleto. A mesma foi orientada a entrar em contato com o RH da empresa mas não aceitou informação passada. Realizou abertura da reclamação no dia 23/10 08:11 e o primeiro contato com o Fale Leve foi as 08:53 do mesmo dia"/>
    <s v="Não"/>
    <s v="Não"/>
    <s v="Não"/>
    <s v="Sim"/>
    <s v="Não"/>
    <s v="Não"/>
    <m/>
    <m/>
    <s v="Não"/>
    <s v="Não"/>
    <m/>
    <s v="Não"/>
    <x v="3"/>
    <s v="Dia útil"/>
    <x v="15"/>
  </r>
  <r>
    <d v="2024-10-22T00:00:00"/>
    <x v="131"/>
    <n v="1"/>
    <m/>
    <n v="13154353"/>
    <m/>
    <m/>
    <s v="LUIZ ROBERTO OCHSENDORF DA SILVA"/>
    <s v="022.103.867-13"/>
    <n v="49"/>
    <s v="Não Reincidente"/>
    <s v="Personal "/>
    <s v="Advindos II"/>
    <x v="7"/>
    <s v="Cobertura"/>
    <s v="Regras para acesso aos atendimentos"/>
    <s v="Dificuldade no agendamento"/>
    <x v="12"/>
    <x v="1"/>
    <m/>
    <s v="Empresarial"/>
    <s v="Assistencial"/>
    <s v="Leve Clínica"/>
    <m/>
    <s v="Evitável"/>
    <e v="#REF!"/>
    <s v="Beneficiário questiona os recorrente cancelamento de consultas dele e de seus dependentes protocolo 42233920241022162601 data 22/10/2024. O mesmo relata que não consegue falar com a ouvidoria da Leve, pós ao ser direcionado a ligação sempre cai. O mesmo relata que mais ou menos 3 anos isso vem acontecendo com ele e sua família."/>
    <s v="Beneficiário reclama de cancelamentos de agendamentos e solicita desconto em sua mensalidade. Ameaça foi encaminhada para atendimento especializado que encaminhou demanda de desconto para áreas erradas."/>
    <s v="Sim"/>
    <s v="Sim"/>
    <s v="Sim"/>
    <s v="Sim"/>
    <s v="Sim"/>
    <s v="Não"/>
    <m/>
    <m/>
    <s v="Sim"/>
    <s v="Não"/>
    <s v="Atendimento especializado encaminhou demanda para área errada"/>
    <s v="Reclame aqui/ Atendimento especializado"/>
    <x v="3"/>
    <s v="Dia útil"/>
    <x v="15"/>
  </r>
  <r>
    <s v="-"/>
    <x v="131"/>
    <n v="0"/>
    <n v="0"/>
    <n v="13154485"/>
    <m/>
    <m/>
    <s v="MARA REGINA CALIXTO"/>
    <s v="333.061.847-72"/>
    <n v="75"/>
    <s v="Reincidente"/>
    <s v="Personal "/>
    <s v="Novos Associados"/>
    <x v="1"/>
    <s v="Cobertura"/>
    <s v="Prazos Maximos para Atendimento"/>
    <s v="Dificuldade no agendamento"/>
    <x v="35"/>
    <x v="1"/>
    <m/>
    <s v="Individual"/>
    <s v="Assistencial"/>
    <s v="Regulação - Eletiva"/>
    <m/>
    <s v="Inevitável"/>
    <e v="#REF!"/>
    <s v="Sra. Mara está com uma cirurgia autorizada com seu médico de confiança, Dr. Cesar Casarolli no qual não conseguiu realizar devido a um exame cardiologico que a propria operadora demorou para agendar/liberar, jogando para o final de outubro. A autorização era valida até 14 de outubro mas devido a esse exame a realização da cirurgia ficaria prevista para novembro. A mesma tentou contato diversas vezes com o plano de saúde para revalidação da guia para até o final de novembro e não obteve sucesso. Pedimos ajuda da ANS pois ela precisa que a autorização seja prorrogada para realizar a cirurgia com tudo certo."/>
    <s v="Beneficiária necessita realizar cirurgia cardíaca de alto custo, porém, não entra em contato com a Central Fale Leve desde agosto. Reclama que guia de cirurgia passou do prazo de validade pois houve demora para autorização e agendamento de exames complementares. Na última NIP também informou que não tinha conseguido contato com o Fale Leve e logo após a abertura da reclamação, conseguiu o contato. "/>
    <s v="Não"/>
    <s v="Não"/>
    <s v="Não"/>
    <s v="Sim"/>
    <s v="Não"/>
    <s v="Não"/>
    <m/>
    <m/>
    <s v="Não"/>
    <s v="Não"/>
    <m/>
    <s v="Não"/>
    <x v="3"/>
    <s v="Dia útil"/>
    <x v="15"/>
  </r>
  <r>
    <d v="2024-10-12T00:00:00"/>
    <x v="131"/>
    <n v="11"/>
    <n v="1"/>
    <n v="13154935"/>
    <m/>
    <m/>
    <s v="LILIANE MACHADO FINAMOR DA SILVA"/>
    <s v="111.650.917-20"/>
    <m/>
    <s v="Não Reincidente"/>
    <s v="Premium"/>
    <s v="Novos Associados"/>
    <x v="1"/>
    <s v="Contratos e Regulamentos"/>
    <s v="Contratação/Adesão e Vigência Contratual"/>
    <s v="Demora na Contratação AC"/>
    <x v="2"/>
    <x v="1"/>
    <m/>
    <s v="Individual"/>
    <s v="Não Assistencial"/>
    <s v="EMQ"/>
    <m/>
    <s v="Risco do negócio"/>
    <e v="#REF!"/>
    <s v="Interlocutora questiona a recusa para contratação de plano individual ou familiar, sem justificativa da operadora. A solicitação foi feita à Operadora no dia 12/10/2024. Operadora não forneceu protocolo contatos realizados via WhatsApp (21) 39523337 e (21) 996750056 – data 23/10/2024 às 14:14h e 14:17h."/>
    <s v="Localizado 1 contato com o Fale Leve, onde cliente foi informada que a proposta constava em análise. Não foi passado protocolo e não houve ameaça."/>
    <s v="Não"/>
    <s v="Não"/>
    <s v="Não"/>
    <s v="Sim"/>
    <s v="Sim"/>
    <s v="Não"/>
    <m/>
    <m/>
    <s v="Não"/>
    <s v="Não"/>
    <m/>
    <s v="Não"/>
    <x v="3"/>
    <s v="Dia útil"/>
    <x v="15"/>
  </r>
  <r>
    <d v="2024-10-17T00:00:00"/>
    <x v="131"/>
    <n v="6"/>
    <n v="3"/>
    <n v="13155227"/>
    <m/>
    <m/>
    <s v="REGINA PEREIRA DE BARROS"/>
    <s v="663.598.567-00"/>
    <n v="67"/>
    <s v="Não Reincidente"/>
    <s v="Premium"/>
    <s v="Advindos III"/>
    <x v="9"/>
    <s v="Contratos e Regulamentos"/>
    <s v="Itens Obrigatórios e Cláusulas Contratuais"/>
    <s v="Alteração de vencimento"/>
    <x v="0"/>
    <x v="1"/>
    <m/>
    <s v="Individual"/>
    <s v="Não Assistencial"/>
    <s v="Fale Leve"/>
    <m/>
    <s v="Evitável"/>
    <e v="#REF!"/>
    <s v=" Interlocutor(a), que se identifica como beneficiário], questiona a não alteração da data de vencimento de mensalidade pela [Leve Saúde não sabendo informar se há previsão contratual de possibilidade de tal alteração solicita também que a operadora especifique no boleto seu plano Dental contrato na mesma vigência que o plano no contrato individual Protocolo [422319422339202410221612 -22/10/2024."/>
    <s v="Beneficiária reclama de alteração de vencimento do plano. Informa que o vencimento escolhido foi para o dia 10 mas que preferiu pagar antes o primeiro boleto. No primeiro atendimento dia 17/10, solicita alteração de vencimento e consultora informa que irá solicitar ao setor responsável, a alteração.  Houve erro operacional da consultora que não encaminhou ameaça para o atendimento especializado. "/>
    <s v="Sim"/>
    <s v="Não"/>
    <s v="Sim"/>
    <s v="Sim"/>
    <s v="Sim"/>
    <s v="Não"/>
    <m/>
    <m/>
    <s v="Não"/>
    <s v="Sim"/>
    <s v="Não encaminhou ameaça para setor responsável"/>
    <s v="Não"/>
    <x v="3"/>
    <s v="Dia útil"/>
    <x v="15"/>
  </r>
  <r>
    <d v="2024-10-15T00:00:00"/>
    <x v="132"/>
    <n v="9"/>
    <n v="2"/>
    <n v="13155944"/>
    <m/>
    <m/>
    <s v="TANIA MARIA DIAS SAMPAIO"/>
    <s v="929.592.707-97"/>
    <n v="72"/>
    <s v="Não Reincidente"/>
    <s v="Premium"/>
    <s v="Advindos III"/>
    <x v="10"/>
    <s v="Contratos e Regulamentos"/>
    <s v="Suspensão e Rescisão Contratuais"/>
    <s v="Cancelamento contratual"/>
    <x v="16"/>
    <x v="1"/>
    <m/>
    <s v="Empresarial"/>
    <s v="Não Assistencial"/>
    <s v="TI"/>
    <m/>
    <s v="Evitável"/>
    <e v="#REF!"/>
    <s v="Interlocutora, questiona a exclusão do plano coletivo empresarial, ficou ciente do cancelamento em 24/10/2024, sem justificativa. Para efetuar a reclamação, relata que tentou entrar em contato com a Operadora por meio dos telefones 39523330 e 39523300 - na data 24/10/2024, em torno das 09h00min, sem sucesso."/>
    <s v="Beneficiária realizou no último mês uma migração do plano com copart para sem copart e com isso, o plano anterior ficou inativo. Houve erro sistêmico que não atualizou o plano da beneficiária e a mesma não conseguiu realizar consulta"/>
    <s v="Não"/>
    <s v="Não"/>
    <s v="Não"/>
    <s v="Sim"/>
    <s v="Sim"/>
    <s v="Não"/>
    <m/>
    <m/>
    <s v="Não"/>
    <s v="Não"/>
    <m/>
    <s v="Não"/>
    <x v="3"/>
    <s v="Dia útil"/>
    <x v="16"/>
  </r>
  <r>
    <d v="2024-08-12T00:00:00"/>
    <x v="132"/>
    <n v="73"/>
    <n v="5"/>
    <n v="13156688"/>
    <m/>
    <m/>
    <s v="ADRIANA RAMOS GONCALVES CORPORAL"/>
    <s v="090.291.057-47"/>
    <n v="51"/>
    <s v="Não Reincidente"/>
    <s v="Personal "/>
    <s v="Advindos II"/>
    <x v="10"/>
    <s v="Cobertura"/>
    <s v="Rede de Atendimento (rede conveniada)"/>
    <s v="Dificuldade no agendamento"/>
    <x v="3"/>
    <x v="98"/>
    <m/>
    <s v="Individual"/>
    <s v="Assistencial"/>
    <s v="Gestão de Rede"/>
    <m/>
    <s v="Inevitável"/>
    <e v="#REF!"/>
    <s v="Beneficiária, questiona o não atendimento para videolaringoscopia. A solicitação foi feita à Operadora no dia 01/10/2024, no município rocha miranda e o a foi direcionada para barra da tijuca. A mesma informa ser muito distante para ela e não tem condições de se direcionar ao local. Protocolo 42323920241001117883 Data: 01/10/2024"/>
    <s v="Beneficiária reclama de local distante da sua residência para agendamento de exame de Videolaringoscopia. A mesma realiza ameaça mas time de atendimento especializado não consegue contato com a mesma. Há perda de SLA pelo time de atendimento especializado. "/>
    <s v="Sim"/>
    <s v="Sim"/>
    <s v="Não"/>
    <s v="Sim"/>
    <s v="Sim"/>
    <s v="Não"/>
    <m/>
    <m/>
    <s v="Sim"/>
    <s v="Perda de SLA"/>
    <m/>
    <s v="Atendimento especializado"/>
    <x v="3"/>
    <s v="Dia útil"/>
    <x v="16"/>
  </r>
  <r>
    <m/>
    <x v="132"/>
    <n v="45589"/>
    <m/>
    <n v="13156765"/>
    <m/>
    <m/>
    <s v="EDSON SEBASTIAO BARBOZA GUIDA"/>
    <s v="428.296.747-15"/>
    <n v="68"/>
    <s v="Não Reincidente"/>
    <s v="Personal "/>
    <s v="Novos Associados"/>
    <x v="10"/>
    <s v="Cobertura"/>
    <s v="Rede de Atendimento (rede conveniada)"/>
    <s v="Dificuldade no agendamento"/>
    <x v="17"/>
    <x v="99"/>
    <m/>
    <s v="Empresarial"/>
    <s v="Assistencial"/>
    <s v="Gestão de Rede"/>
    <m/>
    <s v="Inevitável"/>
    <e v="#REF!"/>
    <s v=" Interlocutora, que se identifica como filha do Beneficiário, questiona a não cobertura para [consulta de emergência com otorrino. O procedimento foi solicitado à operadora no dia 23/10/2024 para realização no município do rio de janeiro e a operadora indicou prestadores que ao entra em contado não atende o números que operadora indicou para o procedimento. Protocolo;42233920241023166024data 23/10/2024. interlocutora informa que esta tentando entra em contato com os prestadores que foi indicado sem sucesso ,pois os números não atendente."/>
    <s v="Filha do beneficiário reclama da falta de consulta de emergencia de otorrinolaringologista. Abriu reclamação na Ouvidoria e realizou ameaça a ANS."/>
    <s v="Sim"/>
    <s v="Não"/>
    <s v="Não"/>
    <s v="Sim"/>
    <s v="Sim"/>
    <s v="Sim"/>
    <m/>
    <m/>
    <s v="Não"/>
    <s v="Não"/>
    <m/>
    <s v="Ouvidoria"/>
    <x v="3"/>
    <s v="Dia útil"/>
    <x v="16"/>
  </r>
  <r>
    <m/>
    <x v="132"/>
    <n v="45589"/>
    <m/>
    <n v="13156784"/>
    <m/>
    <m/>
    <s v="ANA LAURA DE SOUZA CORDEIRO"/>
    <s v="220.040.567-70"/>
    <n v="4"/>
    <s v="Não Reincidente"/>
    <s v="Personal "/>
    <s v="Novos Associados"/>
    <x v="4"/>
    <s v="Cobertura"/>
    <s v="Regras para acesso aos atendimentos"/>
    <s v="Dificuldade no agendamento"/>
    <x v="8"/>
    <x v="7"/>
    <m/>
    <s v="Individual"/>
    <s v="Assistencial"/>
    <s v="Gestão de Rede"/>
    <m/>
    <s v="Evitável"/>
    <e v="#REF!"/>
    <s v="Interlocutora, que se identifica como mãe da beneficiária, questiona a falta de atendimento para o procedimento: Fonoaudiólogo . A solicitação foi feita à Operadora no dia 07/10/24 , para realização no município Niterói - RJ. A operadora não apresenta resposta ao pedido neste momento. A interlocutora relata que a operadora fica dando prazos e que esses prazos expiram sem a mesma dar solução ao pedido solicitado. A interlocutora diz que teme a demora da liberação do procedimento, pois isso pode acarretar transtornos pessoais na vida da beneficiária Protocolo: 42233920241007128028 – data: 07/10/24"/>
    <s v="Responsável reclama de negativa de atendimento na clínica "/>
    <s v="Sim"/>
    <s v="Sim"/>
    <s v="Não"/>
    <s v="Sim"/>
    <s v="Sim"/>
    <s v="Sim"/>
    <m/>
    <m/>
    <s v="Sim"/>
    <s v="Não"/>
    <m/>
    <s v="Ouvidoria/ Atendimento especializado"/>
    <x v="3"/>
    <s v="Dia útil"/>
    <x v="16"/>
  </r>
  <r>
    <d v="2024-09-14T00:00:00"/>
    <x v="132"/>
    <n v="40"/>
    <n v="0"/>
    <n v="13157090"/>
    <m/>
    <m/>
    <s v="MARIA DO CARMO DA CONCEICAO"/>
    <s v="024.066.647-08"/>
    <n v="52"/>
    <s v="Não Reincidente"/>
    <s v="Premium"/>
    <s v="Novos Associados"/>
    <x v="1"/>
    <s v="Contratos e Regulamentos"/>
    <s v="Contratação/Adesão e Vigência Contratual"/>
    <s v="Demora na Contratação AC"/>
    <x v="2"/>
    <x v="1"/>
    <m/>
    <s v="Individual"/>
    <s v="Não Assistencial"/>
    <s v="EMQ"/>
    <m/>
    <s v="Risco do negócio"/>
    <e v="#REF!"/>
    <s v="A Sra. Maria do Carmo enviou no dia 14.09.2024 uma proposta de adesão ao plano de saude mencionado (anexo) e, apesar de ter feito a entrevista médica no dia 26.09.2024, a operadora se recusa a efetivar a contratação, ainda que com carência, sem, contudo, fornecer qualquer documento de prova dessa recusa. Em se tratando de um plano individual, a operadora não poderia jamais recusar a contratação. Pode impor carencia e aumento da mensalidade em razão de eventual doença pre-existente, mas jamais recusar a proposta."/>
    <s v="Não localizado contato com a Central Fale Leve"/>
    <s v="Não"/>
    <s v="Não"/>
    <s v="Não"/>
    <s v="Sim"/>
    <s v="Não"/>
    <s v="Não"/>
    <m/>
    <m/>
    <s v="Não"/>
    <s v="Não"/>
    <m/>
    <s v="Não"/>
    <x v="3"/>
    <s v="Dia útil"/>
    <x v="16"/>
  </r>
  <r>
    <d v="2024-10-24T00:00:00"/>
    <x v="132"/>
    <n v="0"/>
    <n v="3"/>
    <n v="13157129"/>
    <m/>
    <m/>
    <s v="GETULIO HERMES DE ALMEIDA"/>
    <s v="551.292.857-00"/>
    <n v="74"/>
    <s v="Não Reincidente"/>
    <s v="Personal "/>
    <s v="Novos Associados"/>
    <x v="18"/>
    <s v="Cobertura"/>
    <s v="Regras para acesso aos atendimentos"/>
    <s v="Demora liberação de internação"/>
    <x v="1"/>
    <x v="1"/>
    <m/>
    <s v="Empresarial"/>
    <s v="Assistencial"/>
    <s v="Regulação - GPI"/>
    <m/>
    <s v="Evitável"/>
    <e v="#REF!"/>
    <s v="A interlocutora que e filha do beneficiário questiona esta desde ontem que esta no hospital ,o medico pediu uma solicitação e a operadora ainda não autorizou (não possui elementos suficientes para internação ,essa e a alegação da operadora),o beneficiário e idoso , a interlocutora já entrou em contato varias vezes e só pedem para que ela aguarde o retorno de contato protocolo de contato com a operadora =42233920241024167710 data=24/10/2024"/>
    <s v="Beneficiário teve demora para autorização de internação pois exames anexados, não corroboravam com a solicitação de urgência, liberado atendimento de emergência. Guia liberada após a NIP."/>
    <s v="Sim"/>
    <s v="Sim"/>
    <s v="Não"/>
    <s v="Sim"/>
    <s v="Sim"/>
    <s v="Não"/>
    <m/>
    <m/>
    <s v="Sim"/>
    <s v="Não"/>
    <m/>
    <s v="Não"/>
    <x v="3"/>
    <s v="Dia útil"/>
    <x v="16"/>
  </r>
  <r>
    <s v="-"/>
    <x v="132"/>
    <n v="0"/>
    <n v="0"/>
    <n v="13158185"/>
    <m/>
    <m/>
    <s v="BRUNA RAMOA MENDONCA"/>
    <s v="129.647.447-00"/>
    <n v="26"/>
    <s v="Não Reincidente"/>
    <s v="Premium"/>
    <s v="Novos Associados"/>
    <x v="1"/>
    <s v="Cobertura"/>
    <s v="Prazos Maximos para Atendimento"/>
    <s v="Dificuldade no agendamento"/>
    <x v="12"/>
    <x v="100"/>
    <m/>
    <s v="Individual"/>
    <s v="Assistencial"/>
    <s v="Leve Clínica"/>
    <m/>
    <s v="Evitável"/>
    <e v="#REF!"/>
    <s v="Hoje dia 24/10/2024 me dirigi até a clínica da Leve Saude na Barra da Tijuca, pois havia marcado uma consulta as 18:45. Por conta do temporal me atrasei 3 minutos e cheguei as 18:48. O atendimento foi-me recusado e informaram que a médica já havia ido embora. Todas as consultas que eu preciso marcar nesse plano eu tenho que esperar pelo menos dois meses e toda vez que vou nessa clínica da Barra, com horário marcado, eles demoram cerca de duas horas para me atender. Ou seja, além de demorarem muito para conseguir vagas em um médico, eles ainda atrasam muito no dia da consulta e dão qualquer desculpa esfarrapada para não nos atender. Quando questionei ao recepcionista onde poderia reclamar da situação, ele só me disse para falar com a ouvidoria do plano e mais nada. Não me foi fornecido número de protocolo e nem nenhum comprovante de que aquele atendimento não aconteceu por conta da médica. Tenho testemunha."/>
    <s v="Beneficiária reclama de consulta cancelada com gastro, em que a médica foi embora. Não localizado contato com a Central Fale Leve, somente com a Ouvidoria e RA após a abertura de NIP. "/>
    <s v="Não"/>
    <s v="Não"/>
    <s v="Sim"/>
    <s v="Não"/>
    <s v="Não"/>
    <s v="Não"/>
    <m/>
    <m/>
    <s v="Não"/>
    <s v="Não"/>
    <m/>
    <s v="Não"/>
    <x v="3"/>
    <s v="Dia útil"/>
    <x v="16"/>
  </r>
  <r>
    <d v="2024-10-24T00:00:00"/>
    <x v="133"/>
    <n v="1"/>
    <n v="2"/>
    <n v="13158501"/>
    <m/>
    <m/>
    <s v="THEO REZENDE LEAL"/>
    <s v="214.458.397-84"/>
    <n v="5"/>
    <s v="Não Reincidente"/>
    <s v="Leve On"/>
    <s v="Advindos II"/>
    <x v="1"/>
    <s v="Cobertura"/>
    <s v="Prazos Maximos para Atendimento"/>
    <s v="Suspensão dos atendimentos"/>
    <x v="8"/>
    <x v="7"/>
    <m/>
    <s v="Individual"/>
    <s v="Assistencial"/>
    <s v="Gestão de Rede"/>
    <m/>
    <s v="Evitável"/>
    <e v="#REF!"/>
    <s v="THEO ESTÁ REALIZANDO TRATAMENTO TERAPIA PARA TEA NA CLINICA UNIVERSO ABA EM REALENGO DESDE ABRIL INDICADA PELA LEVE SAUDE JÁ POSSUINDO VINCULO COM OS PROFISSIONAIS E APRESENTANDO RESULTADOS POSITIVOS, POREM AGORA A CLINICA ENCAMINHOU NOTIFICAÇÃO INFORMANDO QUE O PLANO NÃO ESTÁ REALIZANDO O PAGAMENTO À CLINICA E EM RAZÃO DISSO O TRATAMENTO SERÁ INTERROMPIDO A PARTIR DO DIA 23/11/24. DESTA FORMA, VISANDO EVITAR PREJUIZOS AO MENOR, UMA VEZ QUE A TERAPIA É FUNDAMENTAL PARA DESENVOLVIMENTO DO MESMO, SE REQUER QUE SEJA SOLUCIONADA A QUESTÃO PARA QUE A TERAPIA SEJA MANTIDA UMA VEZ QUE A CLINICA FOI INDICADA PELO PROPRIO PLANO E JA ESTÁ EM ANDAMENTO. TERAPIA PARA TEA É VITAL PARA O AUTISTA!"/>
    <s v="Responsável reclama de suspensão de atendimento de clínica de atendimento multidisciplinar para TEA. Verificado que foi aberta reclamação para o Gestão de rede que confirmou a suspensão."/>
    <s v="Sim"/>
    <s v="Não"/>
    <s v="Não"/>
    <s v="Sim"/>
    <s v="Sim"/>
    <s v="Não"/>
    <m/>
    <m/>
    <s v="Sim"/>
    <s v="Não"/>
    <m/>
    <s v="Não"/>
    <x v="3"/>
    <s v="Dia útil"/>
    <x v="17"/>
  </r>
  <r>
    <m/>
    <x v="133"/>
    <n v="45590"/>
    <m/>
    <n v="13159873"/>
    <m/>
    <m/>
    <s v="SANDRA REGINA DURVAL PEREIRA"/>
    <s v="728.429.117-68"/>
    <n v="62"/>
    <s v="Reincidente"/>
    <s v="Personal "/>
    <s v="Novos Associados"/>
    <x v="14"/>
    <s v="Mensalidades e reajustes"/>
    <s v="Mensalidades ou Outras Cobranças"/>
    <s v="Devolução de valores após rescisão "/>
    <x v="22"/>
    <x v="1"/>
    <m/>
    <s v="Individual"/>
    <s v="Não assistencial "/>
    <s v="Jurídico"/>
    <m/>
    <s v="Evitável"/>
    <e v="#REF!"/>
    <s v="Beneficiária, questiona a não devolução de valor proporcional de mensalidade pela operadora, vez que ocorreu o cancelamento contratual a pedido da beneficiária. Beneficiária informa que aderiu ao plano no dia 13\09\2024 e dia 16\09\2024 pagou o valor de R$ 1.138,58. Solicitou o cancelamento dia 17\09\2024. Informa que quer o valor integral pois não usufruiu do plano. Protocolo 42233920241015147704 – data 15\10\2024."/>
    <m/>
    <s v="Sim"/>
    <s v="Sim"/>
    <s v="Não"/>
    <s v="Sim"/>
    <s v="Sim"/>
    <s v="Não"/>
    <m/>
    <m/>
    <s v="Sim"/>
    <s v="Não"/>
    <m/>
    <s v="Atendimento especializado"/>
    <x v="3"/>
    <s v="Dia útil"/>
    <x v="17"/>
  </r>
  <r>
    <m/>
    <x v="134"/>
    <n v="45593"/>
    <m/>
    <n v="13160547"/>
    <m/>
    <m/>
    <s v="LORENZO SEQUEIRA GALINDO"/>
    <s v="006.266.297-05"/>
    <n v="0"/>
    <s v="Não Reincidente"/>
    <s v="Premium"/>
    <s v="Novos Associados"/>
    <x v="1"/>
    <s v="Contratos e Regulamentos"/>
    <s v="Suspensão e Rescisão Contratuais"/>
    <s v="Rescisão contratual"/>
    <x v="34"/>
    <x v="1"/>
    <m/>
    <s v="Individual"/>
    <s v="Não assistencial "/>
    <s v="Jurídico"/>
    <m/>
    <s v="Inevitável"/>
    <e v="#REF!"/>
    <s v="Interlocutora, que se identifica como mãe do beneficiário, questiona cancelamento do contrato do plano coletivo empresarial, em 24/10/2024. A mesma informa que seu dependente realiza tratamento ( ASMA) e (Hérnia ) com Pneumologista pediátrico com o Dr Luiz Felipe Queiroz Bichara Chicri CRM 5201069233. A mesma informa que seu filho faz esse tratamento no Hospital Vitoria e no HIEP e teme que o pior aconteça pois a Leve Saúde enviou esse email e não esclareceu pra onde seu filho deverá ir caso precise de atendimento , a mesma informa que a operadora de saúde precisa se posicionar em relação ao caso."/>
    <m/>
    <m/>
    <m/>
    <m/>
    <m/>
    <m/>
    <m/>
    <m/>
    <m/>
    <m/>
    <m/>
    <m/>
    <m/>
    <x v="3"/>
    <s v="Dia útil"/>
    <x v="18"/>
  </r>
  <r>
    <d v="2024-09-23T00:00:00"/>
    <x v="134"/>
    <n v="35"/>
    <m/>
    <n v="13160830"/>
    <m/>
    <m/>
    <s v="ALINE VARGEM DE ARAUJO"/>
    <s v="104.529.307-58"/>
    <n v="40"/>
    <s v="Reincidente"/>
    <s v="Personal "/>
    <s v="Novos Associados"/>
    <x v="14"/>
    <s v="Cobertura"/>
    <s v="Reembolso"/>
    <s v="Demora na garantia de reembolso"/>
    <x v="0"/>
    <x v="1"/>
    <m/>
    <s v="Empresarial"/>
    <s v="Assistencial"/>
    <s v="Fale Leve"/>
    <m/>
    <s v="Evitável"/>
    <e v="#REF!"/>
    <s v="Bom dia, fiz uma cirurgia dia 25/09/2024, paguei o anestesista e no dia 27/09/2024, enviei todos os dados necessários para solicitação do reembolso. A documentação foi recepcionada pelo convênio e me deram o prazo de 30 dias para me devolverem o valor. Entrei em contato algumas vezes com o convênio por app de mensagens do convênio e fiquei todas as vezes aguardando mais de 5 horas para conseguir ser atendida, e sempre com a mesma resposta, de que eu teria que aguardar os 30 dias. Dia 25/10/2024entrei em contato novamente com a operadora, sendo que na parte da ouvidoria, relatando a demora no atendimento do aplicativo. Abriram uma ouvidoria e hoje entrei contato novamente questionando o prazo do reembolso ter vencido ontem e fui informada que vou precisar esperar mais 7 dias, pois é o prazo que a ouvidoria tem para solucionar as demandas."/>
    <s v="Beneficiária encaminhou documentação para reembolso no dia 27/09 e houve demora da consultora da Caixa de atendimento para envio de documentação para produção médica. Beneficiária realizou abertura de Ouvidoria"/>
    <s v="Sim"/>
    <s v="Não"/>
    <s v="Sim"/>
    <s v="Sim"/>
    <s v="Sim"/>
    <s v="Sim"/>
    <m/>
    <m/>
    <s v="Sim"/>
    <s v="Envio para área errada"/>
    <s v="Perda de prazo assistencial ANS/ Não encaminhou demanda para área responsável"/>
    <s v="Ouvidoria"/>
    <x v="3"/>
    <s v="Dia útil"/>
    <x v="18"/>
  </r>
  <r>
    <m/>
    <x v="134"/>
    <n v="45593"/>
    <m/>
    <n v="13160967"/>
    <m/>
    <m/>
    <s v="TIAGO DE SOUSA NUNES"/>
    <s v="201.271.857-47"/>
    <n v="7"/>
    <s v="Reincidente"/>
    <s v="Personal "/>
    <s v="Novos Associados"/>
    <x v="14"/>
    <s v="Cobertura"/>
    <s v="Regras para acesso aos atendimentos"/>
    <s v="Suspensão dos atendimentos"/>
    <x v="8"/>
    <x v="7"/>
    <m/>
    <s v="Individual"/>
    <s v="Não assistencial "/>
    <s v="Gestão de Rede"/>
    <s v="Jurídico"/>
    <s v="Evitável"/>
    <e v="#REF!"/>
    <s v="Interlocutora, que se identifica como mãe do beneficiário, questiona o não atendimento para fonoaudiologia, nutricionista, terapia ocupacional e psicólogo. Relata que tentou entrar em contato com a Operadora por meio de mensagem via aplicativo da ouvidoria operadora na data 28/10/2024, sem sucesso. Relata que o prestador alegou falta de pagamento por parte da operadora e devido a isso foi suspenso os atendimentos. Informa que não consegue contato com a operadora para verificar tratativa ou solicitar outro prestador."/>
    <s v="Responsável realiza 3 contatos com o time de Ouvidoria mas não consegue passar reclamações pois atendimento é encerrado por consultoras."/>
    <s v="Sim"/>
    <s v="Não"/>
    <s v="Não"/>
    <s v="Sim"/>
    <s v="Sim"/>
    <s v="Sim"/>
    <m/>
    <m/>
    <s v="Não"/>
    <s v="Não"/>
    <m/>
    <s v="Ouvidoria"/>
    <x v="3"/>
    <s v="Dia útil"/>
    <x v="18"/>
  </r>
  <r>
    <d v="2024-10-11T00:00:00"/>
    <x v="134"/>
    <n v="17"/>
    <n v="0"/>
    <n v="13161339"/>
    <m/>
    <m/>
    <s v="VITORIA RIBEIRO DE BARROS"/>
    <s v="120.886.947-73"/>
    <n v="23"/>
    <s v="Não Reincidente"/>
    <s v="Mais Metropolitano"/>
    <s v="Advindos III"/>
    <x v="17"/>
    <s v="Contratos e Regulamentos"/>
    <s v="Contratação/Adesão e Vigência Contratual"/>
    <s v="Demora na Contratação AC"/>
    <x v="2"/>
    <x v="1"/>
    <m/>
    <s v="Individual"/>
    <s v="Não Assistencial"/>
    <s v="EMQ"/>
    <m/>
    <s v="Risco do negócio"/>
    <e v="#REF!"/>
    <s v="Beneficiária, questiona a recusa para contratação de plano individual ou familiar, sob alegação de [que esta em analise]. A solicitação foi feita à Operadora no dia 15/10/2024. Relata preencheu a Declaração de Saúde mediante entrevista com a medica. A operadora de saúde não passou o protocolo de atendimento."/>
    <s v="Não localizado contato com a Central Fale Leve."/>
    <s v="Não"/>
    <s v="Não"/>
    <s v="Não"/>
    <s v="Sim"/>
    <s v="Não"/>
    <s v="Não"/>
    <m/>
    <m/>
    <s v="Não"/>
    <s v="Não"/>
    <m/>
    <s v="Não"/>
    <x v="3"/>
    <s v="Dia útil"/>
    <x v="18"/>
  </r>
  <r>
    <d v="2024-09-25T00:00:00"/>
    <x v="134"/>
    <n v="33"/>
    <m/>
    <n v="13161542"/>
    <m/>
    <m/>
    <s v="BRUNO DRUMOND MENDES BARROS"/>
    <s v="383.003.627-20"/>
    <m/>
    <s v="Não Reincidente"/>
    <s v="Premium"/>
    <s v="Advindos III"/>
    <x v="9"/>
    <s v="Contratos e Regulamentos"/>
    <s v="Contratação/Adesão e Vigência Contratual"/>
    <s v="Demora na Contratação AC"/>
    <x v="2"/>
    <x v="1"/>
    <m/>
    <s v="Individual"/>
    <s v="Não assistencial "/>
    <s v="EMQ"/>
    <m/>
    <s v="Risco do negócio"/>
    <e v="#REF!"/>
    <s v="beneficiário, questiona a recusa para contratação de plano individual ou familiar, sem alegação do motivo da recusa. A solicitação foi feita à Operadora no dia 24/09/2024. Protocolo sem protocolo no dialogo com o número 39523300"/>
    <s v="Não localizado contato com a Central Fale Leve."/>
    <s v="Não"/>
    <s v="Não"/>
    <s v="Não"/>
    <s v="Sim"/>
    <s v="Não"/>
    <s v="Não"/>
    <m/>
    <m/>
    <s v="Não"/>
    <s v="Não"/>
    <m/>
    <s v="Não"/>
    <x v="3"/>
    <s v="Dia útil"/>
    <x v="18"/>
  </r>
  <r>
    <m/>
    <x v="134"/>
    <n v="45593"/>
    <m/>
    <n v="13161573"/>
    <m/>
    <m/>
    <s v="KEITH LEINA MELO ARAUJO"/>
    <s v="083.158.697-44"/>
    <n v="44"/>
    <s v="Não Reincidente"/>
    <s v="Premium"/>
    <s v="Advindos III"/>
    <x v="9"/>
    <s v="Cobertura"/>
    <s v="Carência"/>
    <s v="Carência contratual"/>
    <x v="8"/>
    <x v="1"/>
    <m/>
    <s v="Individual"/>
    <s v="Não assistencial "/>
    <s v="Regulação - Eletiva"/>
    <s v="Venda Interna"/>
    <s v="Inevitável"/>
    <e v="#REF!"/>
    <s v="Tive exames de sangue simples de rotina solicitados pela médica, que orientou que eu fizesse tais exames no final do mês de outubro, para levar os resultados na próxima consulta, que está marcada para dia 06/11/2024. No dia 25/10/2024, estive num dos laboratórios informados no aplicativo da Leve Saúde (Centro de Medicina - Nova Iguaçu II), em jejum de 12 horas. Depois de pegar senha e aguardar, tive o atendimento negado, sob a informação de que estaria em prazo de carência. Alguns atendentes do laboratório informaram que diversos clientes da Leve Saúde vêm tendo o atendimento negado, sob pretexto de que a empresa informa ser carência zero e depois impõem carência. Depois de muitas tentativas de conato com a Leve Saúde, não consegui fazer os exames e fui embora, haja vista que eu já estava em jejum de 12 horas. Na mesma data tive exames de oftalmologia negados, novamente sob o pretexto de estar em carência. Não são exames de alta complexidade."/>
    <s v="Beneficiária reclama de negativa de atendimento por carência. Relata que ao adquirir o plano, foi informado que não teria carências. No dia 25/10, beneficiária entrou em contato 3 vezes e em todos os atendimentos foi informado sobre a carência."/>
    <s v="Não"/>
    <s v="Não"/>
    <s v="Não"/>
    <s v="Sim"/>
    <s v="Sim"/>
    <s v="Não"/>
    <m/>
    <m/>
    <s v="Não"/>
    <s v="Não"/>
    <m/>
    <s v="Não"/>
    <x v="3"/>
    <s v="Dia útil"/>
    <x v="18"/>
  </r>
  <r>
    <m/>
    <x v="134"/>
    <n v="45593"/>
    <m/>
    <n v="13162073"/>
    <m/>
    <m/>
    <s v="JUCELIA FERNANDES DOMENECH"/>
    <s v="077.741.597-62"/>
    <n v="74"/>
    <s v="Não Reincidente"/>
    <s v="Personal "/>
    <s v="Novos Associados"/>
    <x v="6"/>
    <s v="Cobertura"/>
    <s v="Prazos Maximos para Atendimento"/>
    <s v="Dificuldade no agendamento"/>
    <x v="36"/>
    <x v="1"/>
    <m/>
    <s v="Empresarial"/>
    <s v="Assistencial"/>
    <s v="Gestão de Rede"/>
    <m/>
    <s v="Evitável"/>
    <e v="#REF!"/>
    <s v="Interlocutora, que se identifica como filha da beneficiária, questiona o prazo de atendimento para cardiologia arritmologista. A operadora autorizou o serviço e agendou para o dia 30/12/2024, após o prazo máximo previsto na RN nº 566/2022. Protocolo 42233920241028173782 – data 28/10/2024."/>
    <s v="Filha da beneficiária entrou em contato com o setor de ouvidoria informando que não consegue localizar Arritmologista."/>
    <s v="Sim"/>
    <s v="Não"/>
    <s v="Sim"/>
    <s v="Sim"/>
    <s v="Sim"/>
    <s v="Sim"/>
    <m/>
    <m/>
    <s v="Não"/>
    <s v="Não"/>
    <m/>
    <s v="Ouvidoria"/>
    <x v="3"/>
    <s v="Dia útil"/>
    <x v="18"/>
  </r>
  <r>
    <m/>
    <x v="134"/>
    <n v="45593"/>
    <m/>
    <n v="13163159"/>
    <m/>
    <m/>
    <s v="THAIS BALTAZAR BOEZIO"/>
    <s v="139.547.777-97"/>
    <n v="28"/>
    <s v="Não Reincidente"/>
    <s v="Premium"/>
    <s v="Advindos I"/>
    <x v="10"/>
    <s v="Cobertura"/>
    <s v="Rede de Atendimento (rede conveniada)"/>
    <s v="Dificuldade no agendamento"/>
    <x v="0"/>
    <x v="1"/>
    <m/>
    <s v="Individual"/>
    <s v="Assistencial"/>
    <s v="Fale Leve"/>
    <m/>
    <m/>
    <m/>
    <s v="Em 4/10/2024 iniciei meu pré natal, onde foram solicitados exames, incluindo uma ultrassonografia transvaginal. Agendei o exame pra 30/10 no labs, mas depois percebi que esta data ultrapassaria a 9 semana. Reagendei pra 26/10, entretanto a operadora negou autorização justificando erro no código tuss. Obtive novo laudo médico e solicitei autorização urgente. consegui reagendar para unidade da tijuca, onde apos muito esforço da equipe realizei o exame, em meio a isso busquei auxilio da ouvidoria diversas vezes mas recebi apenas mensagens automáticas. a sequencia de falhas da leve e orientações conflitantes comprometeram meu pre natal. em anexo seguem os fatos detalhados junto com os comprovantes."/>
    <m/>
    <m/>
    <m/>
    <m/>
    <m/>
    <m/>
    <m/>
    <m/>
    <m/>
    <m/>
    <m/>
    <m/>
    <m/>
    <x v="3"/>
    <s v="Dia útil"/>
    <x v="18"/>
  </r>
  <r>
    <m/>
    <x v="135"/>
    <n v="45594"/>
    <m/>
    <n v="13163580"/>
    <m/>
    <m/>
    <s v="ELOA DE ANDRADE MACEDO"/>
    <s v="222.757.567-01"/>
    <n v="4"/>
    <s v="Reincidente"/>
    <s v="Personal "/>
    <s v="Novos Associados"/>
    <x v="14"/>
    <s v="Cobertura"/>
    <s v="Regras para acesso aos atendimentos"/>
    <s v="Descredenciamento"/>
    <x v="8"/>
    <x v="7"/>
    <m/>
    <m/>
    <s v="Assistencial"/>
    <s v="Gestão de Rede"/>
    <m/>
    <s v="Evitável"/>
    <e v="#REF!"/>
    <s v="Interlocutor, que se identifica como pai da beneficiária, informa que precisa realizar fonoaudiólogo, psicólogo e terapia ocupacional. A solicitação foi feita à operadora no dia 09/10/2024, para realização no município São Gonçalo/RJ, no prestador Espaço Crescer e a operadora direcionou o atendimento, autorizado para o prestador Clínica Universal, impedindo a realização das sessões com o prestador credenciado de preferência do beneficiário. Interlocutor alega desconhecer previsão contratual para este direcionamento. Protocolo: 42233920241029176505 – data: 29/10/2024."/>
    <s v="Responsável reclama de suspensão de atendimento na clínica Crescer. Beneficiária realiza atendimento com Fono e Psicólogo, o mesmo solicitou outros prestadores para continuidade de atendimento e ameaçou ANS (Não aceitou clínica Universal pois afirma que fica em área de risco). Atendimento especializado realiza tentativa de contatopara realizar indicação  mas sem sucesso."/>
    <s v="Sim"/>
    <s v="Sim"/>
    <s v="Não"/>
    <s v="Sim"/>
    <s v="Sim"/>
    <s v="Sim"/>
    <m/>
    <m/>
    <s v="Sim"/>
    <s v="Não"/>
    <m/>
    <s v="Não"/>
    <x v="4"/>
    <s v="Dia útil"/>
    <x v="19"/>
  </r>
  <r>
    <m/>
    <x v="135"/>
    <n v="45594"/>
    <m/>
    <n v="13164311"/>
    <m/>
    <m/>
    <s v="TAIARA CERQUEIRA CANDIA MARQUES"/>
    <s v="127.323.947-42"/>
    <n v="28"/>
    <s v="Não Reincidente"/>
    <s v="Premium"/>
    <s v="Advindos II"/>
    <x v="10"/>
    <s v="Cobertura"/>
    <s v="Prazos Maximos para Atendimento"/>
    <s v="Dificuldade no agendamento"/>
    <x v="17"/>
    <x v="12"/>
    <m/>
    <m/>
    <s v="Assistencial"/>
    <s v="Leve Clínica"/>
    <m/>
    <s v="Evitável"/>
    <e v="#REF!"/>
    <s v="O plano não oferece um agendamento direto com a psicologa semanalmente. Para agendar, é necessário entrar no app doplano ou atraves de telefone para agendar. Ocorre que dessa forma, muitas vezes o paciente não consegue a sessão de terapia semanalmentem como deve ser. Para essa especialidade, o plano deveria permitir o agendamento direto com o profissional, pois quando não tem vaga, interrompe o tratamento por uma semana, como aconteceu comigo. Agendia via app para o dia 29/10. No entranto, para a semana seguinte não há vaga em nenhum dia. Só consegui agendar novamente para o dia 14/11."/>
    <s v="Beneficiária reclama de falta de agenda para continuidade de acompanhamento com psicólogo."/>
    <s v="Sim"/>
    <s v="Sim"/>
    <s v="Sim"/>
    <s v="Sim"/>
    <s v="Sim"/>
    <s v="Não"/>
    <m/>
    <m/>
    <s v="Sim"/>
    <s v="Não"/>
    <m/>
    <s v="Atendimento especializado"/>
    <x v="4"/>
    <s v="Dia útil"/>
    <x v="19"/>
  </r>
  <r>
    <m/>
    <x v="135"/>
    <n v="45594"/>
    <m/>
    <n v="13165701"/>
    <m/>
    <m/>
    <s v="CAIO HENRIQUE MACHADO DOS ANJOS"/>
    <s v="210.979.307-42"/>
    <n v="6"/>
    <s v="Não Reincidente"/>
    <s v="Premium"/>
    <s v="Novos Associados"/>
    <x v="1"/>
    <s v="Cobertura"/>
    <s v="Regras para acesso aos atendimentos"/>
    <s v="Descredenciamento"/>
    <x v="8"/>
    <x v="7"/>
    <m/>
    <m/>
    <s v="Assistencial"/>
    <s v="Gestão de Rede"/>
    <m/>
    <s v="Evitável"/>
    <e v="#REF!"/>
    <s v="Interlocutora, que se identifica como mãe do beneficiário, questiona a suspensão para terapia ABA. A operadora indicou prestadores de serviços que não realizam os serviços necessários e devido a isso a interlocutora faz com a clinica Universo Aba, devido a um acordo entre a clinica e a operadora, porem no dia 23/10/2024 a clinica entrou em contato alertando que seria suspenso, devido a alguma quebra de acordo por parte da operadora, não foi informado o porque, no dia 23/10/2024 a interlocutora entrou em contato com a operadora e foi pedido um prazo de 72 horas, no dia 29/10/2024 ao entrar em contato foi informado que foi suspenso e que seria disponibilizado outra rede, porem a interlocutora já tem cienca de que não tem outra rede para a terapia ABA, A interlocutora informa que o filho já esta tendo evolução no tratamento, e seria péssimo para evolução ter essa quebra no tratamento. Protocolo 42233920241023167007 data 24/10/2024 42233920241029179020 data 29/10/2024"/>
    <s v="Responsável reclama de suspensão de atendimento em clínica Universo ABA."/>
    <s v="Sim"/>
    <s v="Sim"/>
    <s v="Não"/>
    <s v="Sim"/>
    <s v="Sim"/>
    <s v="Não"/>
    <m/>
    <m/>
    <s v="Sim"/>
    <s v="Não"/>
    <m/>
    <s v="Atendimento especializado"/>
    <x v="4"/>
    <s v="Dia útil"/>
    <x v="19"/>
  </r>
  <r>
    <m/>
    <x v="135"/>
    <n v="45594"/>
    <m/>
    <n v="13165786"/>
    <m/>
    <m/>
    <s v="ARTHUR BERNARDO SOUZA RODRIGUES"/>
    <s v="232.716.707-81"/>
    <n v="6"/>
    <s v="Não Reincidente"/>
    <s v="Personal "/>
    <s v="Advindos I"/>
    <x v="7"/>
    <s v="Cobertura"/>
    <s v="Regras para acesso aos atendimentos"/>
    <s v="Descredenciamento"/>
    <x v="8"/>
    <x v="7"/>
    <m/>
    <m/>
    <s v="Assistencial"/>
    <s v="Gestão de Rede"/>
    <m/>
    <s v="Evitável"/>
    <e v="#REF!"/>
    <s v="Sou Ana Raquel S. Rodrigues, Mãe do Arthur Bernardo S. Rodrigues cliente do Plano Leve Saúde registro 1110349937624800, em tratamento terapêutico na clínica Universo Aba desde Novembro 2023, iniciou Aba em 06/08/24.No dia 23/10/24 recebj uma Declaração da clínica Universo Aba informando que por questões administrativas junto a operadora Leve as terapias serão SUSPENSAS a apartir de 23/11/24 caso não haja retorno do plano a fim de resolver. Em 24/10/24 fiz contato com o plano protocolo 42233920241024166352 atendende Jaqueline deu prazo de 72hs para resposta, em 29/10/24 retornei o contato protocolo 42233920241029177750 atendende Elisângela deu prazo até dia 5/11 para nova resposta.A resposta do 1°protocolo foi da necessidade de enviar um novo pedido de terapia por email para que as terapias sejam feitas em outro local. Arthur criou vínculos com profissionais da clínica e a ruptura pode gerar prejuízo no seu desenvolvimento. Solicito permanecer na clinica Universo ABA. Aguardo retorno"/>
    <s v="Responsável reclama de suspensão de atendimento em clínica Universo ABA."/>
    <s v="Sim"/>
    <s v="Não"/>
    <s v="Não"/>
    <s v="Sim"/>
    <s v="Sim"/>
    <s v="Não"/>
    <m/>
    <m/>
    <s v="Sim"/>
    <s v="Não"/>
    <m/>
    <s v="Não"/>
    <x v="4"/>
    <s v="Dia útil"/>
    <x v="19"/>
  </r>
  <r>
    <m/>
    <x v="136"/>
    <n v="45595"/>
    <m/>
    <n v="13166249"/>
    <m/>
    <m/>
    <s v="ARTHUR DE CARVALHO ARAUJO"/>
    <s v="185.881.337-92"/>
    <n v="9"/>
    <s v="Não Reincidente"/>
    <s v="Personal "/>
    <s v="Novos Associados"/>
    <x v="14"/>
    <s v="Cobertura"/>
    <s v="Regras para acesso aos atendimentos"/>
    <s v="Descredenciamento"/>
    <x v="8"/>
    <x v="7"/>
    <m/>
    <m/>
    <s v="Assistencial"/>
    <s v="Gestão de Rede"/>
    <m/>
    <s v="Evitável"/>
    <e v="#REF!"/>
    <s v="Interlocutora, que se identifica como mãe do beneficiário, questiona a falta de atendimento para [Psicólogo, Terapia ocupacional, fonoaudiólogo e psicomotricidade]. Relata que tentou entrar em contato com a [Operadora] por meio [Telefone – 3952-3333- na data 25/10/2024, em torno das 18h-], sem sucesso. O prestador solicitado como de preferência do beneficiário [Clinica Universo Aba] foi descredenciado e não foi disponibilizada outra alternativa de atendimento no mesmo município [Rio de janeiro]. A demanda [13166200 – inserir número da demanda DIPRO] foi aberta para apuração do descredenciamento pela DIPRO."/>
    <m/>
    <m/>
    <m/>
    <m/>
    <m/>
    <m/>
    <m/>
    <m/>
    <m/>
    <m/>
    <m/>
    <m/>
    <s v="Não"/>
    <x v="4"/>
    <s v="Dia útil"/>
    <x v="20"/>
  </r>
  <r>
    <m/>
    <x v="136"/>
    <n v="45595"/>
    <m/>
    <n v="13166914"/>
    <m/>
    <m/>
    <s v="MARIA FERREIRA DA COSTA ALVES_x0009_"/>
    <s v="139.606.327-70"/>
    <n v="87"/>
    <m/>
    <s v="Personal "/>
    <s v="Advindos II"/>
    <x v="4"/>
    <m/>
    <m/>
    <m/>
    <x v="37"/>
    <x v="1"/>
    <m/>
    <m/>
    <m/>
    <m/>
    <m/>
    <m/>
    <m/>
    <s v=" Foi solicitado no dia 07 de Outubro de 2024, a autorização ao Plano de Saúde Leve Saúde, para a realização do Exame PET-CT ONCOLÓGICO, porém a resposta foi negativa, sob a alegação de que o procedimento não consta da Diretriz de Utilização da ANS. Porém, na página 63, item 60, consta o procedimento."/>
    <m/>
    <m/>
    <m/>
    <m/>
    <m/>
    <m/>
    <m/>
    <m/>
    <m/>
    <m/>
    <m/>
    <m/>
    <s v="Não"/>
    <x v="4"/>
    <s v="Dia útil"/>
    <x v="20"/>
  </r>
  <r>
    <m/>
    <x v="137"/>
    <m/>
    <m/>
    <m/>
    <m/>
    <m/>
    <m/>
    <m/>
    <m/>
    <m/>
    <m/>
    <m/>
    <x v="24"/>
    <m/>
    <m/>
    <m/>
    <x v="38"/>
    <x v="1"/>
    <m/>
    <m/>
    <m/>
    <m/>
    <m/>
    <m/>
    <m/>
    <m/>
    <m/>
    <m/>
    <m/>
    <m/>
    <m/>
    <m/>
    <m/>
    <m/>
    <m/>
    <m/>
    <m/>
    <m/>
    <m/>
    <x v="5"/>
    <m/>
    <x v="2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5">
  <r>
    <x v="0"/>
    <n v="13059621"/>
    <s v="Contratos e Regulamentos"/>
    <s v="Aviso Previo"/>
    <s v="ANDRE LUIZ BARROS GOMES"/>
    <s v=" "/>
    <n v="62"/>
    <s v="Personal "/>
    <s v="Advindos II"/>
    <s v="Zona Oeste II"/>
    <s v="Empresarial"/>
    <s v="Eu e minha esposa ligamos por duas vezes para o plano para realizar o cancelamento meu e do minha esposa, e nós como benficiários não queremos mais. em minha primeira ligação quando estávamos quase finalizando, a atendente tentou no manter no plano e depois a ligação misteriosamente caiu quando dissemos o ultimo não. ligamos em seguida, o atendente se recusou a cancelar o plano. eu sou o beneficiario e tenho direito a não querer mais o plano o site deles informa que eu posso entrar em contato com eles e ocorrerá o imediato cancelamento. Quero resolver antes que o boleto vença em 4/9"/>
    <d v="2024-10-15T00:00:00"/>
    <s v="Reincidente"/>
    <n v="3"/>
    <n v="0"/>
    <s v="Não"/>
    <s v="Não"/>
    <s v="Sim"/>
    <s v="Não"/>
    <s v="Reclame aqui"/>
    <n v="1"/>
    <s v="Aviso prévio"/>
    <m/>
    <x v="0"/>
    <s v=" "/>
    <x v="0"/>
    <s v="Não"/>
    <s v="Não"/>
    <s v="Beneficiário solicita cancelamento do plano e durante o atendimento,é informado a necessidade do cumprimento do aviso prévio . Beneficiário e filha não concordam com aviso prévio e desejam cancelar de imediato o plano"/>
    <n v="1"/>
    <s v="Aviso prévio (Regra de negócio)"/>
    <n v="1"/>
    <s v="Fale Leve  - Consultora não passou informação necessária_x000a_"/>
    <n v="0"/>
    <m/>
    <n v="0"/>
    <s v=" "/>
    <n v="0"/>
    <n v="0"/>
    <m/>
  </r>
  <r>
    <x v="0"/>
    <n v="13058051"/>
    <s v="Cobertura"/>
    <s v="Demora na Liberação de Benefício"/>
    <s v="ANNA CAROLINA BARRETO MARTINS DE OLIVEIRA"/>
    <m/>
    <n v="35"/>
    <s v="Leve ON"/>
    <s v="Advindos II"/>
    <s v="Zona Oeste I "/>
    <s v="Individual"/>
    <s v="Meu filho, ulysses martins cassimira, cpf 16814352761, beneficiário do plano, portador do tea, toma remédio controlado, mais de 12h de jejum pra fazer exame de sangue na leve clinica campo grande rj. Chegamos lá um pouco mais de 7h da manhã. E pasme, ele foi fazer o exame depois das 9h. Uma demora no atendimento e pior, demora na autorização do plano. Reclamei na ouvidoria q disse q foi feito o contato as 8;30(+ de 1h após chegar na clínica) e liberado 8:57(+ de 25min pra autorizarem.) Tentei todos os contatos possíveis, não consegui. WhatsApp da leve não funciona. Liguei pro mesmo número, chamava 2x e desligava. Ouvidoria depois das 9h. Equipe de cuidado depois das 9h. Como assim? Não consegui contato com ninguém antes das 9h. Atendimento péssimo. Organização péssima. Os médicos são bons. Mas pra vc chegar até ele é que o problema. A leve previsa agilizar os atendimentos nas clínicas e colocar mais médicos credenciados próximos às clínicas e hospitais também . Não consigo anexar os pr"/>
    <d v="2024-09-02T00:00:00"/>
    <s v="Reincidente"/>
    <n v="1"/>
    <n v="0"/>
    <s v="Não"/>
    <s v="Não"/>
    <s v="Não"/>
    <s v="Sim"/>
    <s v="Ouvidoria"/>
    <n v="1"/>
    <s v="Demora para atendimento na Leve clínica"/>
    <m/>
    <x v="1"/>
    <m/>
    <x v="1"/>
    <s v="Não"/>
    <s v="Não"/>
    <s v="Responsável reclama demora para autorização de exame. Pelo MK, o beneficiário chegou as 08:14 e guia foi solicitada as 08:30."/>
    <n v="0"/>
    <m/>
    <n v="1"/>
    <s v="Backoffice - Demora para abertura de guia para consulta"/>
    <n v="0"/>
    <m/>
    <n v="0"/>
    <m/>
    <n v="0"/>
    <n v="0"/>
    <m/>
  </r>
  <r>
    <x v="0"/>
    <n v="13060470"/>
    <s v="Contratos e Regulamentos"/>
    <s v="Demora na contratacao Portabilidade"/>
    <s v="KATIA NOBREGA DA SILVA"/>
    <m/>
    <n v="43"/>
    <s v="Personal "/>
    <m/>
    <s v="Nova Iguaçu"/>
    <m/>
    <s v="Beneficiário, questiona o não recebimento de informações referentes ao plano de destino OPERADORA LEVE SAÚDE DATA DO RELATÓRIODE COMPATIBILIDADE SITE DA ANS 16/08/2024, INTERLOCUTORA QUESTIONA A EXIGÊNCIA DE CARTA DIRECIONADA A ANS PARA OPERADORA DE DESTINO, INFORMA QUE JÁ ENVIOU CARTA DE PERMANÊNCIA DE OPERADORA DE ORIGEM. para fins de portabilidade de carências, solicitadas em 02/09/2024 OPERADORA DE DESTINO NÃO INFORMA PROTOCOLO."/>
    <d v="2024-08-13T00:00:00"/>
    <s v="Não Reincidente"/>
    <n v="14"/>
    <n v="20"/>
    <s v="Não"/>
    <s v="Não"/>
    <s v="Sim"/>
    <s v="Não"/>
    <s v="Não"/>
    <n v="1"/>
    <s v="Demora para resposta da operadora para portabilidade"/>
    <m/>
    <x v="0"/>
    <m/>
    <x v="1"/>
    <s v="Não"/>
    <s v="Não"/>
    <s v="Cliente reclama de demora para resposta de solicitação de portabilidade, a mesma não fez registro em ambiente de portabilidade e sim de contratação."/>
    <n v="0"/>
    <m/>
    <n v="1"/>
    <s v="Cadastro - Demora para registro do beneficiário em sistema"/>
    <n v="0"/>
    <m/>
    <n v="0"/>
    <m/>
    <n v="0"/>
    <n v="1"/>
    <s v="Erro da cliente no cadastro de solicitação de portabilidade no site"/>
  </r>
  <r>
    <x v="0"/>
    <n v="13058307"/>
    <s v="Cobertura"/>
    <s v="Demora na Liberação de Benefício"/>
    <s v="KATIA DA CUNHA MARINHO"/>
    <m/>
    <n v="26"/>
    <s v="Leve ON"/>
    <s v="Advindos II"/>
    <s v="Zona Norte I"/>
    <s v="Individual"/>
    <s v="Beneficiaria, questiona a não cobertura para Consulta com especialista em glaucoma. O procedimento foi solicitado à operadora no dia 21/08/2024, para realização no município Rio de janeiro. A operadora alega que não possui prestador em sua rede para realização do serviço de saúde. 42233920240902973726 data 02/09/2024."/>
    <d v="2024-08-28T00:00:00"/>
    <s v="Não Reincidente"/>
    <n v="2"/>
    <n v="5"/>
    <s v="Não"/>
    <s v="Não"/>
    <s v="Sim"/>
    <s v="Não"/>
    <s v="Não"/>
    <n v="1"/>
    <s v="Erro no atendimento do prestador - Grupo Opty"/>
    <m/>
    <x v="2"/>
    <m/>
    <x v="1"/>
    <s v="Não"/>
    <s v="Abertura de caso na árvore errada/ Não encaminhamento para área responsável"/>
    <s v="Beneficiária solicita agendamento de consulta com especialista em Glaucoma. Informa que estava agendada na Eye Center e teve consulta desmarcada. Solicitado o envio do encaminhamento para o email do pedidos mas abriu reclamação antes do envio."/>
    <n v="0"/>
    <m/>
    <n v="1"/>
    <s v="Gestão de rede - Deixou visível para indicação, os prestadores que estavam com o atendimento pausado. "/>
    <n v="1"/>
    <s v="Erro do prestador que informou que não estávamos mais atendendo"/>
    <n v="1"/>
    <s v="Perda no prazo de atendimento da ANS"/>
    <n v="0"/>
    <n v="1"/>
    <s v="Solus - Prestador visível para indicação de rede"/>
  </r>
  <r>
    <x v="1"/>
    <n v="13061995"/>
    <s v="Contratos e Regulamentos"/>
    <s v="Exclusão dependente"/>
    <s v="ANA CARLA LIMA CASTILHO"/>
    <m/>
    <n v="41"/>
    <s v="Personal "/>
    <s v="Novos associados"/>
    <s v="Zona norte III"/>
    <s v="Empresarial"/>
    <s v="Interlocutor(a), que se identifica como [ titular da empresa - MEI ] solicitou a exclusão dos beneficiários para a operadora, em 27/08/2024[ os beneficiários solicitaram a exclusão a titular do CNPJ devido a problemas financeiros . Titular do plano solicitou a remoção dos beneficiários no dia 27/08/2024 mas ]. Até a presente data, os beneficiários não foram excluídos do plano empresarial.. Protocolo [42233920240903056778 02/09/2024"/>
    <d v="2024-08-27T00:00:00"/>
    <s v="Não Reincidente"/>
    <n v="2"/>
    <n v="7"/>
    <s v="Sim"/>
    <s v="Sim"/>
    <s v="Sim"/>
    <s v="Não"/>
    <s v="Atendimento especializado"/>
    <n v="3"/>
    <s v="Erro Fale Leve"/>
    <m/>
    <x v="3"/>
    <m/>
    <x v="1"/>
    <s v="Sim"/>
    <s v="Perda de SLA"/>
    <s v="Titular do plano encaminhou email para caixa de atendimento no dia 27/08 e no dia 03/09, beneficiária ameaça e caixa de atendimento encaminha resposta a beneficiária"/>
    <n v="0"/>
    <m/>
    <n v="1"/>
    <s v="Caixa de atendimento - Demora para envio para setor responsável (Perda de sla)"/>
    <n v="0"/>
    <m/>
    <n v="1"/>
    <s v="Perda de SLA"/>
    <n v="0"/>
    <n v="0"/>
    <m/>
  </r>
  <r>
    <x v="1"/>
    <n v="13063163"/>
    <s v="Cobertura"/>
    <s v="Demora na Liberação de Benefício"/>
    <s v="LIZ MULLER COSTA"/>
    <m/>
    <n v="3"/>
    <s v="Premium"/>
    <s v="Advindos III"/>
    <s v="Zona Oeste II"/>
    <s v="Empresarial"/>
    <s v="Interlocutora, que se identifica como avó da beneficiária, questiona o prazo de atendimento para consulta com oftalmologista pediátrico. A operadora autorizou o serviço e agendou para o dia Janeiro/2025, após o prazo máximo previsto na RN nº 566/2022. Reclama que operadora indicou o prestador Eye Center que disse a interlocutora que pagando pelo particular tinha vaga para o mês de setembro/2024. Protocolo não fornecido"/>
    <d v="2024-08-29T00:00:00"/>
    <s v="Não Reincidente"/>
    <n v="1"/>
    <n v="5"/>
    <s v="Sim"/>
    <s v="Não"/>
    <s v="Sim"/>
    <s v="Não"/>
    <s v="Não"/>
    <n v="2"/>
    <s v="Erro no atendimento do prestador - Grupo Opty"/>
    <m/>
    <x v="2"/>
    <m/>
    <x v="1"/>
    <s v="Não"/>
    <s v="Não"/>
    <s v="Avó solicita direcionamento para consulta pediátrica com oftalmologista e consultora informa credenciados filiais  da clínica Eye Center que estava com atendimento suspenso."/>
    <n v="0"/>
    <m/>
    <n v="2"/>
    <s v="Gestão de rede - Deixou visível para indicação, os prestadores que estavam com o atendimento pausado. _x000a_Fale Leve  - Indicou prestador que não estava realizando atendimento"/>
    <n v="1"/>
    <s v="Erro do prestador que informou que não estávamos mais atendendo"/>
    <n v="1"/>
    <s v="Perda no prazo de atendimento da ANS"/>
    <n v="0"/>
    <n v="1"/>
    <s v="Solus - Prestador visível para indicação de rede"/>
  </r>
  <r>
    <x v="1"/>
    <n v="13061442"/>
    <s v="Cobertura"/>
    <s v="Demora na Liberação de Benefício"/>
    <s v="ANDRE LUIS CHAVES RENNO"/>
    <m/>
    <n v="55"/>
    <s v="Personal "/>
    <s v="Novos associados"/>
    <s v="Zona norte III"/>
    <s v="Individual"/>
    <s v="Beneficiária questiona a não cobertura para 40201210 VÍDEO-ENDOSCOPIA NASO-SINUSAL COM ÓTICA FLEXÍVEL OU RÍGIDA. O procedimento foi solicitado à operadora no dia 22/08/2024, para realização no município Rio de Janeiro/RJ e a operadora indicou prestadores que não realizam o procedimento. Protocolo não fornecido pela operadora e a tratativa foi feita via telefone 2139524800 na data 22/08/2024 e WhatsApp 21 39523300 data 22/08/2024."/>
    <d v="2024-08-21T00:00:00"/>
    <s v="Não Reincidente"/>
    <n v="6"/>
    <n v="13"/>
    <s v="Não"/>
    <s v="Não"/>
    <s v="Sim"/>
    <s v="Não"/>
    <s v="Não"/>
    <n v="1"/>
    <s v="Prestador sem agenda"/>
    <s v="Endoscopia"/>
    <x v="2"/>
    <m/>
    <x v="1"/>
    <s v="Não"/>
    <s v="Não"/>
    <s v="Beneficiário solicita indicação de rede para realização de exame e retorna o contato informando que locais indicados não tem agenda para realização do exame. Beneficiário fez contato telefônico e não foi registrado email com envio do pedido médico."/>
    <n v="0"/>
    <m/>
    <n v="0"/>
    <m/>
    <n v="1"/>
    <s v="Prestador não tinha agendamento dentro do prazo"/>
    <n v="1"/>
    <s v="Prazo da ANS estourado"/>
    <n v="0"/>
    <n v="0"/>
    <m/>
  </r>
  <r>
    <x v="1"/>
    <n v="13061306"/>
    <s v="Cobertura"/>
    <s v="Demora na Liberação de Benefício"/>
    <s v="FABIOLA DUARTE MACHADO DOS SANTOS"/>
    <m/>
    <n v="31"/>
    <s v="Personal "/>
    <s v="Novos associados"/>
    <s v="Zona Sul"/>
    <s v="Empresarial"/>
    <s v="[EXTRAROL]Beneficiária questiona a falta de atendimento para: Cirurgia do ligamento cruzado anterior no joelho direito lesão crônica do ligamento do LCA, médico solicitante Dr. José Soares Pires Neto. A solicitação foi feita à Operadora no dia 14/08/2024, para realização no município do Rio de Janeiro. A operadora alega que o pedido está em análise . Protocolo 42233920240828048062 – data 28/08/2024."/>
    <d v="2024-08-28T00:00:00"/>
    <s v="Reincidente"/>
    <n v="3"/>
    <n v="6"/>
    <s v="Não"/>
    <s v="Não"/>
    <s v="Sim"/>
    <s v="Não"/>
    <s v="Não"/>
    <n v="1"/>
    <s v="Solicitação de autorização dentro do prazo"/>
    <m/>
    <x v="4"/>
    <m/>
    <x v="0"/>
    <s v="Sim"/>
    <s v="Encaminhado para área errada"/>
    <s v="Beneficiária reclama de demora para liberação de cirurgia de ortopedia, porém, guia foi aberta dia 16/08 e ainda está dentro do prazo de 21 dias úteis "/>
    <n v="0"/>
    <m/>
    <n v="0"/>
    <m/>
    <n v="0"/>
    <m/>
    <n v="0"/>
    <m/>
    <n v="0"/>
    <n v="0"/>
    <m/>
  </r>
  <r>
    <x v="2"/>
    <n v="13064374"/>
    <s v="Contratos e Regulamentos"/>
    <s v="Demora na Contratação AC"/>
    <s v="THEREZA MARIA FERNANDES LOPES"/>
    <m/>
    <n v="84"/>
    <s v="Premium"/>
    <s v="Advindos III"/>
    <s v="Centro/ Zona Sul"/>
    <s v="Individual"/>
    <s v="Interlocutora, que se identifica como filha da beneficiária, questiona o prazo para contratação de plano individual ou familiar, sem justificativa específica. Interlocutora acrescenta que o plano foi ofertado sem carências, até para beneficiária com doença ou lesão pré-existente. A solicitação foi feita à Operadora no dia 30/07/2024. Protocolo: 42233920240904060045 - data: 04/09/2024."/>
    <d v="2024-07-30T00:00:00"/>
    <s v="Não Reincidente"/>
    <n v="1"/>
    <n v="36"/>
    <s v="Sim"/>
    <s v="Não"/>
    <s v="Sim"/>
    <s v="Não"/>
    <s v="Não"/>
    <n v="2"/>
    <s v="Alto Custo PF/MEI"/>
    <m/>
    <x v="5"/>
    <m/>
    <x v="2"/>
    <s v="Não"/>
    <s v="Não encaminhou para área responsável/ Registrou protocolo em um cadastro errado"/>
    <s v="Localizado contato do corretor com a Central Fale Leve solicitando posição da proposta. Contato feito no mesmo dia em que a NIP foi aberta e  que gerou o mesmo protocolo que foi registrado na NIP. Na ligação, o corretor informa que a filha da beneficiária quer registrar reclamação na ANS  e que irá entrar em contato com a Ouvidoria para tentar resolver. Não consegui localizar contato com a Ouvidoria."/>
    <n v="1"/>
    <s v="Alto Custo (Regra de negócio)"/>
    <n v="1"/>
    <s v="Fale Leve - Não encaminhou ameaça para área responsável"/>
    <n v="0"/>
    <m/>
    <n v="0"/>
    <m/>
    <n v="0"/>
    <n v="0"/>
    <m/>
  </r>
  <r>
    <x v="2"/>
    <n v="13065318"/>
    <s v="Contratos e Regulamentos"/>
    <s v="Demora na Contratação AC"/>
    <s v="VIVIANE BRAGA DE FIGUEIREDO VERISSIMO"/>
    <m/>
    <n v="37"/>
    <s v="Premium"/>
    <s v="Novos associados"/>
    <s v="Zona Oeste II"/>
    <s v="Empresarial"/>
    <s v="Interlocutora, que se identifica como filha da beneficiária, questiona o prazo para contratação de plano individual ou familiar, sem justificativa específica. Interlocutora acrescenta que o plano foi ofertado sem carências, até para beneficiária com doença ou lesão pré-existente. A solicitação foi feita à Operadora no dia 30/07/2024. Protocolo: 42233920240904060045 - data: 04/09/2024."/>
    <d v="2024-07-15T00:00:00"/>
    <s v="Não Reincidente"/>
    <n v="0"/>
    <n v="51"/>
    <s v="Não"/>
    <s v="Não"/>
    <s v="Não"/>
    <s v="Não"/>
    <s v="Não"/>
    <n v="0"/>
    <s v="Alto Custo PF/MEI"/>
    <m/>
    <x v="5"/>
    <m/>
    <x v="2"/>
    <s v="Não"/>
    <s v="Não"/>
    <s v="Não localizado contato com a Central Fale Leve"/>
    <n v="1"/>
    <s v="Alto Custo (Regra de negócio)"/>
    <n v="0"/>
    <m/>
    <n v="0"/>
    <m/>
    <n v="0"/>
    <m/>
    <n v="0"/>
    <n v="0"/>
    <m/>
  </r>
  <r>
    <x v="2"/>
    <n v="13065538"/>
    <s v="Contratos e Regulamentos"/>
    <s v="Demora na Contratação AC"/>
    <s v="RAPHAEL RIBEIRO DE SOUSA DA SILVA"/>
    <m/>
    <n v="34"/>
    <s v="Metropolitano"/>
    <s v="Novos associados"/>
    <s v="São João de Meriti"/>
    <s v="Individual"/>
    <s v="FECHEI UM CONTRATO SOB NÚMERO 17228850390952 COM A LEVE SAÚDE NO DIA 05/08/2024 E ATÉ O MOMENTO ENCONTRA-SE EM ANÁLISE MÉDICA. ESTÃO FAZENDO EXATAMENTE 30 DIAS DA ASSINATURA E ESTOU ATÉ O MOMENTO AGUARDANDO O BOLETO PARA PAGAMENTO. JÁ FIZ VÁRIAS LIGAÇÕES POREM SEMPRE SOU INFORMADO QUE O CONTRATO ESTÁ EM ANÁLISE. HOJE FIZ MAIS UMA TENTATIVA E FALEI COM A ATENDENTE LUIZA SOB PROTOCOLO 42233920240904988876. GOSTARIA DE TER O MEU PLANO LIBERADO. SEGUE EM ANEXO O MEU CONTRATO."/>
    <d v="2024-08-05T00:00:00"/>
    <s v="Não Reincidente"/>
    <n v="5"/>
    <n v="30"/>
    <s v="Não"/>
    <s v="Não"/>
    <s v="Sim"/>
    <s v="Não"/>
    <s v="Não"/>
    <n v="1"/>
    <s v="Alto Custo PF/MEI"/>
    <m/>
    <x v="5"/>
    <m/>
    <x v="2"/>
    <s v="Não"/>
    <s v="Não"/>
    <s v="Localizado 5 contatos do corretor solicitando informações sobre a implantação da proposta, porém, não há registro de ameaça. Não localizado contato pelo número do cliente."/>
    <n v="1"/>
    <s v="Alto Custo (Regra de negócio)"/>
    <n v="0"/>
    <m/>
    <n v="0"/>
    <m/>
    <n v="0"/>
    <m/>
    <n v="0"/>
    <n v="0"/>
    <m/>
  </r>
  <r>
    <x v="2"/>
    <n v="13064243"/>
    <s v="Contratos e Regulamentos"/>
    <s v="Envio de Boleto"/>
    <s v="JOSE WILLIAM AZEVEDO DE FREITAS"/>
    <m/>
    <n v="58"/>
    <s v="Personal "/>
    <s v="Advindos II"/>
    <m/>
    <s v="Empresarial"/>
    <s v="Beneficiário alega que dados bancários em boleto referente a mensalidade do mês 8 enviado por operadora constam incorretos e não são reconhecidos no banco impedindo de ser realizado o pagamento. Beneficiário informa que tentou contato com a operadora e não obteve sucesso e que ouvidoria encontra-se indisponível . Beneficiário acrescenta que plano de saúde se encontra suspenso por não conseguir efetuar o pagamento do mês 8 pois operadora até a presente data(04/09/24) não enviou o boleto com as informações bancárias corretas. Protocolo: 422339202400826039913 26/08/24 9:40 da manhã. Protocolo: 42233920240902053924 data: 02/09/24"/>
    <d v="2024-08-30T00:00:00"/>
    <s v="Não Reincidente"/>
    <n v="4"/>
    <n v="5"/>
    <s v="Sim"/>
    <s v="Sim"/>
    <s v="Sim"/>
    <s v="Não"/>
    <s v="Atendimento especializado"/>
    <n v="3"/>
    <s v="Demora para registro bancário de boleto"/>
    <m/>
    <x v="6"/>
    <m/>
    <x v="1"/>
    <s v="Sim"/>
    <s v="Perda de SLA"/>
    <s v="Beneficiário solicitou registro bancário de boleto. "/>
    <n v="1"/>
    <s v="Boleto bancário sem registro"/>
    <n v="1"/>
    <s v="Financeiro - Demora para registro bancário do boleto"/>
    <n v="0"/>
    <m/>
    <n v="1"/>
    <s v="Perda de SLA"/>
    <n v="0"/>
    <n v="0"/>
    <m/>
  </r>
  <r>
    <x v="2"/>
    <n v="13065799"/>
    <s v="Cobertura"/>
    <s v="Demora na Liberação de Benefício"/>
    <s v="GUSTAVO EDUARDO HUMPHREYS"/>
    <m/>
    <n v="47"/>
    <s v="Leve ON"/>
    <s v="Advindos I"/>
    <s v="Zona Oeste II"/>
    <s v="Individual"/>
    <s v="Prezados. Em 03.09.2024 entrei em contato com a referida operadora para solicitar minha receita do remédio bupropiona 150mg, pois sofro de ansiedade e permanecer sem o medicamento afeta muito minha saúde mental. Ocorre que a operadora se recusa a disponibilizar o documento e só possuo remédio até 12.09.2024. Anteriormente já foi solicitada a receita e prontamente me expediram. Porém, agora a operadora insiste que necessita-se de consulta para nova receita. Ocorre que a data de consulta só existe para 16.09.2024 e assim permaneceria sem medicação, o que pode levar a risco minha saúde. Necessito urgente comprar outro medicamento. Segue em anexo a última receita comprovando que faço uso do medicamento. É o breve relato."/>
    <s v="-"/>
    <s v="Reincidente"/>
    <n v="0"/>
    <e v="#VALUE!"/>
    <s v="Não"/>
    <s v="Não"/>
    <s v="Não"/>
    <s v="Não"/>
    <s v="Não"/>
    <n v="0"/>
    <s v="Discordância do fluxo do plano Leve On"/>
    <s v="Psiquiatria"/>
    <x v="7"/>
    <m/>
    <x v="1"/>
    <s v="Não"/>
    <s v="Não"/>
    <s v="Cliente se nega a passar por nova consulta médica para obtenção de receita. Foi oferecido um encaixe para atendê-los mas não aceitou por ser presencial, porém não ofertaram telemedicina"/>
    <n v="0"/>
    <m/>
    <n v="0"/>
    <m/>
    <n v="0"/>
    <m/>
    <n v="0"/>
    <m/>
    <n v="0"/>
    <n v="0"/>
    <m/>
  </r>
  <r>
    <x v="2"/>
    <n v="13063949"/>
    <s v="Cobertura"/>
    <s v="Demora na Liberação de Benefício"/>
    <s v="VILMARA TINOCO DE MESQUITA"/>
    <m/>
    <n v="32"/>
    <s v="Personal "/>
    <s v="Novos associados"/>
    <m/>
    <s v="Empresarial"/>
    <s v="Beneficiária, questiona a falta de atendimento para Cirurgia bariátrica referente a Anestesista. A solicitação foi feita à Operadora no dia 07/08/2024, para realização no município Rio de Janeiro. A operadora alega informou que teria que pagar anestesista, mas informar que não tem condições de pagar o valor para solicitar o reembolso, a operadora ainda não apresentou resposta. Protocolo 42233920240903052813 data 03/09/2024."/>
    <d v="2024-09-03T00:00:00"/>
    <s v="Não Reincidente"/>
    <n v="3"/>
    <n v="1"/>
    <s v="Sim"/>
    <s v="Não"/>
    <s v="Sim"/>
    <s v="Sim"/>
    <s v="Ouvidoria"/>
    <n v="3"/>
    <s v="Erro Fale Leve"/>
    <m/>
    <x v="3"/>
    <m/>
    <x v="1"/>
    <s v="Sim"/>
    <s v="Encaminhado para área errada"/>
    <s v="Beneficiária encaminhou solicitação de possibilidade de pagamento de anestesia pela operadora, porém, os casos abertos foram encaminhados para Regulação e deveriam ser enviados para Gestão de rede. Além disso, houve fechamento indevido de um caso pelo Backoffice"/>
    <n v="0"/>
    <m/>
    <n v="2"/>
    <s v="Fale Leve - Abertura de caso em árvore errada_x000a_Backoffice - Fechamento de caso errado pelo Omni chanel  "/>
    <n v="0"/>
    <m/>
    <n v="1"/>
    <s v="Perda do prazo da ANS"/>
    <n v="0"/>
    <n v="0"/>
    <m/>
  </r>
  <r>
    <x v="3"/>
    <n v="13067315"/>
    <s v="Contratos e Regulamentos"/>
    <s v="Demora na Contratação AC"/>
    <s v="ANA PAULA DE SOUZA DO VAL"/>
    <m/>
    <n v="59"/>
    <s v="Premium"/>
    <s v="Advindos I"/>
    <s v="Zona norte III"/>
    <s v="Individual"/>
    <s v="Beneficiária, questiona a recusa para contratação de plano individual ou familiar, relata que recebeu recusa após entrevista virtual para preenchimento de declaração de saúde. Beneficiaria acredita que recusa ocorreu por ela ser portadora de patologia. A solicitação foi feita à Operadora no dia 30/08/2024. Protocolo: 422233920240905992590 data: 30/08/2024."/>
    <d v="2024-08-30T00:00:00"/>
    <s v="Não Reincidente"/>
    <s v="-"/>
    <n v="6"/>
    <s v="Não"/>
    <s v="Não"/>
    <s v="Não"/>
    <s v="Não"/>
    <s v="Não"/>
    <n v="0"/>
    <s v="Alto Custo PF/MEI"/>
    <m/>
    <x v="5"/>
    <m/>
    <x v="2"/>
    <s v="Não"/>
    <s v="Não"/>
    <s v="Não localizado contato com a Central Fale Leve"/>
    <n v="1"/>
    <s v="Alto Custo (Regra de negócio)"/>
    <n v="0"/>
    <m/>
    <n v="0"/>
    <m/>
    <n v="0"/>
    <m/>
    <n v="0"/>
    <n v="0"/>
    <m/>
  </r>
  <r>
    <x v="3"/>
    <n v="13067830"/>
    <s v="Contratos e Regulamentos"/>
    <s v="Demora na Contratação AC"/>
    <s v="ELENICE MINIGUELO MORENO MENA"/>
    <m/>
    <n v="74"/>
    <s v="Premium"/>
    <s v="Advindos III"/>
    <s v="Zona Norte I"/>
    <s v="Individual"/>
    <s v="Entretanto, já me encontro no dia 05/09/2024 sem retorno por parte da operadora uma vez que entrei em contato através do protocolo acima e nada foi esclarecido. Solicito uma posição da operadora sobre a proposta em andamento."/>
    <d v="2024-08-29T00:00:00"/>
    <s v="Não Reincidente"/>
    <n v="2"/>
    <n v="7"/>
    <s v="Não"/>
    <s v="Não"/>
    <s v="Sim"/>
    <s v="Não"/>
    <s v="Não"/>
    <n v="1"/>
    <s v="Alto Custo PF/MEI"/>
    <m/>
    <x v="5"/>
    <m/>
    <x v="2"/>
    <s v="Não"/>
    <s v="Não"/>
    <s v="Localizado o contato do corretor com o Fale Leve pelo whatsapp, porém, sem ameaça"/>
    <n v="1"/>
    <s v="Alto Custo (Regra de negócio)"/>
    <n v="0"/>
    <m/>
    <n v="0"/>
    <m/>
    <n v="0"/>
    <m/>
    <n v="0"/>
    <n v="0"/>
    <m/>
  </r>
  <r>
    <x v="3"/>
    <n v="13066974"/>
    <s v="Cobertura"/>
    <s v="Demora na Liberação de Benefício"/>
    <s v="ANNELISE NOE MARTINHO"/>
    <m/>
    <n v="52"/>
    <s v="Premium"/>
    <s v="Advindos III"/>
    <s v="Zona Oeste II"/>
    <s v="Individual"/>
    <s v="Interlocutora, que se identifica como beneficiária, questiona a não cobertura para 40808130 Densitometria óssea - rotina: coluna e fêmur (ou dois segmentos). O procedimento foi solicitado à operadora no dia [02/09/2024], para realização no município Barra da Tijuca Rio de Janeiro, a operadora indicou prestadores que não realizam o procedimento. Locais Labs A , Clinica Felipe Matoso, Sebem Centro de pesquisa mulher, Pro Echo. Dimagem, Anoto Medicina Diagnostica, Cardiomex. Centro de Medicina. Tia do médico. Centro de Medicina Nuclear Villela Pedras. Nenhum deles atende peso. Pede urgência, precisa apresentar ao médico Rafael Nobrega. Protocolo:42233920240904060298 Data: 03/09/2024"/>
    <d v="2024-08-29T00:00:00"/>
    <s v="Reincidente"/>
    <n v="13"/>
    <n v="7"/>
    <s v="Sim"/>
    <s v="Sim"/>
    <s v="Sim"/>
    <s v="Sim"/>
    <s v="Atendimento especializado"/>
    <n v="4"/>
    <s v="Falta de prestador na região"/>
    <s v="Densitometria Óssea"/>
    <x v="2"/>
    <m/>
    <x v="1"/>
    <s v="Sim"/>
    <s v="Perda de SLA"/>
    <s v="Beneficiária informa que entrou em contato com todos os locais indicados para realizar densitometria Óssea mas nenhum prestador realiza o exame para o seu peso."/>
    <n v="1"/>
    <s v="Demora para disponibilização de local que atenda a beneficiária"/>
    <n v="1"/>
    <s v="Fale Leve - Indicação de rede credenciada errada"/>
    <n v="1"/>
    <s v="Prestador não atendia a demanda da beneficiária"/>
    <n v="1"/>
    <s v="Prazo da ANS estourado"/>
    <n v="0"/>
    <n v="0"/>
    <m/>
  </r>
  <r>
    <x v="3"/>
    <n v="13066404"/>
    <s v="Cobertura"/>
    <s v="Demora na Liberação de Benefício"/>
    <s v="ROBERTO CARLOS CEARENSE PIMENTEL"/>
    <m/>
    <n v="59"/>
    <s v="Personal "/>
    <s v="Advindos II"/>
    <s v="Zona Oeste II"/>
    <s v="Empresarial"/>
    <s v="Interlocutora que se identifica como esposa do beneficiário questiona a não cobertura para nome técnico do procedimento consulta urologista . O procedimento foi solicitado no dia 04/09/2024, para realização no município, entretanto, a operadora negou com a justificativa de que o beneficiário está em carência para o procedimento especificar se no contrato há alguma cláusula de redução de carência. Protocolo :42233920240905062564 – data: 05/09/2024."/>
    <d v="2024-09-04T00:00:00"/>
    <s v="Não Reincidente"/>
    <n v="5"/>
    <n v="1"/>
    <s v="Sim"/>
    <s v="Não"/>
    <s v="Sim"/>
    <s v="Não"/>
    <s v="Reclame aqui"/>
    <n v="2"/>
    <s v="Discordância de carências"/>
    <s v="Urologia"/>
    <x v="1"/>
    <m/>
    <x v="1"/>
    <s v="Sim"/>
    <s v="Não"/>
    <s v="Esposa do beneficiário solicita o agendamento de consulta com urologista e consultora informa que já havia agendamento realizado mas data estava fora do prazo."/>
    <n v="0"/>
    <m/>
    <n v="1"/>
    <s v="Fale Leve - Consultora confirmou agendamento fora do prazo feito pela beneficiária"/>
    <n v="0"/>
    <m/>
    <n v="1"/>
    <s v="Prazo da ANS estourado"/>
    <n v="0"/>
    <n v="0"/>
    <m/>
  </r>
  <r>
    <x v="3"/>
    <n v="13067674"/>
    <s v="Cobertura"/>
    <s v="Demora na Liberação de Benefício"/>
    <s v="LOURDES MARIA TAVARES BALTHAZAR"/>
    <m/>
    <n v="65"/>
    <s v="Personal "/>
    <m/>
    <s v="Centro/ Zona Sul"/>
    <s v="Empresarial"/>
    <s v="Beneficiaria questiona a não cobertura para neforogifta. A operadora indicou os prestadores e nenhum deles tem agenda disponível dentro dos prazos da RN 566/2022 ou nenhum profissional tem agenda disponível para atendimento. O procedimento foi solicitado à operadora a mais de 30 dias para realização no município do Rio de janeiro. 20240905245452819 PROTOCOLO – Data 05/09/2024"/>
    <d v="2024-08-16T00:00:00"/>
    <s v="Não Reincidente"/>
    <n v="5"/>
    <n v="20"/>
    <s v="Não"/>
    <s v="Não"/>
    <s v="Sim"/>
    <s v="Não"/>
    <s v="Não"/>
    <n v="1"/>
    <s v="Prestador sem agenda"/>
    <s v="Nefrologia"/>
    <x v="2"/>
    <m/>
    <x v="1"/>
    <s v="Não"/>
    <s v="Não"/>
    <s v="Beneficiária reclama de falta de disponibilidade para atendimento de nefrologia em todos os prestadores indicados"/>
    <n v="0"/>
    <m/>
    <n v="0"/>
    <m/>
    <n v="1"/>
    <s v="Prestador sem data dentro do prazo da ANS"/>
    <n v="0"/>
    <m/>
    <n v="0"/>
    <n v="0"/>
    <m/>
  </r>
  <r>
    <x v="4"/>
    <n v="13068836"/>
    <s v="Contratos e Regulamentos"/>
    <s v="Demora na Contratação AC"/>
    <s v="FERNANDO JOSE FROES CRUZ DE OLIVEIRA"/>
    <m/>
    <n v="68"/>
    <s v="Premium"/>
    <s v="Advindos II"/>
    <s v="Centro/ Zona Sul"/>
    <s v="Individual"/>
    <s v="Interlocutor, que se identifica como filho do beneficiário], questiona a demora para o plano entrar em vigor do plano individual ou familiar, operadora alega que a solicitação esta em analise. A solicitação foi feita à Operadora no dia 20/08/2024 e a entrevista com o plano foi realizada no dia 21/08/2024 e ate a presente data o plano não esta ativo. Protocolo não fornecido pela operadora"/>
    <d v="2024-08-20T00:00:00"/>
    <s v="Não Reincidente"/>
    <s v="-"/>
    <n v="17"/>
    <s v="Não"/>
    <s v="Não"/>
    <s v="Não"/>
    <s v="Não"/>
    <s v="Não"/>
    <n v="0"/>
    <s v="Alto Custo PF/MEI"/>
    <m/>
    <x v="5"/>
    <m/>
    <x v="2"/>
    <s v="Não"/>
    <s v="Não"/>
    <s v="Não localizado contato com a Central Fale Leve/ Corretora é ex colaboradora da Leve"/>
    <n v="1"/>
    <s v="Alto Custo (Regra de negócio)"/>
    <n v="0"/>
    <m/>
    <n v="0"/>
    <m/>
    <n v="0"/>
    <m/>
    <n v="0"/>
    <n v="0"/>
    <m/>
  </r>
  <r>
    <x v="4"/>
    <n v="13069127"/>
    <s v="Cobertura"/>
    <s v="Demora na Liberação de Benefício"/>
    <s v="ENZO HENRIKE ROSA CARDOSO"/>
    <m/>
    <n v="13"/>
    <s v="Personal"/>
    <s v="Novos associados"/>
    <s v="Zona norte III"/>
    <s v="Empresarial"/>
    <s v=" Interlocutora, que se identifica como Avo do beneficiário, questiona a falta de atendimento para Pediatria. A solicitação foi feita à Operadora nos dias 15/04/2024, 06/05/2024,14/06/2024,06/07/07/2024,30/08/2024, 03/09/2024 para realização no município Rio de janeiro. A operadora alega imprevistos com Prestador, remarcar o atendimento e não disponibiliza. Protocolo 42233920240903059238 – data 03/09/2024"/>
    <d v="2024-08-14T00:00:00"/>
    <s v="Não Reincidente"/>
    <n v="4"/>
    <n v="23"/>
    <s v="Não"/>
    <s v="Não"/>
    <s v="Sim"/>
    <s v="Não"/>
    <s v="Não"/>
    <n v="1"/>
    <s v="Cancelamento de consulta"/>
    <s v="Pediatria"/>
    <x v="1"/>
    <m/>
    <x v="1"/>
    <s v="Não"/>
    <s v="Não"/>
    <s v="Avó do beneficiário reclama sobre consultas de pediatria que foram canceladas. "/>
    <n v="1"/>
    <s v="Clinica - Cancelamento de consulta"/>
    <n v="0"/>
    <m/>
    <n v="0"/>
    <m/>
    <n v="0"/>
    <m/>
    <n v="0"/>
    <n v="0"/>
    <m/>
  </r>
  <r>
    <x v="4"/>
    <n v="13069151"/>
    <s v="Cobertura"/>
    <s v="Demora na Liberação de Benefício"/>
    <s v="MURILO DETROIT ROSA DURAND"/>
    <m/>
    <n v="6"/>
    <s v="Personal"/>
    <s v="Novos associados"/>
    <s v="Zona norte III"/>
    <s v="Empresarial"/>
    <s v="Interlocutora, que se identifica como Avo do beneficiário, questiona a falta de atendimento para Pediatria. A solicitação foi feita à Operadora nos dias 15/04/2024, 06/05/2024,14/06/2024,06/07/07/2024,30/08/2024, 03/09/2024 para realização no município Rio de janeiro. A operadora alega imprevistos com Prestador, remarcar o atendimento e não disponibiliza. Protocolo 42233920240903059213 – data 03/09/2024."/>
    <d v="2024-08-30T00:00:00"/>
    <s v="Não Reincidente"/>
    <n v="4"/>
    <n v="7"/>
    <s v="Não"/>
    <s v="Não"/>
    <s v="Sim"/>
    <s v="Não"/>
    <s v="Não"/>
    <n v="1"/>
    <s v="Cancelamento de consulta"/>
    <s v="Pediatria"/>
    <x v="1"/>
    <m/>
    <x v="1"/>
    <s v="Não"/>
    <s v="Não"/>
    <s v="Avó do beneficiário reclama sobre consultas de pediatria que foram canceladas. "/>
    <n v="1"/>
    <s v="Clinica - Cancelamento de consulta"/>
    <n v="0"/>
    <m/>
    <n v="0"/>
    <m/>
    <n v="0"/>
    <m/>
    <n v="0"/>
    <n v="0"/>
    <m/>
  </r>
  <r>
    <x v="4"/>
    <n v="13069143"/>
    <s v="Cobertura"/>
    <s v="Demora na Liberação de Benefício"/>
    <s v="GABRIEL DE ARAUJO VILARINHO SANTOS SILVA"/>
    <m/>
    <n v="25"/>
    <s v="Premium"/>
    <s v="Advindos II"/>
    <s v="Zona norte II"/>
    <s v="Empresarial"/>
    <s v="Interlocutor(a), que se identifica como Mãe do beneficiário, informa que o procedimento Anestesista para o procedimento de Colonoscopia foi solicitado à operadora em 19/06/2024 e não foi garantido Operadora já ultrapassou o prazo para o reembolso. O procedimento foi posteriormente realizado em caráter particular em 12/06/2024, no prestador Dr Carlos Eduardo Brás CRM 521053086, em função da ausência de cobertura pela operadora. A solicitação de reembolso foi feita em data do pedido – 19/06/2024, não sendo pago o reembolso integral valor pago R$ 400,00 e não houve valor reembolsado. Protocolo:42233920240906063993 Data: 06/09/2024."/>
    <d v="2024-07-12T00:00:00"/>
    <s v="Não Reincidente"/>
    <n v="5"/>
    <n v="56"/>
    <s v="Sim"/>
    <s v="Não"/>
    <s v="Sim"/>
    <s v="Não"/>
    <s v="Não"/>
    <n v="2"/>
    <s v="Erro Fale Leve"/>
    <m/>
    <x v="3"/>
    <m/>
    <x v="1"/>
    <s v="Sim"/>
    <s v="Preenchimento de Chater com caso fechado"/>
    <s v="Cliente questiona sobre um reembolso que já consta data de pagamento em sistema, ninguém informa isso para cliente, tratam como novo reembolso"/>
    <n v="0"/>
    <m/>
    <n v="1"/>
    <s v="Atendimento especializado - Abertura de caso em árvore errada"/>
    <n v="0"/>
    <m/>
    <n v="1"/>
    <s v="Perda do prazo da ANS"/>
    <n v="0"/>
    <n v="0"/>
    <m/>
  </r>
  <r>
    <x v="5"/>
    <n v="13070500"/>
    <s v="Cobertura"/>
    <s v="Demora na Liberação de Benefício"/>
    <s v="MARCELE DE JESUS MENEZES"/>
    <m/>
    <n v="38"/>
    <s v="Personal"/>
    <s v="Advindos II"/>
    <s v="Zona norte II"/>
    <s v="Empresarial"/>
    <s v="Quero registrar a minha indignação com esse plano! Estão descredenciando tudo e não colocando outro no lugar. Estão criando clínicas sem especialidades. Exemplo a clínica de madureira tinha ortopedista tiraram, tinha cardiologista tiraram, cada vez menos especialidades. Ortopedista pra marcar na rede própria só data longe e fisioterapia só na tijuca em um local. Tive que pagar consulta de ortopedista pra meu pai pq só data longe e agora teremos que pagar fisioterapia pq só tem um local na cidade do Rio de janeiro, um tremenda falta de respeito com o consumidor! No início tinha vários credenciados, agora só rede própria! Tá de mal a pior ! Urologista só tem na tijuca, como que um plano voltado pra idoso só tem um especialista! Espero que outros consumidores façam o mesmo! Corram atrás dos seus direitos. Em anexo tem o print com o local pra urologista ( 1 local) espero que coloquem especialidades nas clínicas"/>
    <d v="2024-09-04T00:00:00"/>
    <s v="Reincidente"/>
    <n v="1"/>
    <n v="3"/>
    <s v="Não"/>
    <s v="Não"/>
    <s v="Sim"/>
    <s v="Não"/>
    <s v="Reclame aqui"/>
    <n v="1"/>
    <s v="Falta de prestador na região"/>
    <s v="Ortopedia"/>
    <x v="1"/>
    <m/>
    <x v="1"/>
    <s v="Não"/>
    <s v="Não"/>
    <s v="Reclamação para o beneficiário  MANOEL CRISPIM MENEZES - Filha do beneficiário reclama de descredenciamento e troca de profissionais nas Leve clínicas. Localizada abertura de RA no dia 04/09."/>
    <n v="1"/>
    <s v="Clinica - Cancelamento de consulta"/>
    <n v="0"/>
    <m/>
    <n v="0"/>
    <m/>
    <n v="0"/>
    <m/>
    <n v="0"/>
    <n v="0"/>
    <m/>
  </r>
  <r>
    <x v="6"/>
    <n v="13071246"/>
    <s v="Contratos e Regulamentos"/>
    <s v="Demora na Contratação AC"/>
    <s v="ISLAINE DA COSTA FERREIRA"/>
    <m/>
    <n v="35"/>
    <s v="Premium"/>
    <s v="Advindos II"/>
    <s v="Centro/ Zona Sul"/>
    <m/>
    <s v=" Beneficiária, questiona a recusa para contratação de plano coletivo empresarial Percetto Negócios e Participações e a Operadora Leve Saúde, não deu uma justificativa da recusa. A solicitação foi feita à Operadora no dia 29/07/2024. Trata-se de empresário individual, que realizou inscrição nos órgãos competentes há no mínimo 6 (seis) meses e está regular junto à Receita Federal. Protocolo: 42233920240826948899 – data: 26/08/2024."/>
    <d v="2024-07-29T00:00:00"/>
    <s v="Não Reincidente"/>
    <n v="5"/>
    <n v="42"/>
    <s v="Sim"/>
    <s v="Não"/>
    <s v="Sim"/>
    <s v="Não"/>
    <s v="Não"/>
    <n v="2"/>
    <s v="Alto Custo PJ"/>
    <m/>
    <x v="5"/>
    <m/>
    <x v="2"/>
    <s v="Não"/>
    <s v="Não"/>
    <s v="Localizado contato da cliente junto ao Fale Leve, onde informa ter entrado em contato com a ANS  e foi orientada de que precisamos dar resposta sobre a proposta de contratação. Consultora não registrou ameaça"/>
    <n v="1"/>
    <s v="Alto Custo (Regra de negócio)"/>
    <n v="1"/>
    <s v="Fale Leve - Não encaminhou ameaça para área responsável"/>
    <n v="0"/>
    <m/>
    <n v="0"/>
    <m/>
    <n v="0"/>
    <n v="0"/>
    <m/>
  </r>
  <r>
    <x v="6"/>
    <n v="13070867"/>
    <s v="Cobertura"/>
    <s v="Demora na Liberação de Benefício"/>
    <s v="JULYANA ALEXANDRA SOUSA DA SILVA"/>
    <m/>
    <n v="19"/>
    <s v="Personal "/>
    <s v="Novos associados"/>
    <s v="São Gonçalo"/>
    <s v="Empresarial"/>
    <s v="beneficiária, questiona a falta de atendimento para o procedimento hemograma completo (conforme o pedido medico ).A solicitação foi feita à Operadora no dia 09/09/2024, para realização no município São Gonçalo . A operadora alega sem nenhuma justificativa. Protocolo:42233920240909066339 Data:09/09/2024"/>
    <d v="2024-09-09T00:00:00"/>
    <s v="Reincidente"/>
    <n v="1"/>
    <n v="0"/>
    <s v="Não"/>
    <s v="Não"/>
    <s v="Sim"/>
    <s v="Não"/>
    <s v="Não"/>
    <n v="1"/>
    <s v="Demora para autorização"/>
    <s v="Exames laboratoriais"/>
    <x v="4"/>
    <m/>
    <x v="1"/>
    <s v="Não"/>
    <s v="Não"/>
    <s v="Beneficiária reclama de demora para liberação de guia de exames laboratoriais. Guia aberta 08:44/ Guia liberada após abertura da NIP as 09:42"/>
    <n v="0"/>
    <m/>
    <n v="2"/>
    <s v="Fale Leve - Guia liberada pela supervisão, poderia ter sido liberada o quanto antes_x000a_Fale Leve - Indicação de rede credenciada errada"/>
    <n v="0"/>
    <m/>
    <n v="0"/>
    <m/>
    <n v="0"/>
    <n v="0"/>
    <m/>
  </r>
  <r>
    <x v="6"/>
    <n v="13071729"/>
    <s v="Cobertura"/>
    <s v="Demora na Liberação de Benefício"/>
    <s v="LUCIANA CHALHOUB CAMPOS"/>
    <m/>
    <n v="46"/>
    <s v="Leve ON"/>
    <s v="Novos associados"/>
    <s v="Zona norte III"/>
    <s v="Empresarial"/>
    <s v=" Contratei o plano On da leve saude Esse plano para ser consultado pelo medico especialista precisa-se passar por um medico de familia, porem a marcação so esta ocorrendo depois de uns 15 dias ou mais para pegar encaminhamento e só depois passar pelo medico especialista. Eu ja estou e m tratamento de gastrite e nao precisaria passar por um medico de familia para me encaminhar. Sem contar que o processo de marcação é super com´plexo nesse plano porque ninguem atende Ligo, tento marcar pelo Whatsap e nao consigo marcar. Minha reclamação é em relação a dificuldade do paciente em acessar os especialistas. Sendo necessario passar por um medico antes que nao ha vaga disponivel para proximo para somente depois agendar o medico especialista, com isso levase uns dois meses para ser atendido"/>
    <d v="2024-08-27T00:00:00"/>
    <s v="Reincidente"/>
    <n v="3"/>
    <n v="13"/>
    <s v="Não"/>
    <s v="Não"/>
    <s v="Sim"/>
    <s v="Não"/>
    <s v="Não"/>
    <n v="1"/>
    <s v="Discordância do fluxo do plano Leve On"/>
    <m/>
    <x v="7"/>
    <m/>
    <x v="0"/>
    <s v="Não"/>
    <s v="Não"/>
    <s v="Beneficiário não concorda e reclama do fluxo do plano Leve On"/>
    <n v="0"/>
    <m/>
    <n v="0"/>
    <m/>
    <n v="0"/>
    <m/>
    <n v="0"/>
    <m/>
    <n v="0"/>
    <n v="0"/>
    <m/>
  </r>
  <r>
    <x v="6"/>
    <n v="13071513"/>
    <s v="Cobertura"/>
    <s v="Demora na Liberação de Benefício"/>
    <s v="RONALDO KRAUSS LAS CASAS FERNANDEZ"/>
    <m/>
    <n v="54"/>
    <s v="Mais Metropolitano"/>
    <s v="Advindos III"/>
    <s v="Zona Oeste II"/>
    <s v="Empresarial"/>
    <s v="Interlocutora, que se identifica como esposa do beneficiário, questiona a não cobertura para TOMOGRAFIA COMPUTADORIZADA DE ABDOME TOTAL. O procedimento foi solicitado à operadora no dia 27/08/2024, para realização no município Rio de Janeiro e a operadora indicou prestadores que não realizam o procedimento. Protocolo 42233920240909066907 - data 09/09/2024."/>
    <d v="2024-08-27T00:00:00"/>
    <s v="Não Reincidente"/>
    <n v="7"/>
    <n v="13"/>
    <s v="Sim"/>
    <s v="Sim"/>
    <s v="Sim"/>
    <s v="Não"/>
    <s v="Atendimento especializado"/>
    <n v="3"/>
    <s v="Erro Fale Leve"/>
    <s v="TC de abdomen total"/>
    <x v="3"/>
    <m/>
    <x v="1"/>
    <s v="Sim"/>
    <s v="Não"/>
    <s v="Exame solicitado não é coberto pelo rol e backoffice realizou abertura de guia com outra codificação de forma errônea para que o beneficiário não ficasse &quot;descoberto&quot;. Não foi informado para o beneficiário que exame solicitado não é coberto e a esposa continuou tentando agendar o exame que estava no pedido."/>
    <n v="1"/>
    <s v="Foi seguido o processo adotado pelo Fale Leve para abertura de guias de exames sem codificação"/>
    <n v="1"/>
    <s v="Backoffice - Abertura de guia com codificação errada"/>
    <n v="0"/>
    <m/>
    <n v="0"/>
    <m/>
    <n v="0"/>
    <n v="0"/>
    <m/>
  </r>
  <r>
    <x v="6"/>
    <n v="13072774"/>
    <s v="Cobertura"/>
    <s v="Demora na Liberação de Benefício"/>
    <s v="IVANY ANTONIO DOS SANTOS"/>
    <m/>
    <n v="61"/>
    <s v="Leve ON"/>
    <s v="Advindos I"/>
    <s v="Duque de Caxias"/>
    <s v="Empresarial"/>
    <s v="Minha insatisfação com o atendimento do LEVE ON BAIXADA , constantemente há demora para responder ás solicitações pelo canal deles, WhatsApp, e após horas de espera, as chamadas são canceladas com a mensagem inadequada: &quot;Ei, você ainda está ai? Por falta de comunicação, encerramos a chamada&quot;, mesmo que todas informações já tinham sido enviadas e as horas de espera. Hoje, 09/09, enviei pedidos de exames para Ivany Antônio que está com grau 4 de prolapso de bexiga e já teve quatro infecções urinarias. Após , a atendente que sequer se identificou, solicita reenvio das msg, alegando não ter visualizado antes. Reenviei os exames ás 10h46, fiquei sem resposta até agora 16:28, prejudicando os cuidados essenciais, Essa demora recorrente afeta o agendamento dos exames e a saúde da paciente. Diante da gravidade, Solicito providencias urgentes para priorizar o atendimento e agendamento da cirurgia de forma mais célere, evitando novos transtornos. Conto com a solução da ANS nesta situação delicada"/>
    <d v="2024-09-09T00:00:00"/>
    <s v="Não Reincidente"/>
    <n v="1"/>
    <n v="0"/>
    <s v="Não"/>
    <s v="Não"/>
    <s v="Sim"/>
    <s v="Não"/>
    <s v="Não"/>
    <n v="1"/>
    <s v="Erro Fale Leve"/>
    <m/>
    <x v="3"/>
    <m/>
    <x v="1"/>
    <s v="Não"/>
    <s v="Não"/>
    <s v="Beneficiária reclama de demora no atendimento do whatsapp. Neste dia, houve problema sistêmico na Facilita em que não conseguíamos receber imagens, porém, consultora não interagiu com a beneficiária e não protocolou atendimento."/>
    <n v="0"/>
    <m/>
    <n v="2"/>
    <s v="Fale Leve - Consultora não deixou clara a informação de erro sistêmico_x000a_Fale Leve - Não houve registro do atendimento no Solus"/>
    <n v="0"/>
    <m/>
    <n v="0"/>
    <m/>
    <n v="0"/>
    <n v="1"/>
    <s v="Facilita estava impossibilitando dos consultores receberem imagens"/>
  </r>
  <r>
    <x v="6"/>
    <n v="13072250"/>
    <s v="Cobertura"/>
    <s v="Demora na Liberação de Benefício"/>
    <s v="ROSANE MORAES DE OLIVEIRA"/>
    <m/>
    <n v="61"/>
    <s v="Premium"/>
    <s v="Advindos II"/>
    <s v="Centro/ Zona Sul"/>
    <s v="Empresarial"/>
    <s v="Solicitei o reembolso para a minha mãe, Rosane Moraes de Oliveira, a qual é minha dependente e precisou ser internada de emergência em razão do que, em um primeiro momento foi diagnosticado como encefalite. Ela precisou fazer ressonância magnética do cerebro com uso de anestesia geral, uma vez que estava com a cognição afetada e os médicos disseram que era fundamental que ela ficasse absolutamente parada. Eu efetuei o pagametno de R$ 1500 reais pelo anestesista, que foi indicado pelo próprio hospital (o qual faz parte da rede credenciada do plano). Após o exame, foi necessária a realização de uma biopsia do cérebro. Foi realizado o pagamento de R$ 12.999,54 pelo anestesistae R$ 1300 pela instrumentadora. Ocorre que somente o anestsista do procediemnto cirrugico foi reembolsado. O plano não retorna, não me passou qualquer informação e não reembolsa a instrumentadora e o anestesista da ressonancia, mesmo eu tendo feito a solicitação em 06/08/2024"/>
    <d v="2024-08-07T00:00:00"/>
    <s v="Não Reincidente"/>
    <n v="5"/>
    <n v="33"/>
    <s v="Sim"/>
    <s v="Sim"/>
    <s v="Sim"/>
    <s v="Não"/>
    <s v="Atendimento especializado"/>
    <n v="3"/>
    <s v="Erro na análise do reembolso"/>
    <m/>
    <x v="8"/>
    <m/>
    <x v="1"/>
    <s v="Sim"/>
    <s v="Fechou o caso de forma errada"/>
    <s v="Beneficiária solicitou o reembolso de 3 notas fiscais, que por erro de análise, foram pagos somente 1 e solicitadas as documentações dos dois restantes. Ainda no mesmo caso, foi aberta a demanda relacionada e encerrada pela mesma pessoa. Após 20 dias, é aberto um novo caso que também é recusado."/>
    <n v="0"/>
    <m/>
    <n v="2"/>
    <s v="Produção Médica  - Encerramento de DR errada_x000a_Produção Médica - Realizado pagamento apenas de 1 nota fiscal"/>
    <n v="0"/>
    <m/>
    <n v="1"/>
    <s v="Prazo da ANS estourado"/>
    <n v="0"/>
    <n v="0"/>
    <m/>
  </r>
  <r>
    <x v="7"/>
    <n v="13073957"/>
    <s v="Contratos e Regulamentos"/>
    <s v="Demora na Contratação AC"/>
    <s v="YUBIRAJARA CORREA"/>
    <m/>
    <n v="84"/>
    <s v="Premium"/>
    <s v="Advindos III"/>
    <s v="Duque de Caxias"/>
    <s v="Individual"/>
    <s v="Interlocutor(a), que se identifica como filho do beneficiário, questiona a falta de resposta para contratação de plano individual ou familiar. A solicitação foi feita à Operadora no dia 25/07/2024. Protocolo 42233920240819921121 data - 19/08/2024"/>
    <d v="2024-07-25T00:00:00"/>
    <s v="Não Reincidente"/>
    <s v="-"/>
    <n v="47"/>
    <s v="Não"/>
    <s v="Não"/>
    <s v="Não"/>
    <s v="Não"/>
    <s v="Não"/>
    <n v="0"/>
    <s v="Alto Custo PF/MEI"/>
    <m/>
    <x v="5"/>
    <m/>
    <x v="2"/>
    <s v="Não"/>
    <s v="Não"/>
    <s v="Não localizado contato com a Central Fale Leve"/>
    <n v="1"/>
    <s v="Alto Custo (Regra de negócio)"/>
    <n v="0"/>
    <m/>
    <n v="0"/>
    <m/>
    <n v="0"/>
    <m/>
    <n v="0"/>
    <n v="0"/>
    <m/>
  </r>
  <r>
    <x v="7"/>
    <n v="13075894"/>
    <s v="Mensalidade ou Reajuste"/>
    <s v="Troca de titularidade"/>
    <s v="LUIS ROBERTO DO ROSARIO BRITO"/>
    <m/>
    <n v="66"/>
    <s v="Premium"/>
    <s v="Novos associados"/>
    <s v="Centro/ Zona Sul"/>
    <s v="Individual"/>
    <s v="Solicitei o plano da empresa leve saúde em 18 de julho por meio da LJT consultoria e a operadora fez a entrevista por vídeo em 23 de julho.Depois da entrevista até dia 30 de julho,só informava que estava em análise.Sou cadeirante e hemiplégico por conta de AVC. Quem me ajuda a resolver minhas questões é minha irmã com quem moro. Ocorre que para não di negar o plano resolveram que a cobrança tem que ser emitida em nome dela, além de me tirar a autonomia, retiram o direito de ter as minhas contas em meu nome, que vai me impedir de declarar no Imposto de Renda. A alegação é que não assino, mas o processo atual de contratação é eletrônico, caso queiram minha assinatura deviam enviar o contrato, o que não fizeram. A minha assinatura é por meio de digital, assinatura que consta no banco pelo qual recebo o INSS. Esse é o boleto de cobrança, sem nenhuma menção a mim que estou contratando. Sou capaz de fazer assinaturas, principalmente, assinatura eletrônica que não veio habilitada. NEGATIVA"/>
    <d v="2024-07-22T00:00:00"/>
    <s v="Não Reincidente"/>
    <s v="-"/>
    <n v="50"/>
    <s v="Não"/>
    <s v="Não"/>
    <s v="Não"/>
    <s v="Não"/>
    <s v="Não"/>
    <n v="0"/>
    <s v="Alto Custo PF/MEI"/>
    <m/>
    <x v="5"/>
    <m/>
    <x v="2"/>
    <s v="Não"/>
    <s v="Não"/>
    <s v="Não localizado contato com a Central Fale Leve"/>
    <n v="1"/>
    <s v="Alto Custo (Regra de negócio)"/>
    <n v="0"/>
    <m/>
    <n v="0"/>
    <m/>
    <n v="0"/>
    <m/>
    <n v="0"/>
    <n v="0"/>
    <m/>
  </r>
  <r>
    <x v="7"/>
    <n v="13075350"/>
    <s v="Cobertura"/>
    <s v="Dificuldade no agendamento"/>
    <s v="CARLOS ADRIANO DA SILVA SANTOS"/>
    <m/>
    <n v="45"/>
    <s v="Leve ON"/>
    <s v="Novos associados"/>
    <s v="Zona Oeste I "/>
    <s v="Individual"/>
    <s v=" Interlocutora, que se identifica como esposa do beneficiário, questiona a não cobertura para US - Ecocardiograma com Doppler convencional - artérias. O procedimento foi solicitado à operadora no dia 10/09/2024, para realização no município São Gonçalo/RJ e a operadora indicou prestadores que não realizam o procedimento. Relata que a operadora após a indicação informou que não possui rede de prestadores no município solicitante. Protocolo 42233920240910074788 – data 10/09/2024."/>
    <d v="2024-09-10T00:00:00"/>
    <s v="Não Reincidente"/>
    <n v="3"/>
    <n v="0"/>
    <s v="Sim"/>
    <s v="Não"/>
    <s v="Sim"/>
    <s v="Não"/>
    <s v="Não"/>
    <n v="2"/>
    <s v="Erro Fale Leve"/>
    <m/>
    <x v="3"/>
    <m/>
    <x v="1"/>
    <s v="Sim"/>
    <s v="Não"/>
    <s v="Esposa do beneficiário reclama dos locais indicados para realização de ecocardiograma. Consultora informa a beneficiária que não há prestadores na sua região e indica local que beneficiária afirmou já ter realizado anteriormente,"/>
    <n v="0"/>
    <m/>
    <n v="1"/>
    <s v="Fale Leve  - Indicação errada de rede credenciada"/>
    <n v="0"/>
    <m/>
    <n v="0"/>
    <m/>
    <n v="0"/>
    <n v="0"/>
    <m/>
  </r>
  <r>
    <x v="7"/>
    <n v="13073653"/>
    <s v="Cobertura"/>
    <s v="Negativa de beneficios"/>
    <s v="FRANCILANE DE PAULA SILVESTRE SABINO"/>
    <m/>
    <n v="52"/>
    <s v="Personal "/>
    <s v="Novos associados"/>
    <s v="Zona Oeste I "/>
    <s v="Empresarial"/>
    <s v="PROCEDIMENTO NEGADO, ALEGADO QUE NAO TENHO COBERTURA PELO TEMPO DE CONTRATO."/>
    <d v="2024-07-09T00:00:00"/>
    <s v="Não Reincidente"/>
    <n v="1"/>
    <n v="63"/>
    <s v="Não"/>
    <s v="Não"/>
    <s v="Sim"/>
    <s v="Não"/>
    <s v="Não"/>
    <n v="1"/>
    <s v="Negativa de autorização devida"/>
    <m/>
    <x v="4"/>
    <m/>
    <x v="0"/>
    <s v="Não"/>
    <s v="Não"/>
    <s v="Beneficiária identificada como fraude, teve cpt implantada após retificação de DS. A negativa para o procedimento de infiltração ocorreu após a retificação."/>
    <n v="1"/>
    <s v="Fraude no preenchimento da DS"/>
    <n v="0"/>
    <m/>
    <n v="0"/>
    <m/>
    <n v="0"/>
    <m/>
    <n v="0"/>
    <n v="0"/>
    <m/>
  </r>
  <r>
    <x v="8"/>
    <n v="13076477"/>
    <s v="Contratos e Regulamentos"/>
    <s v="Demora na Contratação AC"/>
    <s v="NORMA VENEZA GONCALVES"/>
    <m/>
    <n v="83"/>
    <s v="Premium"/>
    <s v="Advindos III"/>
    <s v="São Gonçalo"/>
    <s v="Individual"/>
    <s v="Interlocutora, que se identifica como irmã da beneficiária, questiona a falta de resposta para contratação de plano individual ou familiar. A operadora só informa que tem que aguardar mais 72 horas. A solicitação foi feita à Operadora no dia 16/08/2024. Relata que entrou em contato com a Operadora por meio do telefone 3952-3333, no dia 11/09/2024, em torno das 09:10, a operadora se recusou a fornecer o protocolo."/>
    <d v="2024-08-16T00:00:00"/>
    <s v="Não Reincidente"/>
    <n v="7"/>
    <n v="26"/>
    <s v="Não"/>
    <s v="Não"/>
    <s v="Sim"/>
    <s v="Não"/>
    <s v="Não"/>
    <n v="1"/>
    <s v="Alto Custo PF/MEI"/>
    <m/>
    <x v="5"/>
    <m/>
    <x v="2"/>
    <s v="Não"/>
    <s v="Não"/>
    <s v="Localizado contato da irmã da cliente junto ao Fale Leve e nos últimos contatos, não ocorreu ameaça explícita, porém, no último contato a responsável solicita o protocolo da ligação e estava atritada pois relata receber sempre a solicitação de recontato."/>
    <n v="1"/>
    <s v="Alto Custo (Regra de negócio)"/>
    <n v="0"/>
    <m/>
    <n v="0"/>
    <m/>
    <n v="0"/>
    <m/>
    <n v="0"/>
    <n v="0"/>
    <m/>
  </r>
  <r>
    <x v="8"/>
    <n v="13077069"/>
    <s v="Cobertura"/>
    <s v="Dificuldade no agendamento"/>
    <s v="LUMA COELHO ROCHA"/>
    <m/>
    <n v="2"/>
    <s v="Personal "/>
    <s v="Novos associados"/>
    <s v="Zona Oeste I "/>
    <s v="Individual"/>
    <s v="Interlocutora, que se identifica como avó da beneficiária, questiona o não atendimento para para FONOAUDIÓLOGO. Relata que tentou entrar em contato com a Operadora por meio dos telefones 2139524800/39523382 - na data 11/09/2024, em torno das 10:39 hrs, sem sucesso."/>
    <d v="2024-09-05T00:00:00"/>
    <s v="Não Reincidente"/>
    <n v="4"/>
    <n v="6"/>
    <s v="Sim"/>
    <s v="Sim"/>
    <s v="Sim"/>
    <s v="Não"/>
    <s v="Atendimento especializado"/>
    <n v="3"/>
    <s v="Cancelamento de consulta"/>
    <s v="Fonoaudiologia Pediátrica"/>
    <x v="1"/>
    <m/>
    <x v="1"/>
    <s v="Sim"/>
    <s v="Não"/>
    <s v="Cliente reclama de múltiplos cancelamentos de agenda na Leve Clínica, além de consultas de curta duração, alto volume de clientes, etc"/>
    <n v="1"/>
    <s v="Clinica - Cancelamento de consulta"/>
    <n v="1"/>
    <s v="Atendimento especializado - Não realizou acolhimento com o cliente"/>
    <n v="0"/>
    <m/>
    <n v="0"/>
    <m/>
    <n v="0"/>
    <n v="0"/>
    <m/>
  </r>
  <r>
    <x v="8"/>
    <n v="13077991"/>
    <s v="Cobertura"/>
    <s v="Dificuldade no agendamento"/>
    <s v="JORGE JOSE DE FREITAS"/>
    <m/>
    <n v="68"/>
    <s v="Leve ON"/>
    <s v="Novos associados"/>
    <s v="Belford Roxo"/>
    <s v="Individual"/>
    <s v="Prezados, Gostaria de registrar uma reclamação referente ao plano de saúde LEVE ON, pois estou enfrentando uma situação extremamente preocupante em relação ao atendimento do meu pai. Há dois meses estamos aguardando uma consulta on-line para ele, porém, até o momento, não fomos atendidos. Ao entrar em contato com o plano de saúde, fui informado pela atendente que a médica responsável pela consulta pediu demissão e que a empresa está com dificuldades para realizar novos atendimentos. Além disso, estamos aguardando há meses por uma investigação mais aprofundada sobre o quadro de saúde do meu pai. Fomos informados de que ele passaria por uma junta médica do plano, mas até o momento isso não aconteceu. As opiniões sobre o diagnóstico também tem sido divergentes, o que tem gerado grande angústia para nossa família. Enquanto alguns profissionais mencionam a possibilidade de Alzhimer, outros apontam para um quadro de demência. A situação do meu pai tem se deteriorado a cada dia"/>
    <d v="2024-09-09T00:00:00"/>
    <s v="Não Reincidente"/>
    <n v="2"/>
    <n v="2"/>
    <s v="Não"/>
    <s v="Não"/>
    <s v="Sim"/>
    <s v="Sim"/>
    <s v="Não"/>
    <n v="2"/>
    <s v="Discordância do fluxo do plano Leve On"/>
    <m/>
    <x v="7"/>
    <m/>
    <x v="1"/>
    <s v="Não"/>
    <s v="Não"/>
    <s v="Aparentemente influcência da mudança do Fleury para internalização ON. Checar"/>
    <n v="1"/>
    <s v="Internalização do Leve On"/>
    <n v="0"/>
    <m/>
    <n v="0"/>
    <m/>
    <n v="0"/>
    <m/>
    <n v="0"/>
    <n v="0"/>
    <m/>
  </r>
  <r>
    <x v="8"/>
    <n v="13076992"/>
    <s v="Cobertura"/>
    <s v="Dificuldade no agendamento"/>
    <s v="KARINY DA SILVA RIBEIRO"/>
    <m/>
    <n v="26"/>
    <s v="Leve ON"/>
    <s v="Advindos II"/>
    <s v="São Gonçalo"/>
    <s v="Empresarial"/>
    <s v="Interlocutora, que se identifica como beneficiária, questiona a não cobertura para ( preventivo completo) , e nome do médico solicitante Dra oriana kieling . O procedimento foi solicitado à operadora no dia 30/08/2024 , para realização no município São Gonçalo e a operadora indicou prestadores que não realizam o procedimento. beneficiaria pede ajuda para conseguir realizar seu exame Protocolo 42233920240911077148 data 11/09/2024"/>
    <d v="2024-08-30T00:00:00"/>
    <s v="Não Reincidente"/>
    <n v="11"/>
    <n v="12"/>
    <s v="Sim"/>
    <s v="Sim"/>
    <s v="Sim"/>
    <s v="Não"/>
    <s v="Atendimento especializado"/>
    <n v="3"/>
    <s v="Falta de prestador na região"/>
    <s v="Exame de preventivo"/>
    <x v="2"/>
    <m/>
    <x v="1"/>
    <s v="Sim"/>
    <s v="Perda de SLA"/>
    <s v="Beneficiária solicita local para realização de exame, foi indicado local e solicitado o envio para pedidos caso não conseguisse realizar. A mesma encaminhou pedido por email e backoffice perdeu o SLA para envio. Durante a tratativa, o time de gestão de rede também perdeu SLA para resposta de prestador e atendimento especializado demorou para abrir demanda para gestão de rede pois achava que médica na Leve clínica da Barra atenderia a demanda."/>
    <n v="0"/>
    <m/>
    <n v="4"/>
    <s v="Gestão de rede  - Demora para direcionamento de prestador/ Sem prestador na rede_x000a_Backoffice - Demora para abertura de guia_x000a_Atendimento especializado - Encaminhou demanda para área errada_x000a_Atendimento especializado - Não realizou acolhimento com cliente"/>
    <n v="0"/>
    <m/>
    <n v="3"/>
    <s v="Backoffice - Perda de SLA_x000a_Atendimento especializado - Perda de SLA_x000a_Gestão de rede - Perda de SLA"/>
    <n v="0"/>
    <n v="0"/>
    <m/>
  </r>
  <r>
    <x v="9"/>
    <n v="13080424"/>
    <s v="Contratos e Regulamentos"/>
    <s v="Negativa de contratação"/>
    <s v="PEDRO LUCAS RIBEIRO MONIS"/>
    <m/>
    <n v="5"/>
    <m/>
    <m/>
    <m/>
    <m/>
    <s v="No dia 11/09/24 Tentei fazer um plano de saúde para meu filho de 5 anos com um corretor de planos e o mesmo me informou que a empresa leve saúde nao esta fazendo contrataçao de plano individual para crianças , somente se um resposável entrar junto . aos meus olhos significa uma venda casada do plano de saúde . hoje dia 12/09/24 liguei diretamente para o plano para confirmar e dois atendentes diferentes me informaram que a empresa nao esta fazendo plano para menores de 18 anos de idade. e se negaram a passar o protocolo da ligação. preciso acompanhar meu filho no pediatra para consultas e nao consigo realizar a adesão do plano de saúde."/>
    <s v="-"/>
    <s v="Não Reincidente"/>
    <n v="0"/>
    <e v="#VALUE!"/>
    <s v="Não"/>
    <s v="Não"/>
    <s v="Sim"/>
    <s v="Não"/>
    <s v="Não"/>
    <n v="1"/>
    <s v="Discordância de regras de comercialização"/>
    <m/>
    <x v="9"/>
    <m/>
    <x v="0"/>
    <s v="Não"/>
    <s v="Não"/>
    <s v="Cliente reclama da regra de comercialização de planos para crianças"/>
    <n v="1"/>
    <s v="Comercialização de planos para crianças junto a adultos (Regra de negócios)"/>
    <n v="0"/>
    <m/>
    <n v="0"/>
    <m/>
    <n v="0"/>
    <m/>
    <n v="0"/>
    <n v="0"/>
    <m/>
  </r>
  <r>
    <x v="10"/>
    <n v="13080782"/>
    <s v="Contratos e Regulamentos"/>
    <s v="Demora na Contratação AC"/>
    <s v="AMERICO DAVID AURELIO"/>
    <m/>
    <n v="64"/>
    <s v="Premium"/>
    <s v="Novos associados"/>
    <s v="Zona Oeste II"/>
    <s v="Individual"/>
    <s v="No dia 31/07/2024 eu assinei a proposta para contratação do plano leve premium PF, declarando honestamente todas as minhas pré existências, no dia 05/08 passei pela entrevista médica informando honestamente também as pré existentes. Porém o plano consta até hoje em análise médica, sendo que o prazo que me foi me informado era de 30 dias e hoje está fazendo 44 dias que consta em análise. Acredito que por conta das doenças não querem me aceitar, hoje meu antigo plano está cancelado e estou descoberto pois a leve não da andamento na proposta."/>
    <d v="2024-07-31T00:00:00"/>
    <s v="Não Reincidente"/>
    <n v="1"/>
    <n v="44"/>
    <s v="Não"/>
    <s v="Não"/>
    <s v="Sim"/>
    <s v="Não"/>
    <s v="Não"/>
    <n v="1"/>
    <s v="Alto Custo PF/MEI"/>
    <m/>
    <x v="5"/>
    <m/>
    <x v="2"/>
    <s v="Não"/>
    <s v="Não"/>
    <s v="Cliente entrou em contato um dia antes de abrir a NIP, não realizou ameaça explícita mas solicita protocolo."/>
    <n v="1"/>
    <s v="Alto Custo (Regra de negócio)"/>
    <n v="0"/>
    <m/>
    <n v="0"/>
    <m/>
    <n v="0"/>
    <m/>
    <n v="0"/>
    <n v="0"/>
    <m/>
  </r>
  <r>
    <x v="10"/>
    <n v="13081416"/>
    <s v="Contratos e Regulamentos"/>
    <s v="Demora na Contratação AC"/>
    <s v="ANA LUCIA PINHEIRO"/>
    <m/>
    <n v="73"/>
    <s v="Personal "/>
    <s v="Advindos III"/>
    <s v="Zona Oeste II"/>
    <s v="Individual"/>
    <s v=" Interlocutor, que se identifica como filho da beneficiária, questiona prazo para contratação de plano individual ou familiar, sob alegação de estar em análise. A solicitação foi feita à Operadora no dia 14/08/2024. Protocolo: 17236420822321"/>
    <d v="2024-08-14T00:00:00"/>
    <s v="Não Reincidente"/>
    <s v="-"/>
    <n v="30"/>
    <s v="Não"/>
    <s v="Não"/>
    <s v="Não"/>
    <s v="Não"/>
    <s v="Não"/>
    <n v="0"/>
    <s v="Alto Custo PF/MEI"/>
    <m/>
    <x v="5"/>
    <m/>
    <x v="2"/>
    <s v="Não"/>
    <s v="Não"/>
    <s v="Não localizado contato com a Central Fale Leve"/>
    <n v="1"/>
    <s v="Alto Custo (Regra de negócio)"/>
    <n v="0"/>
    <m/>
    <n v="0"/>
    <m/>
    <n v="0"/>
    <m/>
    <n v="0"/>
    <n v="0"/>
    <m/>
  </r>
  <r>
    <x v="10"/>
    <n v="13081737"/>
    <s v="Cobertura"/>
    <s v="Demora na Liberação de Benefício"/>
    <s v="MARILTON FERREIRA DUQUE ESTRADA"/>
    <m/>
    <n v="45"/>
    <s v="Personal "/>
    <s v="Novos associados"/>
    <s v="São Gonçalo"/>
    <s v="Empresarial"/>
    <s v="Interlocutora, que se identifica como esposa do beneficiário, questiona a demora para liberação da internação do marido. O beneficiário chegou em no hospital por volta das 14 horas, somente às 16 horas foram solicitadas informações pelo hospital, e a internação ocorreu somente às meia noite. O beneficiário não resistiu e teve uma insuficiência respiratória, o ocorrido foi em 05/09/2024, no município São Gonçalo. O óbito ocorreu no dia 06/09/2024, acrescenta que houve enorme descaso para a liberação da internação, teve que ligar varias vezes para que liberassem. Foi solicitado e-mail referente a decisão tomada de fazer marido da interlocutora aguardar mais 12 horas para ser internado, porém e-mail não foi enviado pela operadora, e sim pelo hospital. Protocolo 42233920240913083654 – data 13/09/2024."/>
    <d v="2024-09-05T00:00:00"/>
    <s v="Não Reincidente"/>
    <n v="4"/>
    <n v="8"/>
    <s v="Sim"/>
    <s v="Sim"/>
    <s v="Sim"/>
    <s v="Não"/>
    <s v="Atendimento especializado"/>
    <n v="3"/>
    <s v="Atendimento durante internação"/>
    <m/>
    <x v="10"/>
    <m/>
    <x v="1"/>
    <s v="Sim"/>
    <s v="Não encaminhou para área responsável"/>
    <s v="Guia foi solicitada no dia 05/09 as 16:19 e guia 1371034 foi liberada as 23:56. NIP aberta após o ocorrido e falecimento do beneficiário. Durante a tratativa a filha do beneficiário realizou contatos para solicitar autorização e chegou a realizar ameaças.Segundo o protocolo de 21:46, a equipe de regulação aguardava exames para análise da autorização."/>
    <n v="0"/>
    <m/>
    <n v="1"/>
    <s v="Fale Leve - Não encaminhou demanda para área responsável"/>
    <n v="1"/>
    <s v="Prestador não encaminhou exames suficientes que corroborassem para liberação de internação"/>
    <n v="0"/>
    <m/>
    <n v="0"/>
    <n v="0"/>
    <m/>
  </r>
  <r>
    <x v="10"/>
    <n v="13081109"/>
    <s v="Cobertura"/>
    <s v="Demora na Liberação de Benefício"/>
    <s v="VALDIR BASTOS MAGALHAES"/>
    <m/>
    <n v="83"/>
    <s v="Premium"/>
    <s v="Advindos II"/>
    <s v="Zona Oeste II"/>
    <m/>
    <s v=" Infelizmente o setor de avaliação do Plano de Saúde não conseguiu ser sensibilizado pelo senso de urgência no contexto apresentado que trata-se de idoso de 83 anos necessitando de exame de PETSCAN que está sendo tratado como exame eletivo pelo setor de análise em que pese as diversas tentativas, infrutíferas, de sensibilizar o setor. O excelente atendimento realizado tanto pelo SAC quanto pela ouvidoria, na dezena de protocolos abertos a respeito, não foram suficientes para sensibilizar o setor de avaliação sobre a urgência do caso e a necessidade de celeridade. Tendo em vista o desespero da família e do próprio idoso, diagnosticado com carcinoma de bexiga e que dada a idade o tempo de vida queda comprometido com a falta de assistência, venho encarecidamente solicitar a essa ANS que apoio o pleito da própria ouvidoria da LEVE junto aos avaliadores responsáveis pela liberação do EXAME de PETSACN, agendado para o dia 17/09 - Centro de Medicina Nuclear."/>
    <d v="2024-09-04T00:00:00"/>
    <s v="Não Reincidente"/>
    <n v="14"/>
    <n v="9"/>
    <s v="Sim"/>
    <s v="Sim"/>
    <s v="Sim"/>
    <s v="Sim"/>
    <s v="Atendimento especializado/Ouvidoria"/>
    <n v="4"/>
    <s v="Solicitação de autorização dentro do prazo"/>
    <m/>
    <x v="4"/>
    <m/>
    <x v="1"/>
    <s v="Sim"/>
    <s v="Não"/>
    <s v="Filha do beneficiário reclama de demora para autorização de exame de ressonância de urgência. Beneficiário com CA de Bexiga, porém, solicitação estava dentro do prazo. Houve erro do Backoffice ao passar o prazo de análise e abertura da guia com codificação errada."/>
    <n v="1"/>
    <s v="Informar prazo máximo para realização de exames (Regras de negócio)"/>
    <n v="2"/>
    <s v="Backoffice - Abertura de guia com codificação errada_x000a_Backoffice - Informado prazo errado assistencial da ANS"/>
    <n v="0"/>
    <m/>
    <n v="0"/>
    <m/>
    <n v="0"/>
    <n v="0"/>
    <m/>
  </r>
  <r>
    <x v="10"/>
    <n v="13081801"/>
    <s v="Cobertura"/>
    <s v="Demora na Liberação de Benefício"/>
    <s v="ANDRE LUIZ RODRIGUES SAMPAIO"/>
    <m/>
    <n v="51"/>
    <s v="Personal "/>
    <s v="Advindos II"/>
    <m/>
    <m/>
    <s v="Liguei hoje para o centro de medicina do RJ, para marcar exame de ressonância, e o mesmo me informou que a marcação teria que ser para o dia 23, porque a LEVE só liberaria a autorização em 10 dias corridos. Posteriormente falei co a leve, e fui informado pela atendente Larissa, que a autorização ficaria pronta em 10 dias úteis. Isso é um absurdo, é um prazo abusivo e canalha diga-se de passagem! Além disso o centro de medicina do RJ, praticamente obriga ao paciente, entrar no site deles depois de marcar o exame, e preencher um formulário para pedir autorização ao plano. Eles que deveriam fazer esse procedimento, e não o paciente. Quero deixar claro que: &quot; Não estou pedindo favor algum a nenhum F#$D@$P!!. Pelo tempo pago é uma canalhice esperar 10 dias úteis. Não são eles que estão com dores e com a pressão arterial alterada quando a dor intensifica.&quot; Espero uma solução rápida!"/>
    <d v="2024-09-13T00:00:00"/>
    <s v="Não Reincidente"/>
    <n v="3"/>
    <n v="0"/>
    <s v="Sim"/>
    <s v="Sim"/>
    <s v="Sim"/>
    <s v="Não"/>
    <s v="Atendimento especializado"/>
    <n v="3"/>
    <s v="Solicitação de autorização dentro do prazo"/>
    <m/>
    <x v="4"/>
    <m/>
    <x v="0"/>
    <s v="Sim"/>
    <s v="Não"/>
    <s v="Beneficiário não concorda com o cumprimento de prazo estipulado pela ANS de 21 dias úteis para a realização de exames PAC"/>
    <n v="1"/>
    <s v="Informar prazo máximo para realização de exames (Regras de negócio)"/>
    <n v="0"/>
    <m/>
    <n v="0"/>
    <m/>
    <n v="0"/>
    <m/>
    <n v="0"/>
    <n v="0"/>
    <m/>
  </r>
  <r>
    <x v="11"/>
    <n v="13083512"/>
    <s v="Contratos e Regulamentos"/>
    <s v="Demora na Contratação AC"/>
    <s v="PAULO HENRIQUE MONJARDIN DA ROCHA VIANNA"/>
    <m/>
    <n v="59"/>
    <s v="Premium"/>
    <s v="Novos associados"/>
    <s v="Zona Oeste II"/>
    <s v="Individual"/>
    <s v="beneficiário , relata que a [especificar operadora/administradora de destino] não comunicou o aceite da portabilidade no plano de destino. Informa que cumpriu todos os requisitos estabelecidos pela resolução normativa vigente permanência/compatibilidade com o plano de destino e demais requisitos), sendo os documentos entregues na operadora/administradora] em 14/08/2024 passou por uma junta medica para avaliar as doenças pre existentes protocolo 42233920240909004418 no mês de setembro 2024"/>
    <d v="2024-08-14T00:00:00"/>
    <s v="Não Reincidente"/>
    <n v="15"/>
    <n v="33"/>
    <s v="Sim"/>
    <s v="Não"/>
    <s v="Sim"/>
    <s v="Sim"/>
    <s v="Ouvidoria"/>
    <n v="3"/>
    <s v="Alto Custo PF/MEI"/>
    <m/>
    <x v="5"/>
    <m/>
    <x v="2"/>
    <s v="Não"/>
    <s v="Não"/>
    <s v="Localizado 12 contatos do corretor com o Fale Leve para  coletar informações sobre a implantação da proposta. Nos 3 últimos atendimentos o mesmo reclama que o prazo da ANS havia expirado. Pelo número do cliente, foram localizados dois protocolos junto ao Fale Leve e um atendimento junto a ouvidoria."/>
    <n v="1"/>
    <s v="Alto Custo (Regra de negócio)"/>
    <n v="0"/>
    <m/>
    <n v="0"/>
    <m/>
    <n v="0"/>
    <m/>
    <n v="0"/>
    <n v="0"/>
    <m/>
  </r>
  <r>
    <x v="11"/>
    <n v="13083844"/>
    <s v="Contratos e Regulamentos"/>
    <s v="Demora na Contratação AC"/>
    <s v="PAULO MOTTA MAIA DE OLIVEIRA VALERIO"/>
    <m/>
    <n v="38"/>
    <s v="Premium"/>
    <s v="Advindos II"/>
    <s v="Centro/ Zona Sul"/>
    <s v="Individual"/>
    <s v="Beneficiário questiona a recusa para contratação de plano individual ou familiar, sem apresentar justificativa. A solicitação foi feita à Operadora no dia 01/09/2024. Protocolo: 17247860939488 - Não soube informar data."/>
    <d v="2024-08-27T00:00:00"/>
    <s v="Não Reincidente"/>
    <s v="-"/>
    <n v="20"/>
    <s v="Não"/>
    <s v="Não"/>
    <s v="Não"/>
    <s v="Não"/>
    <s v="Não"/>
    <n v="0"/>
    <s v="Alto Custo PF/MEI"/>
    <m/>
    <x v="5"/>
    <m/>
    <x v="2"/>
    <s v="Não"/>
    <s v="Não"/>
    <s v="Não localizado contato com a Central Fale Leve "/>
    <n v="1"/>
    <s v="Alto Custo (Regra de negócio)"/>
    <n v="0"/>
    <m/>
    <n v="0"/>
    <m/>
    <n v="0"/>
    <m/>
    <n v="0"/>
    <n v="0"/>
    <m/>
  </r>
  <r>
    <x v="11"/>
    <n v="13084715"/>
    <s v="Cobertura"/>
    <s v="Dificuldade no agendamento"/>
    <s v="ROSE MARY DE ASSUMPCAO LINHARES"/>
    <m/>
    <n v="61"/>
    <s v="Personal "/>
    <s v="Advindos II"/>
    <s v="Zona Norte I"/>
    <s v="Empresarial"/>
    <s v="Consultas e exames que foram marcados com meses de antecedência têm sido desmarcados pela operadora um dia antes, sem que seja informado sequer o motivo do cancelamento. Além disso, não me está sendo dada a opção de remarcar, pois as datas disponíveis são sempre para dois ou tres meses após ter sido desmarcado o exame ou consulta. Não há também nenhuma garantia de que serão concretizados, pois também podem ser desmarcados como sempre tem acontecido. Também não consigo contato com a Ouvidoria, pois esta só atende via whatsup."/>
    <d v="2024-09-11T00:00:00"/>
    <s v="Não Reincidente"/>
    <n v="3"/>
    <n v="5"/>
    <s v="Sim"/>
    <s v="Sim"/>
    <s v="Sim"/>
    <s v="Não"/>
    <s v="Não"/>
    <n v="3"/>
    <s v="Cancelamento de consulta"/>
    <s v="Psiquiatria"/>
    <x v="1"/>
    <m/>
    <x v="1"/>
    <s v="Sim"/>
    <s v="Não"/>
    <s v="Beneficiária reclama de cancelamento de consulta e exames na Leve clínica. Em setembro foram canceladas as consultas que estavam agendadas para psiquiatria, nutrição e ultrassonografia."/>
    <n v="1"/>
    <s v="Clinica - Cancelamento de consulta"/>
    <n v="0"/>
    <m/>
    <n v="0"/>
    <m/>
    <n v="0"/>
    <m/>
    <n v="0"/>
    <n v="0"/>
    <m/>
  </r>
  <r>
    <x v="12"/>
    <n v="13087144"/>
    <s v="Contratos e Regulamentos"/>
    <s v="Cobrança de aviso prévio"/>
    <s v="AMANDA BAPTISTA DOS SANTOS"/>
    <m/>
    <n v="32"/>
    <s v="Personal "/>
    <s v="Advindos II"/>
    <s v="Zona norte III"/>
    <s v="Empresarial"/>
    <s v="Beneficiária, informa que solicitou à operadora, em 16/09/2024, a exclusão em plano coletivo empresarial da empresa Amanda Baptista Dos Santos14152732784 . Até a presente data não houve a exclusão. Protocolo:42233920240917090338– data:17/09/2024. Obs: Operadora alega que beneficiária e seus dependentes terão que cumprir aviso prévio de 2 meses."/>
    <d v="2024-09-16T00:00:00"/>
    <s v="Não Reincidente"/>
    <n v="4"/>
    <n v="1"/>
    <s v="Sim"/>
    <s v="Sim"/>
    <s v="Sim"/>
    <s v="Não"/>
    <s v="Atendimento especializado"/>
    <n v="3"/>
    <s v="Aviso prévio"/>
    <m/>
    <x v="0"/>
    <m/>
    <x v="0"/>
    <s v="Sim"/>
    <s v="Não"/>
    <s v="Beneficiária se recusa a pagar o aviso prévio "/>
    <n v="1"/>
    <s v="Aviso prévio (Regra de negócio)"/>
    <n v="0"/>
    <m/>
    <n v="0"/>
    <m/>
    <n v="0"/>
    <m/>
    <n v="0"/>
    <n v="0"/>
    <m/>
  </r>
  <r>
    <x v="12"/>
    <n v="13086262"/>
    <s v="Cobertura"/>
    <s v="Negativa de beneficios"/>
    <s v="FERNANDO PEIXOTO HAIKAL"/>
    <m/>
    <m/>
    <s v="Premium"/>
    <s v="Advindos III"/>
    <s v="Centro/ Zona Sul"/>
    <m/>
    <s v="Interlocutor(a), que se identifica como esposa do beneficiário, questiona a não cobertura para EXAMES LABORATORIAIS (não informados), USG DE PROSTATA, USG VIAS URINARIAS, ELETROCARDIOGRAMA, ECODOPLERCARDIOGARMA TRANSTORACICO O procedimento foi solicitado no dia 13/09/2024 para realização no município RIO DE JANEIRO, entretanto, a operadora negou com a justificativa de que o(a) beneficiário(a) está em carência para o procedimento . Ressalta que entrou no plano com promoção de carências. Protocolo 42233920240913082618 – data 13/09/2024"/>
    <d v="2024-09-12T00:00:00"/>
    <s v="Reincidente"/>
    <n v="2"/>
    <n v="5"/>
    <s v="Não"/>
    <s v="Não"/>
    <s v="Sim"/>
    <s v="Sim"/>
    <s v="Ouvidoria"/>
    <n v="2"/>
    <s v="Erro no atendimento da Ouvidoria"/>
    <m/>
    <x v="11"/>
    <m/>
    <x v="1"/>
    <s v="Não"/>
    <s v="Não"/>
    <s v="Beneficiário discorda das carências implantadas, informa que foi garantida a redução total das carências. Houve erro operacional do time de ouvidoria, que solicitou a alteração de carências erroneamente,"/>
    <n v="0"/>
    <m/>
    <n v="1"/>
    <s v="Ouvidoria"/>
    <n v="0"/>
    <m/>
    <n v="0"/>
    <m/>
    <n v="0"/>
    <n v="0"/>
    <m/>
  </r>
  <r>
    <x v="13"/>
    <n v="13088536"/>
    <s v="Contratos e Regulamentos"/>
    <s v="Demora na Contratação AC"/>
    <s v="ANTONIO VITURINO SOBRINHO"/>
    <m/>
    <n v="77"/>
    <s v="Premium"/>
    <s v="Novos associados"/>
    <s v="Zona Oeste II"/>
    <s v="Individual"/>
    <s v="Interlocutora, que se identifica como filha do beneficiário, questiona a recusa para contratação de plano individual ou familiar, sem justificativa, a operadora não apresenta esclarecimentos a proposta enviada. A solicitação foi feita à Operadora no dia 29/08/2024. Interlocutora informa que ao entrar em contato com a operadora através do número (21)3952-3336, no dia 18/09/2024, em torno das 11:30, e a operadora lega que não é gerado o protocolo do atendimento."/>
    <d v="2024-08-29T00:00:00"/>
    <s v="Não Reincidente"/>
    <n v="1"/>
    <n v="20"/>
    <s v="Sim"/>
    <s v="Não"/>
    <s v="Sim"/>
    <s v="Não"/>
    <s v="Não"/>
    <n v="2"/>
    <s v="Alto Custo PF/MEI"/>
    <m/>
    <x v="5"/>
    <m/>
    <x v="2"/>
    <s v="Não"/>
    <s v="Não"/>
    <s v="Localizado contato da corretora, a mesma informa que a filha do beneficiário é advogada e quer acionar a ANS mas pela corretora não entrou com reclamação, porém, na reclamação registrada, o telefone e email são da corretora"/>
    <n v="1"/>
    <s v="Alto Custo (Regra de negócio)"/>
    <n v="1"/>
    <s v="Fale Leve - Não encaminhou ameaça para área responsável"/>
    <n v="0"/>
    <m/>
    <n v="0"/>
    <m/>
    <n v="0"/>
    <n v="0"/>
    <m/>
  </r>
  <r>
    <x v="13"/>
    <n v="13089839"/>
    <s v="Cobertura"/>
    <s v="Demora na Liberação de Benefício"/>
    <s v="SILVIA GRILO RAMOS"/>
    <m/>
    <m/>
    <s v="Personal "/>
    <s v="Advindos I"/>
    <s v="Zona norte III"/>
    <m/>
    <s v="Desde Junho venho solicitando ao plano de saúde &quot;Leve&quot; para autorizar o procedimento de Angioplastia pois fui a consulta com o Dr Estevão que solicitou o procedimento. No dia 13 de Julho a Leve autorizou o procedimento e disse que até o dia 13 de setembro tudo estaria de acordo e eu estaria no Procor para realizar o ato. Venho ligando praticamente todos os dias e eles dizem que não tem mais data prevista para o acontecimento pois não tem previsão de fornecer o material nessessario, vou enviar os protocolos e os documentos que tenho referente as minhas reclamações, peço ajuda urgente. Considero grave pois só tem esse hospital para que eu possa resolver o meu problema, no Procor não tem UTI cardíaco e o plano não tem outro hospital para que eu possa realizar o procedimento"/>
    <d v="2024-05-14T00:00:00"/>
    <s v="Reincidente"/>
    <n v="12"/>
    <n v="127"/>
    <s v="Não"/>
    <s v="Não"/>
    <s v="Sim"/>
    <s v="Sim"/>
    <s v="Ouvidoria"/>
    <n v="2"/>
    <s v="Demora para liberação de OPME"/>
    <m/>
    <x v="12"/>
    <m/>
    <x v="1"/>
    <s v="Sim"/>
    <s v="Perda de SLA"/>
    <s v="Beneficiária reclama de demora para realização de cirurgia de  angioplastia. Verificado que Guia foi aberta em julho e já estava autorizada, porém, houve demora para liberação do material."/>
    <n v="0"/>
    <m/>
    <n v="0"/>
    <m/>
    <n v="1"/>
    <s v="OPME - Demora na liberação de material para cirurgia"/>
    <n v="1"/>
    <s v="Prazo da ANS estourado"/>
    <n v="0"/>
    <n v="0"/>
    <m/>
  </r>
  <r>
    <x v="13"/>
    <n v="13089575"/>
    <s v="Cobertura"/>
    <s v="Negativa de beneficios"/>
    <s v="CLAUDIA CRISTINA DA GAMA SILVA"/>
    <m/>
    <n v="52"/>
    <s v="Premium"/>
    <s v="Advindos III"/>
    <s v="Centro/ Zona Sul"/>
    <s v="Empresarial"/>
    <s v="Beneficiária questiona a não cobertura para SESSÕES COM PSICÓLOGO. O procedimento foi solicitado no dia 18/09/2024, para realização no município RIO DE JANEIRO, entretanto, a operadora negou com a justificativa de que a beneficiária está em carência para o procedimento, porém a mesma relata que houve a compra das carências e informa que tal informação consta em contrato. Relata que disponibilizou para a operadora todos os documentos exigidos para a compra de carência e foi informado pelo corretor que só haveria carência de 24h para todos os procedimentos e 300 dias para parto. Após questionamento a operadora disponibilizou atendimento na rede própria, que não tem todas as especialidades. Protocolo: 42233920240918092365 de 18/09/2024."/>
    <d v="2024-09-17T00:00:00"/>
    <s v="Não Reincidente"/>
    <n v="4"/>
    <n v="1"/>
    <s v="Sim"/>
    <s v="Não"/>
    <s v="Sim"/>
    <s v="Não"/>
    <s v="Não"/>
    <n v="2"/>
    <s v="Discordância de carências"/>
    <s v="Psicologia"/>
    <x v="9"/>
    <m/>
    <x v="1"/>
    <s v="Sim"/>
    <s v="Não"/>
    <s v="Beneficiária reclama de carências pois informa que pela informação da corretora, iria ter compra de carências. Houve erro operacional da consultora que informou as carências incompletas e a beneficiária entendeu que a carência informada pela beneficiária era para todos os procedimentos. Consultora encaminhou tratativa para o atendimento especializado, porém, beneficiária abriu a NIP antes"/>
    <n v="0"/>
    <m/>
    <n v="1"/>
    <s v="Fale  Leve - Erro na informação de carências"/>
    <n v="0"/>
    <m/>
    <n v="0"/>
    <m/>
    <n v="0"/>
    <n v="0"/>
    <m/>
  </r>
  <r>
    <x v="13"/>
    <n v="13088213"/>
    <s v="Cobertura"/>
    <s v="Dificuldade no agendamento"/>
    <s v="PAMELLA TOZATO DA SILVA"/>
    <m/>
    <n v="31"/>
    <s v="Personal "/>
    <s v="Advindos III"/>
    <s v="Zona Oeste I "/>
    <m/>
    <s v="Bom dia, estou há 6 dias tentando marcar uma consulta para psicóloga essa semana e na outra semana, me derma um prazo de 72 horas a partir do dia 12/09/2024 e eu tentei entrar em contato inúmeras vezes e não consegui e nem consegui um retorno com a operadora, eu estou em tratamento e tendo crises de ansiedade onde minha psicóloga me ajuda, gostaria de uma ajuda pelo amor de Deus."/>
    <d v="2024-09-12T00:00:00"/>
    <s v="Reincidente"/>
    <n v="1"/>
    <n v="6"/>
    <s v="Não"/>
    <s v="Não"/>
    <s v="Sim"/>
    <s v="Não"/>
    <s v="Não"/>
    <n v="1"/>
    <s v="Prestador sem agenda"/>
    <s v="Psicologia"/>
    <x v="1"/>
    <m/>
    <x v="1"/>
    <s v="Sim"/>
    <s v="Não"/>
    <s v="Beneficiária solicita agendamento de consulta com psicóloga que já faz acompanhamento na Leve clínica. Consultora encaminhou email para CRM mas não houve retorno da área."/>
    <n v="0"/>
    <m/>
    <n v="1"/>
    <s v="CRM - Demora para resposta sobre encaixe"/>
    <n v="0"/>
    <m/>
    <n v="0"/>
    <m/>
    <n v="0"/>
    <n v="0"/>
    <m/>
  </r>
  <r>
    <x v="14"/>
    <n v="13090288"/>
    <s v="Contratos e Regulamentos"/>
    <s v="Demora na Contratação AC"/>
    <s v="VALERIA CRISTINA TEIXEIRA MARQUES"/>
    <m/>
    <m/>
    <s v="Premium"/>
    <s v="Novos associados"/>
    <s v="Centro/ Zona Sul"/>
    <s v="Individual"/>
    <s v="Interlocutor que se identifica como filho da beneficiária, questiona a demora no aceite da contratação de plano individual/família, sem justificativa por parte da operadora. A solicitação foi feita à Operadora no dia 24/07/2024. Protocolo 42233920240904989766 – data 04/09/2024."/>
    <d v="2024-07-24T00:00:00"/>
    <s v="Não Reincidente"/>
    <n v="1"/>
    <n v="57"/>
    <s v="Não"/>
    <s v="Não"/>
    <s v="Sim"/>
    <s v="Não"/>
    <s v="Não"/>
    <n v="1"/>
    <s v="Alto Custo PF/MEI"/>
    <m/>
    <x v="5"/>
    <m/>
    <x v="2"/>
    <s v="Não"/>
    <s v="Não"/>
    <s v="Localizado 1 contato do corretor com o Fale Leve para verificação da análise da proposta. Não houve ameaça "/>
    <n v="1"/>
    <s v="Alto Custo (Regra de negócio)"/>
    <n v="0"/>
    <m/>
    <n v="0"/>
    <m/>
    <n v="0"/>
    <m/>
    <n v="0"/>
    <n v="0"/>
    <m/>
  </r>
  <r>
    <x v="14"/>
    <n v="13090859"/>
    <s v="Contratos e Regulamentos"/>
    <s v="Demora na Contratação AC"/>
    <s v="CARLOS ALBERTO DO CARMO"/>
    <m/>
    <m/>
    <s v="Personal "/>
    <s v="Advindos III"/>
    <s v="Zona Oeste I "/>
    <s v="Individual"/>
    <s v="Fiz a proposta de adesão mas não obtenho resposta ou aceite da mesma e sem a devida explicação por parte da operadora. Atendi a todos os requisitos da proposta, fiz as entrevistas de enfermidades pre existentes, documentação enviada e a resposta não sai."/>
    <d v="2024-09-07T00:00:00"/>
    <s v="Não Reincidente"/>
    <s v="-"/>
    <n v="12"/>
    <s v="Não"/>
    <s v="Não"/>
    <s v="Não"/>
    <s v="Não"/>
    <s v="Não"/>
    <n v="0"/>
    <s v="Alto Custo PF/MEI"/>
    <m/>
    <x v="5"/>
    <m/>
    <x v="2"/>
    <s v="Não"/>
    <s v="Não"/>
    <s v="Não localizado contato com a Central Fale Leve"/>
    <n v="1"/>
    <s v="Alto Custo (Regra de negócio)"/>
    <n v="0"/>
    <m/>
    <n v="0"/>
    <m/>
    <n v="0"/>
    <m/>
    <n v="0"/>
    <n v="0"/>
    <m/>
  </r>
  <r>
    <x v="14"/>
    <n v="13091208"/>
    <s v="Contratos e Regulamentos"/>
    <s v="Demora na Contratação AC"/>
    <s v="ANDRESSA MOURA DA COSTA"/>
    <m/>
    <n v="32"/>
    <s v="Personal "/>
    <s v="Advindos III"/>
    <s v="Zona norte II"/>
    <s v="Individual"/>
    <s v="Interlocutora, que se identifica como amiga da beneficiária, questiona a recusa para contratação de plano individual ou familiar e a Operadora Leve Saúde não forneceu uma justificativa pela recusa. A solicitação foi feita à Operadora no dia 23/08/2024 e solicitou novamente dia 09/09/2024, sem retorno. Protocolo: 42233920240918039790 data: 18/09/2024."/>
    <d v="2024-06-24T00:00:00"/>
    <s v="Não Reincidente"/>
    <n v="3"/>
    <n v="87"/>
    <s v="Sim"/>
    <s v="Não"/>
    <s v="Sim"/>
    <s v="Não"/>
    <s v="Não"/>
    <n v="2"/>
    <s v="Alto Custo PF/MEI"/>
    <m/>
    <x v="5"/>
    <m/>
    <x v="2"/>
    <s v="Não"/>
    <s v="Não"/>
    <s v="Localizado contato da cliente junto ao Fale Leve, onde ameaça ANS pela demora para implantação do plano. Cliente estava com 3 propostas em aberto. A ameaça não foi encaminhada para o time de EMQ, por erro operacional."/>
    <n v="1"/>
    <s v="Alto Custo (Regra de negócio)"/>
    <n v="1"/>
    <s v="Fale Leve - Encaminhou ameaça para setor errado"/>
    <n v="0"/>
    <m/>
    <n v="0"/>
    <m/>
    <n v="0"/>
    <n v="0"/>
    <m/>
  </r>
  <r>
    <x v="14"/>
    <n v="13091855"/>
    <s v="Mensalidade ou Reajuste"/>
    <s v="Demora na Liberação de Benefício"/>
    <s v="ISLAINE DA COSTA FERREIRA"/>
    <m/>
    <n v="35"/>
    <s v="Premium"/>
    <s v="Advindos II"/>
    <s v="Centro/ Zona Sul"/>
    <s v="Individual"/>
    <s v="Interlocutora Islane, questiona o desconto não recebido que foi ofertado pela operadora na contratação do plano de 5% vitalício, sobre o valor da mensalidade. Protocolo: 42233920240917036037 – data:04/09/2024."/>
    <d v="2024-09-16T00:00:00"/>
    <s v="Reincidente"/>
    <n v="3"/>
    <n v="3"/>
    <s v="Não"/>
    <s v="Não"/>
    <s v="Sim"/>
    <s v="Não"/>
    <s v="Não"/>
    <n v="1"/>
    <s v="Erro na comercialização do plano"/>
    <m/>
    <x v="9"/>
    <m/>
    <x v="1"/>
    <s v="Não"/>
    <s v="Não"/>
    <s v="Ofertado por ex corretora da Venda Interna um desconto em que a beneficiária não tinha direito."/>
    <n v="0"/>
    <m/>
    <n v="1"/>
    <s v="Venda interna - Ofertado desconto indevido"/>
    <n v="0"/>
    <m/>
    <n v="0"/>
    <m/>
    <n v="0"/>
    <n v="0"/>
    <m/>
  </r>
  <r>
    <x v="14"/>
    <n v="13091371"/>
    <s v="Cobertura"/>
    <s v="Dificuldade no agendamento"/>
    <s v="JOSE LUIZ STUDART DE ALBUQUERQUE SOMBRA"/>
    <m/>
    <n v="78"/>
    <s v="Mais Metropolitano"/>
    <s v="Advindos II"/>
    <s v="Petrópolis"/>
    <m/>
    <s v="Beneficiário, questiona o prazo de atendimento para; RM - joelhos e RM Crânio solicitados em nome de Dra Glaucia Maria Ribeiro Zanbetti Leal e Dra Marcia Barreto para realizar em Petrópolis /RJ, solicitado em 04/08/2024.A operadora até o momento NÃO autorizou o serviço e nem agendou expirando o prazo máximo previsto na RN nº 566/2022.Informa que Operadora por diversas vezes alegou não ter recebido e foi solicitado abrir protocolo referente a isso , mas sem sucesso ,uma vez que fica aguardando na linha até a ligação cair.Protocolo 422339202409090000072775"/>
    <d v="2024-09-17T00:00:00"/>
    <s v="Não Reincidente"/>
    <n v="3"/>
    <n v="2"/>
    <s v="Sim"/>
    <s v="Sim"/>
    <s v="Sim"/>
    <s v="Não"/>
    <s v="Atendimento especializado"/>
    <n v="3"/>
    <s v="Falta de prestador na região"/>
    <s v="RM de Crânio"/>
    <x v="2"/>
    <m/>
    <x v="1"/>
    <s v="Sim"/>
    <s v="Não"/>
    <s v="Beneficiário não concorda com local indicado para realização do exame de RM. Realiza ameaça mais de um vez."/>
    <n v="0"/>
    <m/>
    <n v="1"/>
    <s v="Backoffice - Realizado direcionamento para local distante da residência do beneficiário"/>
    <n v="0"/>
    <m/>
    <n v="0"/>
    <m/>
    <n v="0"/>
    <n v="0"/>
    <m/>
  </r>
  <r>
    <x v="14"/>
    <n v="13092040"/>
    <s v="Cobertura"/>
    <s v="Negativa de beneficios"/>
    <s v="PATRICIA SOUZA DE LIMA"/>
    <m/>
    <n v="47"/>
    <s v="Personal "/>
    <s v="Advindos II"/>
    <s v="Centro/ Zona Sul"/>
    <s v="Empresarial"/>
    <s v="Primeiramente, para contratar o plano já demorou bastante depois do contato que eu fiz com vocês que o plano deu entrada no meu contrato para inclusão do plano, como minha mae Patricia e os 2 depoentes dela (meu irmão e minha filha) já tinha o plano da Golden a 2 anos, pedimos uma carta de permanência ao plano e foi entregue para a Leve saúde, que assegurou que não cumpriríamos carências nenhuma, agora minha mãe precisa fazer uma cirurgia de extrema importância, está com suas partes intimidas inchadas, sentindo dores e o médico disse que a cirurgia era de extrema urgência pois a fístula que ela está no anus pode ser fatal, a leve saúde disse para minha mãe que a cirurgia não foi aprovada pois existe uma carência que termina em janeiro mas não temos esse tempo e essa tal carência não foi passada para ela quando contratou o plano, a atendente disse que essa situação iria entrar em análise e que demoraria 21 dias ÚTEIS para obter um retorno. Isso é um extremo absurdo"/>
    <d v="2024-09-16T00:00:00"/>
    <s v="Não Reincidente"/>
    <n v="1"/>
    <n v="3"/>
    <s v="Não"/>
    <s v="Não"/>
    <s v="Sim"/>
    <s v="Não"/>
    <s v="Não"/>
    <n v="1"/>
    <s v="Negativa de autorização devida"/>
    <m/>
    <x v="9"/>
    <m/>
    <x v="0"/>
    <s v="Não"/>
    <s v="Não"/>
    <m/>
    <n v="1"/>
    <s v="Beneficiária em carência (Regra de negócio)"/>
    <n v="0"/>
    <m/>
    <n v="0"/>
    <m/>
    <n v="0"/>
    <m/>
    <n v="0"/>
    <n v="0"/>
    <m/>
  </r>
  <r>
    <x v="15"/>
    <n v="13093421"/>
    <s v="Contratos e Regulamentos"/>
    <s v="Demora na Contratação AC"/>
    <s v="TALYSON COSTA DE LIMA"/>
    <m/>
    <m/>
    <s v="Fácil"/>
    <s v="Novos associados"/>
    <s v="Zona norte III"/>
    <s v="Individual"/>
    <s v="Interlocutor(a), que se identifica como mãe do beneficiário, questiona a recusa para contratação de plano individual ou familiar, sob alegação do beneficiário ser autista . A solicitação foi feita à Operadora no dia 11/06/2024. Protocolo 17231370989934 data - 08/08/2024"/>
    <d v="2024-08-08T00:00:00"/>
    <s v="Não Reincidente"/>
    <n v="1"/>
    <n v="43"/>
    <s v="Não"/>
    <s v="Não"/>
    <s v="Sim"/>
    <s v="Não"/>
    <s v="Não"/>
    <n v="1"/>
    <s v="Alto Custo PF/MEI"/>
    <m/>
    <x v="5"/>
    <m/>
    <x v="2"/>
    <s v="Não"/>
    <s v="Não"/>
    <s v="Localizado contato do corretor solicitando informações da proposta em análise. Não houve ameaça/ Contato no dia 20/08"/>
    <n v="1"/>
    <s v="Alto Custo (Regra de negócio)"/>
    <n v="0"/>
    <m/>
    <n v="0"/>
    <m/>
    <n v="0"/>
    <m/>
    <n v="0"/>
    <n v="0"/>
    <m/>
  </r>
  <r>
    <x v="15"/>
    <n v="13093464"/>
    <s v="Contratos e Regulamentos"/>
    <s v="Demora na Contratação AC"/>
    <s v="ELMA DE OLIVEIRA VASCONCELOS"/>
    <m/>
    <m/>
    <s v="Premium"/>
    <s v="Advindos III"/>
    <s v="Niterói"/>
    <s v="Individual"/>
    <s v="Interlocutora, que se identifica como filha da beneficiária, questiona a recusa para contratação de plano individual ou familiar, sob alegação de não foi dado resposta. A solicitação foi feita à Operadora no dia 06/09/2024. Foi realizada a entrevista com operadora em 09/09/2024 e até o momento não há resposta da operadora. Prosposta: 17256277322958. Protocolo: 42233920240920050906 Data: 20/09/2024"/>
    <d v="2024-09-06T00:00:00"/>
    <s v="Não Reincidente"/>
    <n v="4"/>
    <n v="14"/>
    <s v="Sim"/>
    <s v="Não"/>
    <s v="Sim"/>
    <s v="Sim"/>
    <s v="Ouvidoria"/>
    <n v="3"/>
    <s v="Alto Custo PF/MEI"/>
    <m/>
    <x v="5"/>
    <m/>
    <x v="2"/>
    <s v="Não"/>
    <s v="Não"/>
    <s v="Filha da beneficiária entra em contato com o Fale Leve e ameaça ANS. A consultora realiza o envio da ameaça ao atendimento especializado mas responsável abre reclamação antes da tratativa. Localizado o contato com a Ouvidoria no dia 19/09, onde a filha também ameaça ANS"/>
    <n v="1"/>
    <s v="Alto Custo (Regra de negócio)"/>
    <n v="0"/>
    <m/>
    <n v="0"/>
    <m/>
    <n v="0"/>
    <m/>
    <n v="0"/>
    <n v="0"/>
    <m/>
  </r>
  <r>
    <x v="15"/>
    <n v="13094626"/>
    <s v="Cobertura"/>
    <s v="Dificuldade no agendamento"/>
    <s v="SAULO ANDRE PEREIRA"/>
    <m/>
    <n v="58"/>
    <s v="Personal "/>
    <s v="Novos associados"/>
    <s v="São Gonçalo"/>
    <m/>
    <s v="Interlocutor(a), que se identifica como o beneficiário], questiona a não cobertura para [HERNIORRAFIA INGUINAL. A operadora indicou os prestadores [hospital israelita as] e nenhum deles tem agenda disponível dentro dos prazos da RN 566/2022 [ou nenhum profissional tem agenda disponível para atendimento]. O procedimento foi solicitado à operadora no dia [16/09/2024], para realização no município rio de janeiro. Protocolo 42233920240940000064395 20/09/2024"/>
    <d v="2024-06-05T00:00:00"/>
    <s v="Não Reincidente"/>
    <n v="8"/>
    <n v="107"/>
    <s v="Sim"/>
    <s v="Sim"/>
    <s v="Sim"/>
    <s v="Não"/>
    <s v="Atendimento especializado"/>
    <n v="3"/>
    <s v="Demora no processo de cirurgia "/>
    <s v="Cirurgião Geral"/>
    <x v="4"/>
    <m/>
    <x v="1"/>
    <s v="Sim"/>
    <s v="Encaminhado para área errada"/>
    <s v="Beneficiário reclama demora para agendamento de cirurgia. Todas as guias de procedimento e material já estavam liberadas, porém, o profissional demorou para definir data da cirurgia."/>
    <n v="0"/>
    <m/>
    <n v="1"/>
    <s v="Fale Leve - Abertura de árvore errada"/>
    <n v="1"/>
    <s v="Prestador cirurgião não agendou procedimento"/>
    <n v="0"/>
    <m/>
    <n v="0"/>
    <n v="0"/>
    <m/>
  </r>
  <r>
    <x v="15"/>
    <n v="13094403"/>
    <s v="Cobertura"/>
    <s v="Demora na Liberação de Benefício"/>
    <s v="MARIA LIA DA SILVA CARDOSO"/>
    <m/>
    <n v="67"/>
    <s v="Leve ON"/>
    <s v="Novos associados"/>
    <s v="Mesquita"/>
    <s v="Individual"/>
    <s v="Interlocutora, que se identifica como filha do beneficiária, questiona a falta de atendimento para Ortopedista da Operadora Leve (em caráter de Urgência, como descrito em guia médica). A solicitação foi feita à Operadora no dia 19/09/2024, para realização no município Rio de Janeiro. A operadora alega que o não apresenta resposta ao pedido. Protocolo 00480774"/>
    <d v="2024-09-18T00:00:00"/>
    <s v="Não Reincidente"/>
    <n v="12"/>
    <n v="2"/>
    <s v="Sim"/>
    <s v="Sim"/>
    <s v="Sim"/>
    <s v="Sim"/>
    <s v="Ouvidoria / Atendimento especializado"/>
    <n v="4"/>
    <s v="Atendimento durante internação"/>
    <s v="Ortopedista"/>
    <x v="10"/>
    <m/>
    <x v="1"/>
    <s v="Sim"/>
    <s v="Não encaminhou para área responsável"/>
    <s v="Filha da beneficiária reclama de demora para visita do ortopedista durante internação. A mesma fez ameaças ao Fale Leve e a Ouvidoria, porém, time de regulação informou que haveria a visita no dia 20/09, que não ocorreu."/>
    <n v="1"/>
    <s v="Profissional informou que faria a visita em uma data e não conseguiu comparecer"/>
    <n v="0"/>
    <m/>
    <n v="1"/>
    <s v="Demora para visita de prestador "/>
    <n v="0"/>
    <m/>
    <n v="0"/>
    <n v="0"/>
    <m/>
  </r>
  <r>
    <x v="16"/>
    <n v="13097501"/>
    <s v="Contratos e Regulamentos"/>
    <s v="Demora na Contratação AC"/>
    <s v="STELLA GERVIS VIDAL"/>
    <m/>
    <n v="97"/>
    <s v="Premium"/>
    <s v="Advindos III"/>
    <s v="Zona Norte I"/>
    <s v="Individual"/>
    <s v="Interlocutora, que se identifica como sobrinho beneficiária, relata que a Leve Saúde operadora de destino não comunicou o aceite da portabilidade no plano de destino. Informa que cumpriu todos os requisitos estabelecidos pela resolução normativa vigente (vínculo ativo no plano de origem/adimplência/prazo de permanência/compatibilidade com o plano de destino e demais requisitos), sendo os documentos entregues na operadora em12/09/2024. Proposta 17261846151257 / meio de contato WhatsApp 21972037266 e email e data 12/09/2024"/>
    <d v="2024-09-12T00:00:00"/>
    <s v="Não Reincidente"/>
    <s v="-"/>
    <n v="11"/>
    <s v="Não"/>
    <s v="Não"/>
    <s v="Não"/>
    <s v="Não"/>
    <s v="Não"/>
    <n v="0"/>
    <s v="Alto Custo PF/MEI"/>
    <m/>
    <x v="5"/>
    <m/>
    <x v="2"/>
    <s v="Não"/>
    <s v="Não"/>
    <s v="Não localizado contato com a Central Fale Leve"/>
    <n v="1"/>
    <s v="Alto Custo (Regra de negócio)"/>
    <n v="0"/>
    <m/>
    <n v="0"/>
    <m/>
    <n v="0"/>
    <m/>
    <n v="0"/>
    <n v="0"/>
    <m/>
  </r>
  <r>
    <x v="16"/>
    <n v="13097618"/>
    <s v="Contratos e Regulamentos"/>
    <s v="Demora na Contratação AC"/>
    <s v="JAQUELINE MONTEIRO TINOCO CARDOSO HERNANDES"/>
    <m/>
    <n v="38"/>
    <s v="Personal "/>
    <s v="Novos associados"/>
    <s v="Niterói"/>
    <s v="Individual"/>
    <s v="Beneficiária relata que a Leve Saúde não comunicou o aceite da portabilidade no plano de destino. Informa que cumpriu todos os requisitos estabelecidos pela resolução normativa vigente (vínculo ativo no plano de origem/adimplência/prazo de permanência/compatibilidade com o plano de destino e demais requisitos), sendo os documentos entregues na Leve Saúde em 15/07/2024 . Operadora informa que solicitação da interlocutora não gerou protocolo . A mesma solicitou que entrou em contato através dos telefones : Telefone: 21 39523333 data 21/08/2024 atendente Claudia Telefone : 21 39523333 data 04/09/2024 atendente Natalia"/>
    <d v="2024-07-15T00:00:00"/>
    <s v="Não Reincidente"/>
    <n v="2"/>
    <n v="70"/>
    <s v="Não"/>
    <s v="Não"/>
    <s v="Sim"/>
    <s v="Não"/>
    <s v="Não"/>
    <n v="1"/>
    <s v="Alto Custo PF/MEI"/>
    <m/>
    <x v="5"/>
    <m/>
    <x v="2"/>
    <s v="Não"/>
    <s v="Não"/>
    <s v="Localizado contato da cliente junto ao Fale Leve, solicitando posição da proposta. Na última ligação a consultora informa que não conseguiu localizar proposta e informa que vai verificar internamente se há pendência. Afirma que cliente recebrá o retorno assim que houver posição. Cliente solicita protocolo de atendimento e consultora informa que não consegue emitir mas pode informar o nome dela pois ligação é gravada. Não houve ameaça explícita mas acredito que o fato de solicitar o protocolo de ligação possa ser um ponto de alerta."/>
    <n v="1"/>
    <s v="Alto Custo (Regra de negócio)"/>
    <n v="0"/>
    <m/>
    <n v="0"/>
    <m/>
    <n v="0"/>
    <m/>
    <n v="0"/>
    <n v="0"/>
    <m/>
  </r>
  <r>
    <x v="16"/>
    <n v="13095871"/>
    <s v="Contratos e Regulamentos"/>
    <s v="Cancelamento aviso previo"/>
    <s v="FREDERICO PONTES KAPPAUN"/>
    <m/>
    <n v="30"/>
    <s v="Mais Metropolitano"/>
    <s v="Novos associados"/>
    <s v="Zona Oeste II"/>
    <s v="Empresarial"/>
    <s v="Beneficiário, informa que solicitou à operadora, em 13/09/2024, a exclusão em plano coletivo empresarial INTERLOCUTOR RELATA QUE NÃO ESTAVA SATISFEITO COM RESULTADO DE DIAGNÓSTICO PELA OPERADORA , FATO ESTE QUE LEVA BENEFICIÁRIO A PEDIR ISENÇÃO DO CUMPRIMENTO DO AVISO PRÉVIO DE 60 DIAS SEM MULTA. Até a presente data não houve a exclusão. Protocolo 42233920240923099665 DATA 23/09/2024"/>
    <d v="2024-06-04T00:00:00"/>
    <s v="Não Reincidente"/>
    <n v="5"/>
    <n v="111"/>
    <s v="Sim"/>
    <s v="Sim"/>
    <s v="Sim"/>
    <s v="Não"/>
    <s v="Atendimento especializado/ Reclame aqui"/>
    <n v="3"/>
    <s v="Aviso prévio"/>
    <m/>
    <x v="0"/>
    <m/>
    <x v="0"/>
    <s v="Sim"/>
    <s v="Não"/>
    <s v="Beneficiário não concorda com cobrança de aviso prévio. Localizadas as solicitações de cancelamento desde junho, porém, não localizado o envio da carta de cancelamento"/>
    <n v="1"/>
    <s v="Aviso prévio (Regra de negócio)"/>
    <n v="0"/>
    <m/>
    <n v="0"/>
    <m/>
    <n v="0"/>
    <m/>
    <n v="0"/>
    <n v="0"/>
    <m/>
  </r>
  <r>
    <x v="16"/>
    <n v="13096868"/>
    <s v="Cobertura"/>
    <s v="Devolucao de mensalidade"/>
    <s v="NILCA CABRAL ANDRADE"/>
    <m/>
    <n v="73"/>
    <s v="Premium"/>
    <s v="Novos associados"/>
    <s v="Zona Oeste I "/>
    <m/>
    <s v="Interlocutora, que se identifica como filha da beneficiaria , questiona o não pagamento de reembolso por não ter mais cobertura no plano . A solicitação de reembolso foi feita à operadora no dia [16/09/2024] e o prazo previsto no contrato para realização do reembolso já expirou. Protocolo [42233920240918090172] – data [16/09/2024].operadora alega que so pode pagar daqui a 30 dias"/>
    <d v="2024-09-18T00:00:00"/>
    <s v="Não Reincidente"/>
    <n v="3"/>
    <n v="5"/>
    <s v="Sim"/>
    <s v="Sim"/>
    <s v="Sim"/>
    <s v="Não"/>
    <s v="Atendimento especializado"/>
    <n v="3"/>
    <s v="Discordância de prazo para devolução de mensalidade"/>
    <m/>
    <x v="6"/>
    <m/>
    <x v="0"/>
    <s v="Sim"/>
    <s v="Não"/>
    <s v="Beneficiária não concorda com o prazo de pagamento para devolução de mensalidade."/>
    <n v="1"/>
    <s v="Pagamento de devolução de mensalidade em 30 dias (Regra de negócio)"/>
    <n v="0"/>
    <m/>
    <n v="0"/>
    <m/>
    <n v="0"/>
    <m/>
    <n v="0"/>
    <n v="0"/>
    <m/>
  </r>
  <r>
    <x v="17"/>
    <n v="13100008"/>
    <s v="Contratos e Regulamentos"/>
    <s v="Demora na Contratação AC"/>
    <s v="YOLANDA MACHADO DE ALMEIDA"/>
    <m/>
    <n v="93"/>
    <s v="Personal "/>
    <s v="Advindos III"/>
    <s v="Zona Oeste II"/>
    <s v="Individual"/>
    <s v="Interlocutora, que se identifica como filha da beneficiária, questiona a recusa para contratação de plano individual ou familiar, sob alegação de justificativa da operadora que está em analise. A solicitação foi feita à Operadora no dia 12/09/2024. Para efetuar a reclamação, relata que tentou entrar em contato com a Operadora por meio telefones 21 3952 3333 - na data 23/09/2024, em torno das 12h, atendente Fabiane, sem sucesso. Relata &quot;que corretor informa que o contrato proposta nº 17261681560703 está em análise no setor médico, após vídeo chamada com enfermeira e preenchido formulário de saúde. &quot;"/>
    <d v="2024-09-12T00:00:00"/>
    <s v="Não Reincidente"/>
    <n v="1"/>
    <n v="12"/>
    <s v="Não"/>
    <s v="Não"/>
    <s v="Sim"/>
    <s v="Não"/>
    <s v="Não"/>
    <n v="1"/>
    <s v="Alto Custo PF/MEI"/>
    <m/>
    <x v="5"/>
    <m/>
    <x v="2"/>
    <s v="Não"/>
    <s v="Não"/>
    <s v="Cliente entrou em contato um dia antes de abrir a NIP, não realizou ameaça explícita mas solicita protocolo."/>
    <n v="1"/>
    <s v="Alto Custo (Regra de negócio)"/>
    <n v="0"/>
    <m/>
    <n v="0"/>
    <m/>
    <n v="0"/>
    <m/>
    <n v="0"/>
    <n v="0"/>
    <m/>
  </r>
  <r>
    <x v="17"/>
    <n v="13100155"/>
    <s v="Contratos e Regulamentos"/>
    <s v="Demora na Contratação AC"/>
    <s v="MARIA NUNES SERAFIM"/>
    <m/>
    <n v="78"/>
    <s v="Personal "/>
    <s v="Advindos III"/>
    <s v="Zona Norte I"/>
    <s v="Individual"/>
    <s v="Interlocutora, que se identifica como nora da beneficiária, questiona a recusa para contratação de plano individual ou familiar, e não apresentou nenhuma justificativa e nem resposta após a beneficiaria fazer a entrevista com médico. A solicitação foi feita à Operadora no dia 17/08/2024. Para efetuar a reclamação, relata que tentou entrar em contato com a Operadora por meio dos telefones (21)39523300 e (21)39523333 - na data 24/09/2024, em torno das 10:00h, sem sucesso."/>
    <d v="2024-08-17T00:00:00"/>
    <s v="Não Reincidente"/>
    <s v="-"/>
    <n v="38"/>
    <s v="Não"/>
    <s v="Não"/>
    <s v="Não"/>
    <s v="Não"/>
    <s v="Não"/>
    <n v="0"/>
    <s v="Alto Custo PF/MEI"/>
    <m/>
    <x v="5"/>
    <m/>
    <x v="2"/>
    <s v="Não"/>
    <s v="Não"/>
    <s v="Não localizado contato com a Central Fale Leve"/>
    <n v="1"/>
    <s v="Alto Custo (Regra de negócio)"/>
    <n v="0"/>
    <m/>
    <n v="0"/>
    <m/>
    <n v="0"/>
    <m/>
    <n v="0"/>
    <n v="0"/>
    <m/>
  </r>
  <r>
    <x v="17"/>
    <n v="13100807"/>
    <s v="Contratos e Regulamentos"/>
    <s v="Demora na Contratação AC"/>
    <s v="ADAUTO DE CASTRO OLIVEIRA"/>
    <m/>
    <m/>
    <s v="Personal "/>
    <s v="Advindos III"/>
    <s v="Zona norte III"/>
    <s v="Individual"/>
    <s v="Através de anuncio veiculado nas midias e redes sociais a Operadora Leve Saúde garantia a compra de carência INCLUSIVE PARTO E CPT para quem tem plano de saúde em congenere há pelo menos 24 meses (o meu plano atual é Bradesco Saúde). No dia 28/08/2024 solicitei a contratação do plano Leve Saúde Personal registro na ANS 486606201 e até a presente data 24/09/2024 não obtive resposta. Fiz uma reclamação no portal do consumidor no dia 06/09/24 e eles responderam informando que teria por lei até o dia 21/09/24 para acatar a contratação do plano, mas não foi isso que aconteceu. Gostaria que essa renomada autarquia interviesse no meu caso, pois não cometeria tal absurdo nesta reclamação a Operadora de saúde não veiculasse propaganda prometendo compra de carências para doenças pré existentes._x000a_Data da Ocorrência: 28/08/2024"/>
    <d v="2024-08-28T00:00:00"/>
    <s v="Não Reincidente"/>
    <n v="1"/>
    <n v="27"/>
    <s v="Não"/>
    <s v="Não"/>
    <s v="Sim"/>
    <s v="Não"/>
    <s v="Não"/>
    <n v="1"/>
    <s v="Alto Custo PF/MEI"/>
    <m/>
    <x v="5"/>
    <m/>
    <x v="2"/>
    <s v="Não"/>
    <s v="Não"/>
    <s v="Cliente entrou em contato com Central Fale Leve e não realizou ameaça explícita. Solicita o protocolo"/>
    <n v="1"/>
    <s v="Alto Custo (Regra de negócio)"/>
    <n v="0"/>
    <m/>
    <n v="0"/>
    <m/>
    <n v="0"/>
    <m/>
    <n v="0"/>
    <n v="0"/>
    <m/>
  </r>
  <r>
    <x v="17"/>
    <n v="13099472"/>
    <s v="Contratos e Regulamentos"/>
    <s v="Cancelamento"/>
    <s v="LUD HENRIQUE COMBAT DA SILVA"/>
    <m/>
    <n v="41"/>
    <s v="Dental"/>
    <m/>
    <s v="Nova Friburgo"/>
    <s v="Empresarial"/>
    <s v="Beneficiário, informa que solicitou à operadora, em 24/09/2024, a exclusão em plano coletivo empresarial, por insatisfação e não atendimento de urgência/emergência e demais serviços para o titular e seus dependente. Protocolo 202429032036510 - 24/09/2024"/>
    <d v="2024-09-19T00:00:00"/>
    <s v="Não Reincidente"/>
    <n v="2"/>
    <n v="5"/>
    <s v="Sim"/>
    <s v="Não"/>
    <s v="Sim"/>
    <s v="Não"/>
    <s v="Não"/>
    <n v="2"/>
    <s v="Aviso prévio"/>
    <m/>
    <x v="13"/>
    <m/>
    <x v="0"/>
    <s v="Não"/>
    <s v="Não"/>
    <m/>
    <n v="1"/>
    <s v="Aviso prévio (Regra de negócio)"/>
    <n v="0"/>
    <m/>
    <n v="0"/>
    <m/>
    <n v="0"/>
    <m/>
    <n v="0"/>
    <n v="0"/>
    <m/>
  </r>
  <r>
    <x v="17"/>
    <n v="13098571"/>
    <s v="Contratos e Regulamentos"/>
    <s v="Cancelamento"/>
    <s v="ELAINE CHRISTINA DE ARRUDA"/>
    <m/>
    <n v="38"/>
    <s v="Mais Metropolitano"/>
    <s v="Novos associados"/>
    <s v="São Gonçalo"/>
    <m/>
    <s v="Beneficiária, questiona o cancelamento, em 24/09/2024, do contrato individual/familiar firmado em 05/08/2024. Relata que não houve justificativa para a suspensão. Protocolo: 42233920240924102547 – data: 24/09/2024."/>
    <d v="2024-09-03T00:00:00"/>
    <s v="Não Reincidente"/>
    <n v="6"/>
    <n v="21"/>
    <s v="Sim"/>
    <s v="Não"/>
    <s v="Sim"/>
    <s v="Não"/>
    <s v="Não"/>
    <n v="2"/>
    <s v="Cancelamento indevido do plano"/>
    <m/>
    <x v="0"/>
    <m/>
    <x v="1"/>
    <s v="Sim"/>
    <s v="Não encaminhou para área responsável"/>
    <s v="Beneficiária estava com segundo boleto cancelado e Beneficiária fez contato com a Ouvidoria após a abertura da NIP."/>
    <n v="0"/>
    <m/>
    <n v="2"/>
    <s v="Cadastro - Cancelamento indevido de cliente_x000a_Fale Leve  - Não encaminhou demanda para área responsável"/>
    <n v="0"/>
    <m/>
    <n v="0"/>
    <m/>
    <n v="0"/>
    <n v="0"/>
    <m/>
  </r>
  <r>
    <x v="17"/>
    <n v="13099449"/>
    <s v="Cobertura"/>
    <s v="Negativa de beneficios"/>
    <s v="LUIZ HENRIQUE DE OLIVEIRA SILVA"/>
    <m/>
    <n v="65"/>
    <s v="Dental"/>
    <m/>
    <s v="Nova Friburgo"/>
    <s v="Empresarial"/>
    <s v="Interlocutor, que se identifica como filho do beneficiário, questiona a não cobertura para Consulta odontológica, radiografia. O procedimento foi solicitado no dia 24/09/2024, mas já foi negado outras vezes, para realização no município Niterói, entretanto, a operadora negou com a justificativa de que não há cobertura contratual. Protocolo 202429032036510 - 24/09/2024"/>
    <d v="2024-09-19T00:00:00"/>
    <s v="Não Reincidente"/>
    <n v="3"/>
    <n v="5"/>
    <s v="Não"/>
    <s v="Não"/>
    <s v="Sim"/>
    <s v="Não"/>
    <s v="Não"/>
    <n v="1"/>
    <s v="Negativa de autorização devida"/>
    <m/>
    <x v="13"/>
    <m/>
    <x v="0"/>
    <s v="Não"/>
    <s v="Não"/>
    <m/>
    <n v="0"/>
    <m/>
    <n v="0"/>
    <m/>
    <n v="0"/>
    <m/>
    <n v="0"/>
    <m/>
    <n v="0"/>
    <n v="0"/>
    <m/>
  </r>
  <r>
    <x v="18"/>
    <n v="13103091"/>
    <s v="Contratos e Regulamentos"/>
    <s v="Demora na Contratação AC"/>
    <s v="MARIA FRANCESCA DELL ARMI"/>
    <m/>
    <n v="89"/>
    <s v="Premium"/>
    <s v="Novos associados"/>
    <s v="Centro/ Zona Sul"/>
    <s v="Individual"/>
    <s v=" Interlocutora, que se identifica como filha do beneficiária, questiona a recusa para contratação de plano individual ou familiar, operadora não apresenta resposta após entrevista com o medico. A solicitação foi feita à Operadora no dia 23/09/2024. Protocolo 42233920240925070067– data 25/09/2024."/>
    <d v="2024-09-23T00:00:00"/>
    <s v="Não Reincidente"/>
    <s v="-"/>
    <n v="2"/>
    <s v="Não"/>
    <s v="Não"/>
    <s v="Não"/>
    <s v="Não"/>
    <s v="Não"/>
    <n v="0"/>
    <s v="Alto Custo PF/MEI"/>
    <m/>
    <x v="5"/>
    <m/>
    <x v="2"/>
    <s v="Não"/>
    <s v="Não"/>
    <s v="Não localizado contato com a Central Fale Leve"/>
    <n v="1"/>
    <s v="Alto Custo (Regra de negócio)"/>
    <n v="0"/>
    <m/>
    <n v="0"/>
    <m/>
    <n v="0"/>
    <m/>
    <n v="0"/>
    <n v="0"/>
    <m/>
  </r>
  <r>
    <x v="18"/>
    <n v="13101230"/>
    <s v="Contratos e Regulamentos"/>
    <s v="Cancelamento aviso previo"/>
    <s v="MONICA MORALES NESSIMIAN"/>
    <m/>
    <n v="54"/>
    <s v="Personal "/>
    <s v="Advindos II"/>
    <s v="Centro/ Zona Sul"/>
    <m/>
    <s v="Beneficiário, informa que solicitou à operadora, em 10/08/2024 , a exclusão em plano coletivo empresarial. Até a presente data não houve a exclusão. Beneficiaria relata que não tem retorno da operadora, relata que não sabe quando começa o período de aviso prévio pois não tem resposta da operadora nem por e-mail e nem por celular. Protocolo 42233920240126142390."/>
    <d v="2024-09-18T00:00:00"/>
    <s v="Não Reincidente"/>
    <n v="7"/>
    <n v="7"/>
    <s v="Sim"/>
    <s v="Sim"/>
    <s v="Sim"/>
    <s v="Não"/>
    <s v="Atendimento especializado/ Reclame aqui"/>
    <n v="3"/>
    <s v="Aviso prévio"/>
    <m/>
    <x v="0"/>
    <m/>
    <x v="0"/>
    <s v="Sim"/>
    <s v="Perda de SLA"/>
    <s v="Beneficiária não concorda com o pagamento de aviso prévio, solicita a isenção. A mesma abriu reclame aqui e fez ameaça."/>
    <n v="1"/>
    <s v="Aviso prévio (Regra de negócio)"/>
    <n v="0"/>
    <m/>
    <n v="0"/>
    <m/>
    <n v="0"/>
    <m/>
    <n v="0"/>
    <n v="0"/>
    <m/>
  </r>
  <r>
    <x v="18"/>
    <n v="13101802"/>
    <s v="Cobertura"/>
    <s v="Demora na Liberação de Benefício"/>
    <s v="MARA REGINA CALIXTO"/>
    <m/>
    <n v="78"/>
    <s v="Personal "/>
    <s v="Novos associados"/>
    <s v="Zona norte III"/>
    <m/>
    <s v="Paciente Mara tentou contato com o convênio para falar a respeito da sua solicitação de procedimento com o SAC, Mas os telefones não funcionam. A mesma estava aguardando a autorização de um procedimento cirurgico no hospital Albert Sabin com o Dr. Cesar Casarolli que foi autorizado um material e um fornecedor que não foi solicitado em relatório médico, e não houve consenso nem processo de junta médica para o plano emitir esse parecer. Segue telefone da Sra. Mara para devidos esclarecimentos: 21964516756 e da equipe médica patra consenso do material a ser utilizado: 1199992-9797 Pedimos ajuda da ANS para que essa autorização OPME seja revisada para a mesma operar o quanto antes."/>
    <d v="2024-09-25T00:00:00"/>
    <s v="Não Reincidente"/>
    <n v="0"/>
    <n v="0"/>
    <s v="Não"/>
    <s v="Não"/>
    <s v="Não"/>
    <s v="Não"/>
    <s v="Não"/>
    <n v="0"/>
    <s v="Demora para liberação de OPME"/>
    <m/>
    <x v="12"/>
    <m/>
    <x v="1"/>
    <s v="Não"/>
    <s v="Não"/>
    <s v="Beneficiária com guia de cirurgia aberta desde 16/08&gt; Guia liberada em 17/09. GUIA 1313456"/>
    <n v="1"/>
    <s v="Demora de liberação de material por conta do Alto custo"/>
    <n v="0"/>
    <m/>
    <n v="1"/>
    <s v="OPME - Demora na liberação de material para cirurgia"/>
    <n v="1"/>
    <s v="Prazo da ANS estourado"/>
    <n v="0"/>
    <n v="0"/>
    <m/>
  </r>
  <r>
    <x v="18"/>
    <n v="13101899"/>
    <s v="Cobertura"/>
    <s v="Dificuldade no agendamento"/>
    <s v="MARIA HELENA MACHADO GOMES"/>
    <m/>
    <n v="72"/>
    <s v="Personal "/>
    <s v="Advindos II"/>
    <s v="São Gonçalo"/>
    <s v="Individual"/>
    <s v="Interlocutora, que se identifica como Sobrinha da beneficiária, questiona o não atendimento para Cirurgia Vascular, médico solicitante Dra. Mikelina. I. de Cândida. A solicitação foi feita à Operadora no dia 09/09/2024, no município São Gonçalo e o agendamento foi realizado para o município Rio de Janeiro. Protocolo - 42233920240909003581 - Data: 09/09/2024"/>
    <d v="2024-09-04T00:00:00"/>
    <s v="Não Reincidente"/>
    <n v="6"/>
    <n v="21"/>
    <s v="Sim"/>
    <s v="Sim"/>
    <s v="Sim"/>
    <s v="Não"/>
    <s v="Atendimento especializado"/>
    <n v="3"/>
    <s v="Erro Fale Leve"/>
    <s v="Cirurgia Vascular"/>
    <x v="3"/>
    <m/>
    <x v="1"/>
    <s v="Sim"/>
    <s v="Não"/>
    <s v="Sobrinha da beneficiária não aceita local indicado para realização de cirurgia vascular. Beneficiária sem pedido e encaminhamento médico, foi agendada consulta com o angiologista em Niterói, porém, não foi enviado pedido. Houve erro operacional, da consultora pois não indicou prestador credenciado em Niterói. Informa que é corretora e que realizará abertura de reclamação na ANS."/>
    <n v="0"/>
    <m/>
    <n v="1"/>
    <s v="Fale Leve  - Indicação errada de rede credenciada"/>
    <n v="0"/>
    <m/>
    <n v="0"/>
    <m/>
    <n v="0"/>
    <n v="0"/>
    <m/>
  </r>
  <r>
    <x v="19"/>
    <n v="13105216"/>
    <s v="Contratos e Regulamentos"/>
    <s v="Demora na Contratação AC"/>
    <s v="DINALVA MARIA FARIA GONCALVES"/>
    <m/>
    <n v="77"/>
    <s v="Personal "/>
    <s v="Advindos III"/>
    <s v="Zona Oeste I "/>
    <m/>
    <s v=" Interlocutora, que se identifica como filha da beneficiária, questiona a recusa para contratação de plano individual ou familiar, sob alegação de nenhuma justificativa sobre a negativa. A solicitação foi feita à Operadora no dia 31/07/2024 . Protocolo 42233920240916031909 – data 16/09/2024."/>
    <d v="2024-07-31T00:00:00"/>
    <s v="Não Reincidente"/>
    <n v="8"/>
    <n v="57"/>
    <s v="Não"/>
    <s v="Não"/>
    <s v="Sim"/>
    <s v="Não"/>
    <s v="Não"/>
    <n v="1"/>
    <s v="Alto Custo PF/MEI"/>
    <m/>
    <x v="5"/>
    <m/>
    <x v="2"/>
    <s v="Não"/>
    <s v="Não"/>
    <s v="Cliente entrou em contato com Central Fale Leve e não realizou ameaça explícita. Solicita o protocolo"/>
    <n v="1"/>
    <s v="Alto Custo (Regra de negócio)"/>
    <n v="0"/>
    <m/>
    <n v="0"/>
    <m/>
    <n v="0"/>
    <m/>
    <n v="0"/>
    <n v="0"/>
    <m/>
  </r>
  <r>
    <x v="19"/>
    <n v="13103598"/>
    <s v="Contratos e Regulamentos"/>
    <s v="Carência"/>
    <s v="ZENI FREITAS PINTO"/>
    <m/>
    <n v="69"/>
    <s v="Mais Metropolitano"/>
    <s v="Advindos II"/>
    <s v="Petrópolis"/>
    <s v="Individual"/>
    <s v="Beneficiária, questiona a exigência de Cobertura Parcial Temporária indevida. Trata-se de contrato individual/familiar, firmado em 04/07/2024. Relata que a operadora esta cobrando CPT para Transtorno Interno do Joelho , Neoplasia Maligna da Mama , Desenvolvendo cirurgia plástica da Mama , Diabete Melitos . Relata que obteve esses diagnósticos a 30 anos atrás . Protocolo 42233920240925105438 – data 25/09/2024."/>
    <d v="2024-09-19T00:00:00"/>
    <s v="Não Reincidente"/>
    <n v="5"/>
    <n v="7"/>
    <s v="Sim"/>
    <s v="Sim"/>
    <s v="Sim"/>
    <s v="Não"/>
    <s v="Atendimento especializado"/>
    <n v="3"/>
    <s v="Discordância de carências"/>
    <m/>
    <x v="0"/>
    <m/>
    <x v="0"/>
    <s v="Sim"/>
    <s v="Não"/>
    <s v="Beneficiária não concorda com a implantação das CPT's referentes a doenças pré existentes assinadas pela mesma na declaração de saúde."/>
    <n v="0"/>
    <m/>
    <n v="0"/>
    <m/>
    <n v="0"/>
    <m/>
    <n v="0"/>
    <m/>
    <n v="0"/>
    <n v="0"/>
    <m/>
  </r>
  <r>
    <x v="19"/>
    <n v="13105179"/>
    <s v="Cobertura"/>
    <s v="Carência"/>
    <s v="RENAN DA SILVA FERREIRA JUNIOR"/>
    <m/>
    <n v="36"/>
    <m/>
    <s v="Novos associados"/>
    <s v="Niterói"/>
    <m/>
    <s v="Beneficiário questiona a não cobertura para nome técnico do procedimento consulta cirurgião do aparelho digestivo ,nutricionista e psicólogo . O procedimento foi solicitado no dia 26/09/2024, para realização no município Niterói, entretanto, a operadora negou com a justificativa de que o beneficiário está em carência para o procedimento especificar se no contrato há alguma cláusula de redução de carência, porem o mesmo informa que solicitou a portabilidade de carência dentro da normas da ans . Protocolo:42233920240926109459 – data26/09/2024."/>
    <d v="2024-09-26T00:00:00"/>
    <s v="Não Reincidente"/>
    <n v="3"/>
    <n v="0"/>
    <s v="Sim"/>
    <s v="Não"/>
    <s v="Sim"/>
    <s v="Não"/>
    <s v="Não"/>
    <n v="2"/>
    <s v="Erro no cadastro de carências"/>
    <m/>
    <x v="0"/>
    <m/>
    <x v="1"/>
    <s v="Sim"/>
    <s v="Não"/>
    <s v="Beneficiário reclama de carências implantadas pois realizou portabilidade. Verificado que houve erro operacional no time de cadastro e financeiro. Houve ameaça e envio para o time de ameaças que só deu continuidade a tratativa após a NIP recepcionada."/>
    <n v="0"/>
    <m/>
    <n v="2"/>
    <s v="Cadastro - Erro no cadastro de carências_x000a_Financeiro  - Erro no momento de gerar boleto"/>
    <n v="0"/>
    <m/>
    <n v="1"/>
    <s v="Prazo da ANS estourado"/>
    <n v="0"/>
    <n v="1"/>
    <s v="Solus - Erro sistêmico que ao gerar boleto, ajustou carências"/>
  </r>
  <r>
    <x v="19"/>
    <n v="13104549"/>
    <s v="Cobertura"/>
    <s v="Carência"/>
    <s v="RENATA FERNANDES DOMENECH"/>
    <m/>
    <n v="43"/>
    <s v="Premium"/>
    <s v="Novos associados"/>
    <s v="Zona Norte I"/>
    <s v="Individual"/>
    <s v="Interlocutor(a), que se identifica como o beneficiário, questiona a não Autorização para atendimento de Urgência e Emergência Paciente sofreu recente ABORTO encontra-se com Quadro Hemorrágico , médico solicitante Dr. Rafaela Pires de Souza. O procedimento foi solicitado no dia 26/09/2024, para realização no município Rio de Janeiro Prestador Hospital e Maternidade Santa Lúcia em Botafogo, mas a Operadora alega carência de 58 dias e resisti em não internar, está impedindo o atendimento/ Causando constrangimento Ferindo a Lei 9656/98 RN566.consu 13. Protocolo anotar n°42233920240926108345 – data 26/09/2024."/>
    <d v="2024-09-26T00:00:00"/>
    <s v="Reincidente"/>
    <n v="5"/>
    <n v="0"/>
    <s v="Sim"/>
    <s v="Não"/>
    <s v="Sim"/>
    <s v="Sim"/>
    <s v="Ouvidoria"/>
    <n v="3"/>
    <s v="Negativa de autorização devida"/>
    <m/>
    <x v="10"/>
    <m/>
    <x v="0"/>
    <s v="Sim"/>
    <s v="Não"/>
    <s v="Familiar reclama de negativa para internação. Beneficiária estava ativa a 58 dias e ocorreu negativa automática. "/>
    <n v="1"/>
    <s v="Beneficiária em carência (Regra de negócio)"/>
    <n v="0"/>
    <m/>
    <n v="1"/>
    <s v="Prestador  - Demora para envio de documentação que corroborasse com internação"/>
    <n v="0"/>
    <m/>
    <n v="0"/>
    <n v="0"/>
    <m/>
  </r>
  <r>
    <x v="19"/>
    <n v="13104443"/>
    <s v="Cobertura"/>
    <s v="Dificuldade no agendamento"/>
    <s v="JANETE MONTESINOS VIANNA"/>
    <m/>
    <n v="75"/>
    <s v="Personal "/>
    <s v="Novos associados"/>
    <s v="Zona Oeste I "/>
    <s v="Individual"/>
    <s v="Interlocutor, que se identifica como filho da beneficiária, questiona o prazo de atendimento para consulta cardiologista. A operadora autorizou o serviço e agendou para o dia 11/2024, após o prazo máximo previsto na RN nº 566/2022. Protocolo 233920240926109042 em data de 26/09/2024."/>
    <d v="2024-09-26T00:00:00"/>
    <s v="Reincidente"/>
    <n v="1"/>
    <n v="0"/>
    <s v="Sim"/>
    <s v="Não"/>
    <s v="Sim"/>
    <s v="Não"/>
    <s v="Não"/>
    <n v="2"/>
    <s v="Prestador sem agenda"/>
    <s v="Cardiologia"/>
    <x v="1"/>
    <m/>
    <x v="1"/>
    <s v="Sim"/>
    <s v="Não"/>
    <s v="Filho da beneficiária entra em contato com a  Central Fale Leve solicitando agendamento de consulta com cardiologista. A consultora passa duas disponibilidades dentro do prazo e informa que pode também indicar prestadores credenciados. O filho informa que quer somente na Leve clínica de Campo Grande e solicita agendamento com clínica particular. Filho ciente que locais indicados estão dentro da abrangência do plano. Unidades indicadas: Leve clínica da Penha e Duque de Caxias (disponibilidade no mesmo dia que a NIP foi aberta). Informa que como a consulta não foi agendada, fará reclamação na ANS."/>
    <n v="0"/>
    <m/>
    <n v="0"/>
    <m/>
    <n v="0"/>
    <m/>
    <n v="0"/>
    <m/>
    <n v="0"/>
    <n v="0"/>
    <m/>
  </r>
  <r>
    <x v="19"/>
    <n v="13105210"/>
    <s v="Cobertura"/>
    <s v="Dificuldade no agendamento"/>
    <s v="MIGUEL DE ANDRADE CAETANO CRUZ CASADO"/>
    <m/>
    <n v="31"/>
    <m/>
    <s v="Novos associados"/>
    <s v="Centro/ Zona Sul"/>
    <m/>
    <s v="REDE POSSUI APENAS DOIS CREDENCIADOS COM A ESPECIALIDADE ''NEUROPSICOLOGIA'', UM NO MÉIER, VIVAMENTE, (QUE EM CONTATO INFORMA NÃO TER AGENDA) E OUTRO EM CAMPO GRANDE, REABILITÁ, (MUITO DISTANTE DA MINHA RESIDÊNCIA). FOI ABERTO CHAMADO NA CENTRAL FALE LEVE (42233920240917034919 E, EM SEGUIDA, NO SAC (42233920240917088712) AMBOS SEM TRATATIVA. ATO OCNTÍNUO, ABRI CHAMADO JUNTO À OUVIDORIA QUE NÃO TRATOU DO CASO, O QUE ENSEJOU UMA SEGUNDA TENTATIVA, TAMBÉM PELA OUVIDORIA, CUJO PROTOCOLO FOI 42233920240919094328, OFERTANDO AGENDAMENTO PARA 02/10/24 EM CAMPO GRANDE, QUANDO EU JÁ HAVIA DITO QUE ERA DISTANTE. OS CANAIS DE ATENDIMENTO SÃO SEMPRE MUITO RUINS, ESTA NÃO É A PRIMEIRA VEZ QUE RECORRO À ANS, INFELIZMENTE ELES NÃO LEEM, FINGEM QUE LEEM O QUE EU ESCREVO OU OS ATENDENTES NÃO REPORTAM CORRETAMENTE A DEMANDA. EU QUERO CONSULTA COM NEUROPSICÓLOGO PRÓXIMO À MINHA RESIDÊNCIA! TENHO ENCAMINHAMENTO E PRINT DO CHAT COM A VIVAMENTE"/>
    <d v="2024-09-17T00:00:00"/>
    <s v="Reincidente"/>
    <n v="4"/>
    <n v="9"/>
    <s v="Sim"/>
    <s v="Não"/>
    <s v="Sim"/>
    <s v="Sim"/>
    <s v="Ouvidoria"/>
    <n v="3"/>
    <s v="Falta de prestador na região"/>
    <s v="Avaliação neuropsicológica"/>
    <x v="2"/>
    <m/>
    <x v="0"/>
    <s v="Não"/>
    <s v="Abertura de caso na árvore errada/ Não encaminhamento para área responsável"/>
    <s v="Beneficiário reclama de dificuldade para agendamento de avaliação neuropsicológica. Relata que tentou agendar nas clínicas indicadas mas datas estavam distantes e clínicas estão distantes. Beneficiário abriu reclamação com a Ouvidoria, que junto ao gestão de rede, disponibilizaram agendamento dentro da rede mas beneficiário não aceitou por ser distante da sua residência."/>
    <n v="0"/>
    <m/>
    <n v="0"/>
    <m/>
    <n v="1"/>
    <s v="Prestador  - Sem data dentro do prazo para realização do procedimento"/>
    <n v="0"/>
    <m/>
    <n v="0"/>
    <n v="0"/>
    <m/>
  </r>
  <r>
    <x v="20"/>
    <n v="13106715"/>
    <s v="Cobertura"/>
    <s v="Demora na Liberação de Benefício"/>
    <s v="DEJANIRA DE SOUZA SANTOS"/>
    <m/>
    <n v="73"/>
    <s v="Personal "/>
    <s v="Advindos II"/>
    <s v="São Gonçalo"/>
    <m/>
    <s v="Beneficiária, informa que o procedimento Anestesista foi solicitado à operadora em 14/06/2024 e não foi garantido Solicitou o reembolso e a operadora alega que aguarde sendo que já ultrapassou o prazo de reembolsar. O procedimento foi posteriormente realizado em caráter particular em 03/06/2024, no prestador, em função da ausência de cobertura pela operadora. A solicitação de reembolso foi feita em [data do pedido – 14/06/2024, não sendo pago o reembolso integral valor pago R$ 900,00 não houve valor reembolsado. Protocolo: 42233920240828046333 data 28/08/2024"/>
    <d v="2024-08-05T00:00:00"/>
    <s v="Não Reincidente"/>
    <n v="7"/>
    <n v="53"/>
    <s v="Sim"/>
    <s v="Sim"/>
    <s v="Sim"/>
    <s v="Não"/>
    <s v="Atendimento especializado"/>
    <n v="3"/>
    <s v="Demora para pagamento de reembolso"/>
    <m/>
    <x v="6"/>
    <m/>
    <x v="1"/>
    <s v="Sim"/>
    <s v="Não"/>
    <s v="Beneficiária reclama de demora para pagamento de reembolso. Pagamento foi programado pela Produção médica mas financeiro não realizou depósito"/>
    <n v="0"/>
    <m/>
    <n v="1"/>
    <s v="Financeiro - Demora para pagamento de reembolso"/>
    <n v="0"/>
    <m/>
    <n v="1"/>
    <s v="Prazo da ANS estourado"/>
    <n v="0"/>
    <n v="1"/>
    <s v="Solus - Erro sistêmico que gerou dois protocolos para pagamento"/>
  </r>
  <r>
    <x v="20"/>
    <n v="13105914"/>
    <s v="Cobertura"/>
    <s v="Dificuldade no agendamento"/>
    <s v="ALINNE CRISTINA DOS SANTOS ALEGRIA"/>
    <m/>
    <n v="45"/>
    <s v="Personal "/>
    <s v="Novos associados"/>
    <s v="Zona norte II"/>
    <m/>
    <s v="Beneficiária questiona a falta de atendimento para consulta com cirurgião plástico. A solicitação foi feita à Operadora no mês de julho de 2024, para realização no município Rio de Janeiro/RJ. A operadora possui um prestador que alega não realizar o procedimento cirúrgico que beneficiária necessita. A mesma solicitou um novo prestador para a operadora mas ainda não houve uma resposta por parte da operadora para a especialidade solicitada. Protocolo: não foi fornecido – data: 12/09/2024 - meio de contato: 3952-3300."/>
    <d v="2024-05-28T00:00:00"/>
    <s v="Não Reincidente"/>
    <n v="6"/>
    <n v="122"/>
    <s v="Sim"/>
    <s v="Sim"/>
    <s v="Sim"/>
    <s v="Não"/>
    <s v="Atendimento especializado"/>
    <n v="3"/>
    <s v="Falta de prestador na região"/>
    <s v="Cirurgia Plástica"/>
    <x v="2"/>
    <m/>
    <x v="1"/>
    <s v="Não"/>
    <s v="Perda de SLA"/>
    <s v="Beneficiária solicita agendamento de consulta com cirurgião plástico. No primeiro atendimento, agendamos consulta com o Dr Pedro Faveret que não realiza atendimento. Beneficiária retornou atendimento, porém, não encaminhou pedido. Houve erro operacional do Backoffice por peder SLA no momento de resposta a beneficiária."/>
    <n v="0"/>
    <m/>
    <n v="2"/>
    <s v="Backoffice - Perda de SLA para retorno ao beneficiário _x000a_Fale Leve - Agendamento com cirurgião que não realiza procedimento"/>
    <n v="0"/>
    <m/>
    <n v="1"/>
    <s v="Perda de SLA"/>
    <n v="0"/>
    <n v="0"/>
    <m/>
  </r>
  <r>
    <x v="20"/>
    <n v="13105917"/>
    <s v="Cobertura"/>
    <s v="Dificuldade no agendamento"/>
    <s v="ALINNE CRISTINA DOS SANTOS ALEGRIA"/>
    <m/>
    <n v="45"/>
    <s v="Personal "/>
    <s v="Novos associados"/>
    <s v="Zona norte II"/>
    <m/>
    <s v="Beneficiária questiona o não atendimento para ressonância magnética do ombro, lombar e joelho. Relata que tentou entrar em contato com a Operadora por meio dos telefones 3952-3300 e 3952-4800 - na data 26/09/2024, sem sucesso. Beneficiária acrescenta de que não consegue solicitar através do aplicativo só sendo possível solicitar consultas."/>
    <d v="2024-09-27T00:00:00"/>
    <s v="Reincidente"/>
    <n v="0"/>
    <n v="0"/>
    <s v="Não"/>
    <s v="Não"/>
    <s v="Não"/>
    <s v="Não"/>
    <s v="Não"/>
    <n v="0"/>
    <s v="Solicitação de autorização dentro do prazo"/>
    <s v="RM de articulação"/>
    <x v="4"/>
    <m/>
    <x v="0"/>
    <s v="Não"/>
    <s v="Não"/>
    <s v="Beneficiária reclama da necessidade de autorização prévia para exames complexos. Não encaminhou pedido para abertura de guia."/>
    <n v="0"/>
    <m/>
    <n v="0"/>
    <m/>
    <n v="0"/>
    <m/>
    <n v="0"/>
    <m/>
    <n v="0"/>
    <n v="0"/>
    <m/>
  </r>
  <r>
    <x v="21"/>
    <n v="13110578"/>
    <s v="Contratos e Regulamentos"/>
    <s v="Demora na Contratação AC"/>
    <s v="ELENICE CESAR DA SILVA"/>
    <m/>
    <n v="72"/>
    <s v="Personal "/>
    <s v="Advindos II"/>
    <s v="Zona Norte I"/>
    <s v="Individual"/>
    <s v="Interlocutor, que se identifica como filho do beneficiário, questiona a analise para contratação de plano individual ou familiar. A solicitação foi feita à Operadora no dia 12/09/2024 relata que já passou 21 dias e até o momento a operadora não apresentou uma resposta. Não possui protocolo pois a operadora não forneceu protocolo, número da proposta 17255706831662. Entrou em contato por meio dos telefones 39523333 e 0800 580 2382 na data de 27/09/2024 25/09/2024 e 23/09/2024 em torno de 15:08."/>
    <d v="2024-09-05T00:00:00"/>
    <s v="Não Reincidente"/>
    <n v="1"/>
    <n v="25"/>
    <s v="Não"/>
    <s v="Não"/>
    <s v="Não"/>
    <s v="Não"/>
    <s v="Não"/>
    <n v="0"/>
    <s v="Alto Custo PF/MEI"/>
    <m/>
    <x v="5"/>
    <m/>
    <x v="2"/>
    <s v="Não"/>
    <s v="Não"/>
    <s v="Localizado o contato apenas após a abaertura da NIP "/>
    <n v="1"/>
    <s v="Alto Custo (Regra de negócio)"/>
    <n v="0"/>
    <m/>
    <n v="0"/>
    <m/>
    <n v="0"/>
    <m/>
    <n v="0"/>
    <n v="0"/>
    <m/>
  </r>
  <r>
    <x v="21"/>
    <n v="13110644"/>
    <s v="Contratos e Regulamentos"/>
    <s v="Demora na Contratação AC"/>
    <s v="SANDOR ÁTILA NEMES"/>
    <m/>
    <n v="49"/>
    <s v="Personal "/>
    <s v="Novos associados"/>
    <s v="Zona Oeste II"/>
    <s v="Individual"/>
    <s v="benificiario, relata que a leve saúde recusou a portabilidade de carências, solicitada após o prazo mínimo de permanência, sob alegação de descrever a justificativa para a recusa. Informa que cumpriu todos os requisitos estabelecidos pela resolução normativa vigente (vínculo ativo no plano de origem/adimplência/prazo de permanência/compatibilidade com o plano de destino e demais requisitos), sendo os documentos entregues na operadora/administradora em 09/09/2024. A portabilidade para o plano leve saúde foi recusada em não informado. . 42233920240930084933 30/09/2024. PROPOSTA 17258942943008 FIRMADO EM CONTRSTO E SEM RESPOSTA DA OPERADOURA."/>
    <d v="2024-09-09T00:00:00"/>
    <s v="Não Reincidente"/>
    <s v="-"/>
    <n v="21"/>
    <s v="Não"/>
    <s v="Não"/>
    <s v="Não"/>
    <s v="Não"/>
    <s v="Atendimento especializado"/>
    <n v="0"/>
    <s v="Alto Custo PF/MEI"/>
    <m/>
    <x v="5"/>
    <m/>
    <x v="2"/>
    <s v="Não"/>
    <s v="Não"/>
    <s v="Não localizado contato com a Central Fale Leve"/>
    <n v="1"/>
    <s v="Alto Custo (Regra de negócio)"/>
    <n v="0"/>
    <m/>
    <n v="0"/>
    <m/>
    <n v="0"/>
    <m/>
    <n v="0"/>
    <n v="0"/>
    <m/>
  </r>
  <r>
    <x v="21"/>
    <n v="13110915"/>
    <s v="Cobertura"/>
    <s v="Demora na Liberação de Benefício"/>
    <s v="PRISCILA DA SILVA"/>
    <m/>
    <n v="41"/>
    <s v="Personal "/>
    <s v="Novos associados"/>
    <s v="Niterói"/>
    <s v="Individual"/>
    <s v="Pedi o reembolso no dia 22/08/2024 e atende do plano falou pelo e-mail que é 5 dias de análise e mais 30 dias para fazer o reembolso. Liguei para o dia 23/08/2024 para saber quando iria depositar o atende falou que seria dia 25/08/2024. Chegou o dia 25 não depositaram. Liguei no dia 26/9/2024 falando que não estava anexada e depois falou se agência estaria certo e não estava da, aí falou que não foi feito pq estava errado o número da agência. Eu acertei o número certo da agência. O atendente relatou que iria ter a resposta só no dia 3/10/2024. Já vai fazer 2 meses que ainda não recebi o reembolso. Peço ajuda, por gentileza!"/>
    <d v="2024-08-23T00:00:00"/>
    <s v="Reincidente"/>
    <n v="10"/>
    <n v="38"/>
    <s v="Sim"/>
    <s v="Sim"/>
    <s v="Sim"/>
    <s v="Não"/>
    <s v="Não"/>
    <n v="3"/>
    <s v="Demora para pagamento de reembolso"/>
    <m/>
    <x v="6"/>
    <m/>
    <x v="1"/>
    <s v="Não"/>
    <s v="Não"/>
    <s v="Filha da beneficiária da beneficiária reclama de demora no pagamento de reembolso. A mesma encaminhou número de conta errado mas houve erro operacional do Atendimento especializado, que não verificou os protocolos e demorou para realizar envio de conta para o time de financeiro."/>
    <n v="0"/>
    <m/>
    <n v="1"/>
    <s v="Atendimento especializado - Não encaminhou informação de conta bancária ao financeiro"/>
    <n v="0"/>
    <m/>
    <n v="1"/>
    <s v="Perda de SLA"/>
    <n v="0"/>
    <n v="0"/>
    <m/>
  </r>
  <r>
    <x v="21"/>
    <n v="13110556"/>
    <s v="Cobertura"/>
    <s v="Carência"/>
    <s v="ROBERTO CARLOS CEARENSE PIMENTEL"/>
    <m/>
    <n v="59"/>
    <s v="Personal "/>
    <s v="Advindos II"/>
    <s v="Zona Oeste II"/>
    <s v="Empresarial"/>
    <s v="O plano contratado não exigia carência porque foi migrado da Amil, toda conversa com o corretor foi que haveria aproveitamento total da carência, no entanto após assinatura do contrato verificamos que existe carência de seis meses pra utilizar a rede credenciada. Que o atendimento só pode ser realizado na rede própria, incluindo internação e exames . Pelos canais de atendimento foi confirmado isso. Em nenhum momento o corretor avisou isso."/>
    <d v="2024-09-04T00:00:00"/>
    <s v="Reincidente"/>
    <n v="4"/>
    <n v="26"/>
    <s v="Sim"/>
    <s v="Sim"/>
    <s v="Sim"/>
    <s v="Não"/>
    <s v="Atendimento especializado/ Reclame aqui"/>
    <n v="3"/>
    <s v="Discordância de carências"/>
    <m/>
    <x v="9"/>
    <m/>
    <x v="0"/>
    <n v="0"/>
    <s v="Sim"/>
    <m/>
    <n v="1"/>
    <s v="Erro no momento da venda do plano, passando informação errada de carências"/>
    <n v="0"/>
    <m/>
    <n v="0"/>
    <m/>
    <n v="0"/>
    <m/>
    <n v="0"/>
    <n v="0"/>
    <m/>
  </r>
  <r>
    <x v="21"/>
    <n v="13108668"/>
    <s v="Cobertura"/>
    <s v="Dificuldade no agendamento"/>
    <s v="PERPEDIGNA FRANCISCA DOS SANTOS"/>
    <m/>
    <n v="78"/>
    <s v="Personal "/>
    <s v="Novos associados"/>
    <s v="Zona Norte I"/>
    <m/>
    <s v="Interlocutora, que se identifica como nora da beneficiária, questiona a falta de atendimento para TC - Crânio ou sela túrcica ou órbitas, e nome do médico solicitante Rubens Pertecarrari Junior CRM 759732. A solicitação foi feita à Operadora no dia 11/08/2024, para realização no município Rio de Janeiro. A operadora alega que o pedido está em análise [ou não apresenta resposta ao pedido]. Protocolo 42233920240930113512 – data 30/09/2024."/>
    <d v="2024-09-30T00:00:00"/>
    <s v="Não Reincidente"/>
    <n v="1"/>
    <n v="0"/>
    <s v="Sim"/>
    <s v="Sim"/>
    <s v="Sim"/>
    <s v="Não"/>
    <s v="Atendimento especializado"/>
    <n v="3"/>
    <s v="Erro Fale Leve"/>
    <m/>
    <x v="3"/>
    <m/>
    <x v="1"/>
    <s v="Sim"/>
    <s v="Sim"/>
    <s v="Filha da beneficiária entra em contato com a central Fale Leve solicitando informações sobre a autorização de TC e consultora não localiza guia 1314469 já aberta e autorizada. Responsável ameaça e atendimento especializado não consegue contato para informar sobre autorização."/>
    <n v="0"/>
    <m/>
    <n v="1"/>
    <s v="Fale Leve  - Consultora não verificou autorizações da beneficiária "/>
    <n v="0"/>
    <m/>
    <n v="0"/>
    <m/>
    <n v="0"/>
    <n v="1"/>
    <s v="Salesforce - Insuficiência de árvore para registro correto de caso"/>
  </r>
  <r>
    <x v="21"/>
    <n v="13109924"/>
    <s v="Cobertura"/>
    <s v="Dificuldade no agendamento"/>
    <s v="GIUSA MARIA AMORIM STEVENS"/>
    <m/>
    <n v="63"/>
    <s v="Premium"/>
    <s v="Advindos II"/>
    <s v="Zona norte II"/>
    <m/>
    <s v="Beneficiaria, questiona o não atendimento para Consulta com Oftalmologista, 40808033 - Mamografia convencional bilateral, 40202615 - Endoscopia digestiva alta com biópsia e teste de urease (pesquisa Helicobacter pylori), 40901211 - US - Estruturas superficiais (cervical ou axilas ou músculo ou tendão), 40901122 - US - Abdome total (abdome superior, rins, bexiga, aorta, veia cava inferior e adrenais), 40901203 - US - Órgãos superficiais (tireóide ou escroto ou pênis ou crânio), 40901386 - Doppler colorido de órgão ou estrutura isolada, médico solicitante Dra. Camila Ferreira Mariane e Dra Rita de Souza Milano. Relata que tentou entrar em contato com a Operadora por meio dos telefones 3952 3300 e 3952 4800 - na data 23/09/2024, em torno das 10h, sem sucesso."/>
    <d v="2024-09-30T00:00:00"/>
    <s v="Não Reincidente"/>
    <n v="0"/>
    <n v="0"/>
    <s v="Não"/>
    <s v="Não"/>
    <s v="Não"/>
    <s v="Não"/>
    <s v="Não"/>
    <n v="0"/>
    <s v="Não conseguiu o contato com o Fale Leve"/>
    <m/>
    <x v="3"/>
    <m/>
    <x v="1"/>
    <s v="Não"/>
    <s v="Não"/>
    <s v="Não foram localizadas as tentativas de contato com o Fale Leve. Não consta registro de solicitação em nenhum canal de contato com a operadora."/>
    <n v="0"/>
    <m/>
    <n v="0"/>
    <m/>
    <n v="0"/>
    <m/>
    <n v="0"/>
    <m/>
    <n v="0"/>
    <n v="1"/>
    <s v="Yeastar/Facilita - Beneficiária não consegue falar com Fale Leve"/>
  </r>
  <r>
    <x v="21"/>
    <n v="13109801"/>
    <s v="Cobertura"/>
    <s v="Demora na Liberação de Benefício"/>
    <s v="CAMILA DE ARAUJO SERRA"/>
    <m/>
    <n v="35"/>
    <s v="Personal "/>
    <s v="Advindos II"/>
    <s v="Nova Iguaçu"/>
    <m/>
    <s v="beneficiário], questiona a negativa de reembolso por livre escolha de prestador, conforme previsão contratual, para instrumentador, realizado em 17/08/2027. A solicitação de reembolso foi feita à operadora no dia [19/08/2024]. Protocolo 42232320090122133333data30/09 valor de 500r$"/>
    <d v="2024-08-17T00:00:00"/>
    <s v="Não Reincidente"/>
    <n v="6"/>
    <n v="44"/>
    <s v="Sim"/>
    <s v="Não"/>
    <s v="Sim"/>
    <s v="Não"/>
    <s v="Não"/>
    <n v="2"/>
    <s v="Negativa de autorização devida"/>
    <m/>
    <x v="2"/>
    <m/>
    <x v="0"/>
    <s v="Sim"/>
    <s v="Não"/>
    <s v="Beneficiária reclama sobre recusa de reembolso de instrumentador. Procedimento negado pois não está previsto no rol. A ameaça entrou 1 hora antes  da abertura da NIP e time de produção médica não recebeu reclamação para tratativa."/>
    <n v="0"/>
    <m/>
    <n v="0"/>
    <m/>
    <n v="0"/>
    <m/>
    <n v="0"/>
    <m/>
    <n v="0"/>
    <n v="0"/>
    <m/>
  </r>
  <r>
    <x v="22"/>
    <n v="13111735"/>
    <s v="Cobertura"/>
    <s v="Cancelamento de consulta"/>
    <s v="ANNA CAROLINA BARRETO MARTINS DE OLIVEIRA"/>
    <m/>
    <n v="35"/>
    <s v="Leve ON"/>
    <s v="Advindos II"/>
    <s v="Zona Oeste I "/>
    <s v="Individual"/>
    <s v="Faço tratamento há anos, tomo remédio controlado. Me tratava c/ uma dra, excelente, que saiu do plano, fui pro dr que saiu do plano, excelente também. Depois disso não conseguir mais agendar com médico nenhum. Agendei umas 5x, desde junho e não consegui me consultaR, sempre cancelam, porque o médico saiu da clínica. 1 tem q saber pq os médicos não param na leve. 2 fiz bariatrica e preciso do acompanhamento com osiquaitra por causa da compulsão, e não tô conseguindo. Hoje foi a gota d'água. Desde 9h esperando a médica online, quando foi 10:31 mandei mensagem pra leve, que me informou que a médica não ia atender. Que falta de respeito é essa com o Cliente, leve???? Mais uma vez eu sem o tratamento, vão fazer 5 meses. Muito desorganizada e atendimento ruim, da ouvidoria e dos atendentes. Tô há 2 semanas querendo saber sobre plano dental, iam entrar em contato comigo e até agora nada. Como querem crescer assim???"/>
    <d v="2024-10-01T00:00:00"/>
    <s v="Reincidente"/>
    <n v="1"/>
    <n v="0"/>
    <s v="Não"/>
    <s v="Não"/>
    <s v="Sim"/>
    <s v="Não"/>
    <s v="Não"/>
    <n v="1"/>
    <s v="Cancelamento de consulta"/>
    <m/>
    <x v="1"/>
    <m/>
    <x v="1"/>
    <s v="Não"/>
    <s v="Não"/>
    <s v="Beneficiária reclama de inúmeros cancelamentos de consultas e demora para atendimento e atraso no atendimento por telemedicina. No dia em que a NIP foi aberta, a mesma estava aguardando atendimento e não foi informado que a profissional não poderia atendé-la. No único atendimento, não há ameaça, beneficiária solicita apenas o protocolo do atendimento."/>
    <m/>
    <m/>
    <m/>
    <m/>
    <m/>
    <m/>
    <m/>
    <m/>
    <m/>
    <m/>
    <m/>
  </r>
  <r>
    <x v="22"/>
    <n v="13112317"/>
    <s v="Cobertura"/>
    <s v="Demora na Liberação de Benefício"/>
    <s v="VICTOR SOUZA SANTOS"/>
    <m/>
    <n v="43"/>
    <s v="Leve ON"/>
    <s v="Advindos II"/>
    <s v="São Gonçalo"/>
    <s v="Empresarial"/>
    <s v="beneficiário, questiona a falta de atendimento para realização de uma Cirurgia Hiperplasia Sebacea (em região temporal Direita)médico solicitante:Dra Cristiane Plasa Ciattei CRM5293276-8 se houver]. A solicitação foi feita à Operadora no dia11/06/2024, para realização no município de Niteroi operadora alega que o pedido está em análise e não apresenta resposta ao pedido. Protocolo;42223920240923101403 data 23/09/2024 Beneficiário relata que foi informado pela operadora que o procedimento seria agendado a cirurgia após 5 dias e até O DIA DE HOJE 01/10/2024 NÃO RETORNOU."/>
    <d v="2024-09-23T00:00:00"/>
    <s v="Reincidente"/>
    <n v="1"/>
    <n v="8"/>
    <s v="Sim"/>
    <s v="Sim"/>
    <s v="Sim"/>
    <s v="Não"/>
    <s v="Atendimento especializado"/>
    <n v="3"/>
    <s v="Demora no processo de cirurgia "/>
    <s v="Cirurgia Plástica"/>
    <x v="4"/>
    <m/>
    <x v="1"/>
    <s v="Sim"/>
    <s v="Não"/>
    <s v="Beneficiário reclama de demora para agendamento de cirurgia, porém  em sistema, não há pedido aberto para realização de procedimento. Em atendimento, beneficiário reclama de dificuldade para contato com a secretária do médico."/>
    <m/>
    <m/>
    <m/>
    <m/>
    <m/>
    <m/>
    <m/>
    <m/>
    <m/>
    <m/>
    <m/>
  </r>
  <r>
    <x v="23"/>
    <n v="13113835"/>
    <s v="Cobertura"/>
    <s v="Dificuldade no agendamento"/>
    <s v="NICOLAS MAGALHAES BAPTISTA DA SILVEIRA"/>
    <m/>
    <n v="9"/>
    <s v="Personal "/>
    <s v="Novos associados"/>
    <s v="Zona Norte I"/>
    <s v="Individual"/>
    <s v="Interlocutora, que se identifica como avó do beneficiário, questiona a falta de atendimento para Terapia de Cabine com Fonoaudióloga, Terapia Cognitivo Comportamental com Psicóloga ou Psicoterapeuta, Especializada em PCDS com Psicopedagoga, e nome do médico solicitante Dra. Tais de Marco. A solicitação foi feita à Operadora no dia 20/08/2024, para realização no município Rio de Janeiro e a operadora indicou prestadores que não realizam as terapias pelo plano. Protocolo 42233920241002168840 – data 02/10/2024."/>
    <d v="2024-08-20T00:00:00"/>
    <s v="Reincidente"/>
    <n v="8"/>
    <n v="43"/>
    <s v="Não"/>
    <s v="Não"/>
    <s v="Sim"/>
    <s v="Sim"/>
    <s v="Não"/>
    <n v="2"/>
    <s v="Falta de prestador na região"/>
    <s v="Terapia em cabine"/>
    <x v="2"/>
    <m/>
    <x v="1"/>
    <s v="Sim"/>
    <s v="Perda de SLA/ Perda de prazo para realização do exame"/>
    <s v="Beneficiário solicita terapia de cabine, porém, não há prestador credenciado."/>
    <m/>
    <m/>
    <m/>
    <m/>
    <m/>
    <m/>
    <m/>
    <m/>
    <m/>
    <m/>
    <m/>
  </r>
  <r>
    <x v="23"/>
    <n v="13114099"/>
    <s v="Contratos e Regulamentos"/>
    <s v="Demora na Contratação AC"/>
    <s v="JONAS DE MELO ZACHIS"/>
    <m/>
    <n v="32"/>
    <s v="Leve ON"/>
    <s v="Advindos III"/>
    <s v="Zona Oeste II"/>
    <s v="Individual"/>
    <s v="Interlocutor(a), que se identifica como filho do beneficiário questiona a recusa para contratação de plano individual ou familiar, sob alegação de esta em analise . A solicitação foi feita à Operadora no dia 18/09/2024 Protocolo:42233920241002091091 data:02/10/2024"/>
    <d v="2024-09-18T00:00:00"/>
    <s v="Não Reincidente"/>
    <s v="-"/>
    <n v="14"/>
    <s v="Não"/>
    <s v="Não"/>
    <s v="Não"/>
    <s v="Não"/>
    <s v="Não"/>
    <n v="0"/>
    <s v="Alto Custo PF/MEI"/>
    <m/>
    <x v="5"/>
    <m/>
    <x v="2"/>
    <s v="Não"/>
    <s v="Não"/>
    <s v="Não localizado contato com a Central Fale Leve"/>
    <m/>
    <m/>
    <m/>
    <m/>
    <m/>
    <m/>
    <m/>
    <m/>
    <m/>
    <m/>
    <m/>
  </r>
  <r>
    <x v="23"/>
    <n v="13115578"/>
    <s v="Cobertura"/>
    <s v="Dificuldade no agendamento"/>
    <s v="ANA PAULA CUNHA DE ANDRADE"/>
    <m/>
    <n v="47"/>
    <s v="Leve ON"/>
    <s v="Novos associados"/>
    <s v="São João de Meriti"/>
    <m/>
    <s v="Benecifiária, questiona a falta de atendimento para : consulta com Mastologista, e nome do médico solicitante DR. Ana Cristina . A solicitação foi feita à Operadora no dia 13/09/2024 , para realização no município Duque de Caxias. A operadora alega que o pedido está em análise ou não apresenta resposta ao pedido. Protocolo: 42233920241002121166 - Data : 02/10/2024"/>
    <d v="2024-10-02T00:00:00"/>
    <s v="Não Reincidente"/>
    <n v="2"/>
    <n v="0"/>
    <s v="Sim"/>
    <s v="Não"/>
    <s v="Sim"/>
    <s v="Não"/>
    <s v="Não"/>
    <n v="2"/>
    <s v="Prestador sem agenda"/>
    <s v="Mastologista"/>
    <x v="2"/>
    <m/>
    <x v="1"/>
    <s v="Sim"/>
    <s v="Não"/>
    <s v="Beneficiária reclama de dificuldade para o agendamento de consulta com mastologista. Agenda da clínica fora do prazo."/>
    <m/>
    <m/>
    <m/>
    <m/>
    <m/>
    <m/>
    <m/>
    <m/>
    <m/>
    <m/>
    <m/>
  </r>
  <r>
    <x v="23"/>
    <n v="13115601"/>
    <s v="Cobertura"/>
    <s v="Carência"/>
    <s v="FERNANDA MONTEIRO MARINHO PESSOA DE MAGALHAES"/>
    <m/>
    <n v="44"/>
    <s v="Mais Metropolitano"/>
    <s v="Advindos III"/>
    <s v="Centro/ Zona Sul"/>
    <m/>
    <s v="boa tarde Estou com ima inflamação na vista e mesmo com o plano recem contrato pagp em dia. pedidos medicos de urgencia dada a gravidade e conversa corretor alegando que nao ha carencia o plano nega cinsulta com especialista para que eu possa receber o tratamento correto anexo envio reclamcao feita no reclame aqio ainda sem solucao"/>
    <d v="2024-09-20T00:00:00"/>
    <s v="Não Reincidente"/>
    <n v="3"/>
    <n v="12"/>
    <s v="Sim"/>
    <s v="Sim"/>
    <s v="Sim"/>
    <s v="Não"/>
    <s v="Atendimento especializado"/>
    <n v="3"/>
    <s v="Discordância de carências"/>
    <m/>
    <x v="9"/>
    <m/>
    <x v="1"/>
    <s v="Sim"/>
    <s v="Não"/>
    <s v="Beneficiária solicita agendamento de consulta com oftalmologista especializado em retina. Beneficiária com 10 dias de plano, foi informada a carência, porém, solicitado o envio do encaminhamento para localizar o prestador e beneficiária não enviou pedido."/>
    <m/>
    <m/>
    <m/>
    <m/>
    <m/>
    <m/>
    <m/>
    <m/>
    <m/>
    <m/>
    <m/>
  </r>
  <r>
    <x v="24"/>
    <n v="13116546"/>
    <s v="Mensalidade ou Reajuste"/>
    <s v="Devolucao de mensalidade"/>
    <s v="RENATA SOUSA DA SILVA"/>
    <m/>
    <n v="36"/>
    <s v="Personal "/>
    <s v="Advindos II"/>
    <s v="Zona Oeste II"/>
    <s v="Individual"/>
    <s v="Beneficiária, questiona a não devolução de valor proporcional de mensalidade pela Operadora, vez que ocorreu o cancelamento contratual; exclusão a pedido. Protocolo 42233920240930114014 data - 30/09/2024"/>
    <d v="2024-09-10T00:00:00"/>
    <s v="Não Reincidente"/>
    <n v="10"/>
    <n v="23"/>
    <s v="Sim"/>
    <s v="Sim"/>
    <s v="Sim"/>
    <s v="Não"/>
    <s v="Atendimento especializado"/>
    <n v="3"/>
    <s v="Demora para pagamento de reembolso"/>
    <m/>
    <x v="6"/>
    <m/>
    <x v="1"/>
    <s v="Sim"/>
    <s v="Abertura de caso na árvore errada"/>
    <s v="Beneficiária realizou o cancelamento por desistência até os 7 dias do plano, pois informa que gostaria de ser atendida no Hospital São Bernardo. Durante o processo de devolução, houve TED devolvida por envio de conta errada e o setor financeiro não realizou abertura de caso solicitando a confirmação dos dados bancários"/>
    <m/>
    <m/>
    <m/>
    <m/>
    <m/>
    <m/>
    <m/>
    <m/>
    <m/>
    <m/>
    <m/>
  </r>
  <r>
    <x v="24"/>
    <n v="13116709"/>
    <s v="Contratos e Regulamentos"/>
    <s v="Demora na Contratação AC"/>
    <s v="THIAGO RIBEIRO ACACIO"/>
    <m/>
    <n v="45"/>
    <s v="Premium"/>
    <s v="Advindos III"/>
    <s v="Zona Oeste I "/>
    <m/>
    <s v="Beneficiário, questiona a recusa para contratação de plano coletivo empresarial CNPJ 43.946.704/0001-64 e a Operadora Leve Saúde, sob alegação de falta de interesse comercial. A solicitação foi feita à Operadora no dia 05/09/2024. Trata-se de empresário individual, que realizou inscrição nos órgãos competentes há no mínimo 6 (seis) meses e está regular junto à Receita Federal. Protocolo: 42233920240918039930 – data: 18/09/2024."/>
    <d v="2024-09-05T00:00:00"/>
    <s v="Não Reincidente"/>
    <n v="5"/>
    <n v="28"/>
    <s v="Não"/>
    <s v="Não"/>
    <s v="Sim"/>
    <s v="Sim"/>
    <s v="Ouvidoria"/>
    <n v="2"/>
    <s v="Alto Custo PJ"/>
    <m/>
    <x v="9"/>
    <m/>
    <x v="2"/>
    <s v="Não"/>
    <s v="Não"/>
    <s v="Localizados 4 contatos do cliente com a Central Fale Leve. Cliente não realiza ameaça explícita mas solicita protocolo e informa que está gravando as ligações. Localizado contato com a Ouvidoria no dia 23/09 (após os contatos com o Fale Leve), solicitando esclarescimentos sobre negativa de implantação."/>
    <m/>
    <m/>
    <m/>
    <m/>
    <m/>
    <m/>
    <m/>
    <m/>
    <m/>
    <m/>
    <m/>
  </r>
  <r>
    <x v="24"/>
    <n v="13117086"/>
    <s v="Contratos e Regulamentos"/>
    <s v="Devolucao de mensalidade"/>
    <s v="SANDRA REGINA DURVAL PEREIRA"/>
    <m/>
    <n v="62"/>
    <s v="Personal "/>
    <s v="Novos associados"/>
    <s v="Zona Oeste I "/>
    <s v="Individual"/>
    <s v="Beneficiário, informa que solicitou [o cancelamento do contrato informar a forma de solicitação, por telefone, em 27/09/2024, e até a presente data não conseguiu o cancelamento. Para efetuar a reclamação, relata que tentou entrar em contato com a Operadora por meio contato telefone 21 3952 3333 nas datas 27/28/30/01/02/30 , em torno das 11;00 sem sucesso.42233920241003122382 data 03/10/2024. beneficiaria relata que operadora informou , só por telefone seria possível o cancelamento .porem quando liga esta dando, esse telefone não existe."/>
    <d v="2024-10-03T00:00:00"/>
    <s v="Não Reincidente"/>
    <n v="1"/>
    <n v="0"/>
    <s v="Sim"/>
    <s v="Sim"/>
    <s v="Sim"/>
    <s v="Não"/>
    <s v="Atendimento especializado"/>
    <n v="3"/>
    <s v="Dificuldade para realizar cancelamento"/>
    <m/>
    <x v="14"/>
    <m/>
    <x v="0"/>
    <s v="Sim"/>
    <s v="Não"/>
    <s v="Beneficiária solicita cancelamento do plano e devolução da mensalidade paga ao plano. Solicitação feita em atendimento por whatsapp, após o prazo de 7 dias. Atendimento foi realizado pelo whatsapp e como fluxo, o cancelamento deve ser realizado por telefone, para leitura da RN mas beneficiária não concorda com fluxo."/>
    <m/>
    <m/>
    <m/>
    <m/>
    <m/>
    <m/>
    <m/>
    <m/>
    <m/>
    <m/>
    <m/>
  </r>
  <r>
    <x v="24"/>
    <n v="13118013"/>
    <s v="Cobertura"/>
    <s v="Dificuldade no agendamento"/>
    <s v="ANGELA NASCIMENTO DA PAIXÃO"/>
    <m/>
    <n v="60"/>
    <s v="Personal"/>
    <s v="Advindos II"/>
    <s v="Zona Oeste I"/>
    <s v="Individual"/>
    <s v="Interlocutor(a), que se identifica como filha da beneficiária questiona a não cobertura em caráter de urgência para SLT A LASER. O procedimento foi solicitado à operadora no dia 30/09/2024 para realização no município RIO DE JANEIRO/RJ. A operadora alega que não possui prestador em sua rede para realização do serviço de saúde. Protocolo 42233920241002120504 data 02/10/2024"/>
    <d v="2024-09-30T00:00:00"/>
    <s v="Reincidente"/>
    <n v="14"/>
    <n v="3"/>
    <s v="Sim"/>
    <s v="Sim"/>
    <s v="Sim"/>
    <s v="Não"/>
    <s v="Atendimento especializado"/>
    <n v="3"/>
    <s v="Erro Fale Leve"/>
    <m/>
    <x v="3"/>
    <m/>
    <x v="1"/>
    <s v="Sim"/>
    <s v="Perda de SLA"/>
    <s v="Houve perda de SLA  no backoffice, que recebeu o pedido no dia 30/09 e abriu guia 02/10, abertura de guia com a codificação errada e liberação dessa guia sem comunicação com a Regulação."/>
    <m/>
    <m/>
    <m/>
    <m/>
    <m/>
    <m/>
    <m/>
    <m/>
    <m/>
    <m/>
    <m/>
  </r>
  <r>
    <x v="24"/>
    <n v="13118379"/>
    <s v="Contratos e Regulamentos"/>
    <s v="Suspenção por inadimplência"/>
    <s v="LIVIA REGINA FERREIRA OLIVEIRA DOS SANTOS"/>
    <m/>
    <n v="41"/>
    <s v="Personal"/>
    <s v="Novos associados"/>
    <s v="Zona Norte I"/>
    <s v="Empresarial"/>
    <s v="fui informada pela operadora no dia 01/10/2024 que a suspensão de atendimento do meu plano somente deve ocorrer após 30 dias de atraso , o que não foi respeitado pela operadora ocasionando transtorno"/>
    <d v="2024-09-23T00:00:00"/>
    <s v="Não Reincidente"/>
    <n v="11"/>
    <n v="10"/>
    <s v="Sim"/>
    <s v="Sim"/>
    <s v="Sim"/>
    <s v="Não"/>
    <s v="Atendimento especializado"/>
    <n v="3"/>
    <s v="Cancelamento por inadimplência"/>
    <m/>
    <x v="14"/>
    <m/>
    <x v="0"/>
    <s v="Sim"/>
    <s v="Sim"/>
    <s v="Beneficiária tem contrato empresarial e está com o contrato suspenso por inadimplência por 24 dias de atraso. Aberta ameaça para atendimento especializado e DR para setor de cobrança pois responsável pelo contrato alega que fez pagamento no dia 23/09 mas não ocorreu baixa bancária"/>
    <m/>
    <m/>
    <m/>
    <m/>
    <m/>
    <m/>
    <m/>
    <m/>
    <m/>
    <m/>
    <m/>
  </r>
  <r>
    <x v="25"/>
    <n v="13119662"/>
    <s v="Contratos e Regulamentos"/>
    <s v="Demora na Contratação AC"/>
    <s v="MURILO DE MORAES"/>
    <m/>
    <n v="66"/>
    <s v="Premium"/>
    <s v="Novos associados"/>
    <s v="Zona Norte I"/>
    <s v="Individual"/>
    <s v="Interlocutor Murilo, que se identifica como beneficiário do plano, questiona a recusa para contratação de plano individual ou familiar, sob alegação de não informaram o motivo da não contratação. A solicitação foi feita à Operadora no dia 13/08/2024. Protocolo a operadora não informou o protocolo o beneficiário ligou no numero 02139523300 e 2139523333 – data 28/08/2024."/>
    <d v="2024-08-27T00:00:00"/>
    <s v="Não Reincidente"/>
    <s v="-"/>
    <n v="38"/>
    <s v="Não"/>
    <s v="Não"/>
    <s v="Não"/>
    <s v="Não"/>
    <s v="Não"/>
    <n v="0"/>
    <s v="Alto Custo PF/MEI"/>
    <m/>
    <x v="5"/>
    <m/>
    <x v="2"/>
    <s v="Não"/>
    <s v="Não"/>
    <s v="Não localizado contato com a Central Fale Leve."/>
    <m/>
    <m/>
    <m/>
    <m/>
    <m/>
    <m/>
    <m/>
    <m/>
    <m/>
    <m/>
    <m/>
  </r>
  <r>
    <x v="25"/>
    <n v="13119858"/>
    <s v="Contratos e Regulamentos"/>
    <s v="Demora na Contratação AC"/>
    <s v="PALMYRA SOARES CORREIA"/>
    <m/>
    <n v="84"/>
    <s v="Personal "/>
    <s v="Advindos III"/>
    <s v="Zona norte III"/>
    <s v="Individual"/>
    <s v="Interlocutor cristiano soares correia, que se identifica como filho da beneficiaria Palmyra soares correia , questiona a recusa para contratação de plano individual ou familiar, sob alegação de ter 25 dias uteias respaldados pela ans e nao deram nenhuma resposta ainda mesmo passado o prazo. A solicitação foi feita à Operadora no dia 30/08/2024 a solicitação de contrato no dia 03/09/2024 foi feita uma entrevista com a operadora e mesmo assim não houve resposta. Protocolo de atendimento com a operadora 42233920241002093810 01/10/2024"/>
    <d v="2024-08-31T00:00:00"/>
    <s v="Não Reincidente"/>
    <s v="-"/>
    <n v="34"/>
    <s v="Não"/>
    <s v="Não"/>
    <s v="Não"/>
    <s v="Não"/>
    <s v="Reclame aqui"/>
    <n v="0"/>
    <s v="Alto Custo PF/MEI"/>
    <m/>
    <x v="5"/>
    <m/>
    <x v="2"/>
    <s v="Não"/>
    <s v="Não"/>
    <s v="Filho da cliente realizou abertura de RA no mesmo dia em que a NIP foi aberta as 12:01/  RA aberto 15:18"/>
    <m/>
    <m/>
    <m/>
    <m/>
    <m/>
    <m/>
    <m/>
    <m/>
    <m/>
    <m/>
    <m/>
  </r>
  <r>
    <x v="25"/>
    <n v="13119951"/>
    <s v="Contratos e Regulamentos"/>
    <s v="Demora na Contratação AC"/>
    <s v="AMANDA TRINDADE AMARAL"/>
    <m/>
    <n v="31"/>
    <s v="Personal "/>
    <s v="Advindos III"/>
    <s v="Zona norte III"/>
    <s v="Individual"/>
    <s v="Beneficiária questiona a falta de resposta sobre contratação de plano individual ou familiar. A solicitação foi feita à Operadora no dia 13/09/2024. Protocolo 42233920241004103932 04/10/2024"/>
    <d v="2024-09-16T00:00:00"/>
    <s v="Não Reincidente"/>
    <s v="-"/>
    <n v="18"/>
    <s v="Não"/>
    <s v="Não"/>
    <s v="Não"/>
    <s v="Não"/>
    <s v="Não"/>
    <n v="0"/>
    <s v="Alto Custo PF/MEI"/>
    <m/>
    <x v="5"/>
    <m/>
    <x v="2"/>
    <s v="Não"/>
    <s v="Não"/>
    <s v="Não localizado contato com a Central Fale Leve."/>
    <m/>
    <m/>
    <m/>
    <m/>
    <m/>
    <m/>
    <m/>
    <m/>
    <m/>
    <m/>
    <m/>
  </r>
  <r>
    <x v="26"/>
    <n v="13120629"/>
    <s v="Cobertura"/>
    <s v="Dificuldade no agendamento"/>
    <s v="PRISCILA DA SILVA"/>
    <m/>
    <n v="44"/>
    <s v="Personal "/>
    <s v="Novos associados"/>
    <s v="São Gonçalo"/>
    <s v="Empresarial"/>
    <s v="Bom dia. A minha mãe ligou para marcar um exame de cintilografia o atendente falou que não tem vaga em Niterói e tem que ficar em análise em 21 dias. A minha mãe tem angina grau 3, e fez cateterismo e deu uma artéria obstruída 70% e tentou fazer angioplastia sem sucesso. Ela precisa fazer o cintilografia para poder começar fazer REABILITAÇÃO CARDÍACA MAIS RÁPIDO POSSÍVEL. O atendente falou que não tem vaga em Niterói e só no rio em nova Iguaçu. A minha mãe não tem condições de ir para lá fazer esse exame por causa da grávida da saúde dela . Ela só pode fazer em Niterói que é próximo da casa dela. Peço por favor me ajuda. Deus abençoe vocês."/>
    <d v="2024-09-24T00:00:00"/>
    <s v="Reincidente"/>
    <n v="5"/>
    <n v="11"/>
    <s v="Não"/>
    <s v="Não"/>
    <s v="Sim"/>
    <s v="Não"/>
    <s v="Não"/>
    <n v="1"/>
    <s v="Solicitação de autorização dentro do prazo"/>
    <m/>
    <x v="4"/>
    <m/>
    <x v="0"/>
    <s v="Não"/>
    <s v="Não"/>
    <s v="Familiar da beneficiária reclama da demora para autorização de exame. Realizada escuta de todas as ligações sobre o assunto e não foi localizada ameaça, os prazos informados estão corretos e beneficiária ciente que guia estava em análise. Pedido sem indicação explícita de urgência. "/>
    <m/>
    <m/>
    <m/>
    <m/>
    <m/>
    <m/>
    <m/>
    <m/>
    <m/>
    <m/>
    <m/>
  </r>
  <r>
    <x v="27"/>
    <n v="13121718"/>
    <s v="Cobertura"/>
    <s v="Dificuldade no agendamento"/>
    <s v="CLAUDIA FERREIRA DE CARVALHO"/>
    <m/>
    <n v="55"/>
    <s v="Premium"/>
    <s v="Advindos II"/>
    <s v="Zona Oeste II"/>
    <s v="Empresarial"/>
    <s v="Interlocutora, que se identifica como corretora da beneficiária, questiona o não atendimento para espectomia total, espectomia total com anexectomia uni ou bilateral. A solicitação foi feita à operadora no dia 24/09/2024, para realização no município Rio de Janeiro e a operadora encaminhou para prestador de especialidade ginecologica sob alegação de não possuir médico na especialidade solicitada. Protocolo 42233920240924102779 – data 24/09/2024."/>
    <s v="-"/>
    <s v="Não Reincidente"/>
    <n v="0"/>
    <n v="0"/>
    <s v="Sim"/>
    <s v="Não"/>
    <s v="Sim"/>
    <s v="Sim"/>
    <s v="Ouvidoria"/>
    <n v="3"/>
    <s v="Falta de prestador na região"/>
    <s v="Cirurgião Ginecologista"/>
    <x v="2"/>
    <m/>
    <x v="1"/>
    <s v="Sim"/>
    <s v="Não"/>
    <s v="Beneficiária reclama de &quot;não atendimento&quot; para procedimentos cirúrgicos ginecológicos. Não recebemos o pedido para os procedimentos mencionados na reclamação, somente para histeroscopia que foi agendado. Houve erro operacional do Gestão de rede por informar que só temos um profissional para avaliação e não indicou outro profissional como solicitado."/>
    <m/>
    <m/>
    <m/>
    <m/>
    <m/>
    <m/>
    <m/>
    <m/>
    <m/>
    <m/>
    <m/>
  </r>
  <r>
    <x v="27"/>
    <n v="13122292"/>
    <s v="Cobertura"/>
    <s v="Dificuldade no agendamento"/>
    <s v="MARIA INEZ DE FARIAS FERREIRA"/>
    <m/>
    <n v="66"/>
    <s v="Personal "/>
    <s v="Novos associados"/>
    <s v="Zona norte II"/>
    <m/>
    <s v="No dia 19/06/2024 entrei em contato com mais de um corretor Leve Saúde para adquiri o plano. Conforme evidência anexa, me foi informado que o Memorial Del Castilho faria parte da rede. Contratei 24/06/2024 e ao solicitar atendimento lá, fui informada que estava descredenciado. Ao consultar o site da operadora, o aviso de descredenciamento está datado de 02/05/2024, ou seja, me foi vendido o plano com uma rede que já não existia. O Memorial Engenho de Dentro nem tem comunicado no site de saída. O Del Castilho foi substituído pela Clínica Leve unidade Tijuca, e a mesma não tem agenda neste ano para Mastologista, especialidade que preciso com urgência. Eles substituem por clínicas próprias que não suportam a mesma demanda do descredenciado, tem acontecido com toda a rede. Em contato com o atendimento informam que somente Tijuca e Barra tem esse profissional, acredito que não seja suficiente para atender ao número de vidas. Solicito apoio para providências do plano em atender a demanda."/>
    <d v="2024-09-24T00:00:00"/>
    <s v="Não Reincidente"/>
    <n v="2"/>
    <n v="13"/>
    <s v="Sim"/>
    <s v="Sim"/>
    <s v="Sim"/>
    <s v="Sim"/>
    <s v="Ouvidoria"/>
    <n v="4"/>
    <s v="Erro na comercialização do plano"/>
    <m/>
    <x v="9"/>
    <m/>
    <x v="1"/>
    <s v="Não"/>
    <s v="Não"/>
    <s v="Beneficiária reclama do descredenciamento de clínicas e do material divulgado pelo corretor, no momento da contratação. Reclama de data distante para o agendamento de consulta com mastologista."/>
    <m/>
    <m/>
    <m/>
    <m/>
    <m/>
    <m/>
    <m/>
    <m/>
    <m/>
    <m/>
    <m/>
  </r>
  <r>
    <x v="27"/>
    <n v="13122581"/>
    <s v="Cobertura"/>
    <s v="Negativa de beneficios"/>
    <s v="KELLY CRISTINA DA SILVA LIMA"/>
    <m/>
    <n v="35"/>
    <s v="Leve ON"/>
    <s v="Novos associados"/>
    <s v="Zona Oeste I "/>
    <m/>
    <s v="Beneficiária, informa que o procedimento Anestesia para Colonoscopia, foi pago para o prestadora, para a operadora reembolsar. O procedimento foi realizado em caráter particular em 15/08/2024, no prestador Clinica KATZ endoimagens, em função da ausência de cobertura pela operadora. A solicitação de reembolso foi feita em 16/08/2024, não sendo pago o reembolso integral o valor R$350. A mesma alega que não conseguiu fazer o exame, pois o laxante não fez efeito, o exame precisa ser feito. Protocolo 42233920240816023 - 16/08/2021."/>
    <d v="2024-08-16T00:00:00"/>
    <s v="Não Reincidente"/>
    <n v="3"/>
    <n v="52"/>
    <s v="Não"/>
    <s v="Não"/>
    <s v="Sim"/>
    <s v="Não"/>
    <s v="Não"/>
    <n v="1"/>
    <s v="Erro Fale Leve"/>
    <m/>
    <x v="3"/>
    <m/>
    <x v="1"/>
    <s v="Sim"/>
    <s v="Sim"/>
    <s v="Beneficiária encaminhou para a caixa de atendimento no dia 23/08, somente os dados bancários. Em reposta, foi solicitado o contato com a caixa de atendimento e beneficiária enviou a documentação correta no dia 30/09. Houve demora para envio da caixa de atendimento para a produção médica. Localizado atendimento em que beneficiária envia as notas fiscais, porém, consultora não encaminha documentação para caixa de atendimento e recepcionamos o email da beneficiária somente no dia 23/08 com os dados bancários."/>
    <m/>
    <m/>
    <m/>
    <m/>
    <m/>
    <m/>
    <m/>
    <m/>
    <m/>
    <m/>
    <m/>
  </r>
  <r>
    <x v="28"/>
    <n v="13129371"/>
    <s v="Cobertura"/>
    <s v="Negativa de beneficios"/>
    <s v="MARIA ANGELICA PEREIRA DA SILVA"/>
    <m/>
    <n v="71"/>
    <s v="Premium"/>
    <s v="Novos associados"/>
    <s v="Centro/ Zona Sul"/>
    <m/>
    <s v="Minha mãe, idosa de 71 anos, foi atendida no PA UNIMED Copacabana no dia 28/9/2024 a noite, com forte dor no estomago e no peito. Lá foi verificado que ela tinha alterações no eletrocardiograma e nos exames de sangue, o que levou à transferência para o hospital PROCOR (Ilha do Governador), onde foram realizados mais exames, incluindo um cateterismo que identificou que seria necessária uma cirurgia aberta de emergência. Desde então ela continua aguardando uma ação do plano, que mesmo com uma liminar determinando o cumprimento, não o fez. Na clínica que ela está não há centro cirúrgico e suporte para tal, mas o plano tem entre seus referenciados hospitais como o Pró cardíaco p.e, que tem total estrutura para isso. Mesmo assim, não há ação do plano em resolver, o que nos parece falta de preocupação com a vida. Estamos desesperados, pois atualmente ela está em um CTI com poucos recursos e a saúde dela se deteriora por conta da demora. Clamo por socorro."/>
    <d v="2024-10-05T00:00:00"/>
    <s v="Não Reincidente"/>
    <n v="7"/>
    <n v="3"/>
    <s v="Não"/>
    <s v="Não"/>
    <s v="Sim"/>
    <s v="Não"/>
    <s v="Não"/>
    <n v="1"/>
    <s v="Recusa da família para transferência"/>
    <m/>
    <x v="10"/>
    <m/>
    <x v="0"/>
    <s v="Não"/>
    <s v="Sim"/>
    <s v="Beneficiária necessita realizar cirurgia cardíaca e passou pelo fluxo de transferência, porém, familiares se recusam a aceitar hospital em que a vaga foi protocolada. Desejam transferência em hospital Pró cardíaco, que não está na rede do plano Leve On. Ameaça, atendimento da célula de ameaça e abertura de RA realizados após a NIP."/>
    <m/>
    <m/>
    <m/>
    <m/>
    <m/>
    <m/>
    <m/>
    <m/>
    <m/>
    <m/>
    <m/>
  </r>
  <r>
    <x v="28"/>
    <n v="13125409"/>
    <s v="Cobertura"/>
    <s v="Dificuldade no agendamento"/>
    <s v="MIRIA PESSANHA RODRIGUES DOS SANTOS"/>
    <m/>
    <n v="62"/>
    <s v="Leve ON"/>
    <s v="Advindos II"/>
    <s v="Niterói"/>
    <s v="Individual"/>
    <s v="Beneficiária, questiona a falta de atendimento para : 30101778 - Retração de aponevrose palmar (Dupuytren) - tratamento cirúrgico - RETRAÇÃO DE APONEUROSE PALMAR (DUPUYTREN) - HCO - HSO - PROCEDIMENTOS - PELE E TECIDO CELULAR SUBCUTÂNEO, MUCOSAS E ANEXOSPROCEDIMENTOS CIRÚRGICOS E INVASIVOS , e nome do médico solicitante Dra. Ana Carolina. A solicitação foi feita à Operadora, no dia 02/10/2024, para realização no município Taquara/Jacarepaguá. A operadora alega que o pedido está em análise ou não apresenta resposta ao pedido. Protocolo: 42233920241003122364 - Data : 03/10/2024"/>
    <d v="2024-09-05T00:00:00"/>
    <s v="Reincidente"/>
    <n v="3"/>
    <n v="33"/>
    <s v="Sim"/>
    <s v="Não"/>
    <s v="Sim"/>
    <s v="Sim"/>
    <s v="Ouvidoria"/>
    <n v="3"/>
    <s v="Falta de prestador na região"/>
    <s v="Cirurgia da mão"/>
    <x v="2"/>
    <m/>
    <x v="1"/>
    <s v="Não"/>
    <s v="Não"/>
    <s v="Beneficiária solicita direcionamento para realizar consulta com Cirurgião ortopedista especializado em mão, consultora direciona para único prestador credenciado. A mesma se nega a se deslocar para o Rio de Janeiro. "/>
    <m/>
    <m/>
    <m/>
    <m/>
    <m/>
    <m/>
    <m/>
    <m/>
    <m/>
    <m/>
    <m/>
  </r>
  <r>
    <x v="28"/>
    <n v="13125607"/>
    <s v="Contratos e Regulamentos"/>
    <s v="Demora na Contratação AC"/>
    <s v="MARIA IZABEL FERREIRA RAMALHO"/>
    <m/>
    <n v="81"/>
    <s v="Personal "/>
    <s v="Novos associados"/>
    <s v="Duque de Caxias"/>
    <m/>
    <s v="Interlocutor, que se identifica como Filho da beneficiária, questiona a recusa para contratação de plano individual ou familiar, sob alegação de Não possuir justificativa da operadora . A solicitação foi feita à Operadora no dia 02/09/24. Sem Protocolo pois não foi passado - Numero de contato -3952- 3333"/>
    <d v="2024-09-02T00:00:00"/>
    <s v="Não Reincidente"/>
    <n v="8"/>
    <n v="36"/>
    <s v="Não"/>
    <s v="Não"/>
    <s v="Não"/>
    <s v="Não"/>
    <s v="Não"/>
    <n v="0"/>
    <s v="Alto Custo PF/MEI"/>
    <m/>
    <x v="5"/>
    <m/>
    <x v="2"/>
    <s v="Não"/>
    <s v="Não"/>
    <s v="Localizado 4 contatos do filho da cliente com a Central Fale Leve. Na última ligação, o filho solicita o protocolo da ligação logo no início do contato. Nas demais ligações "/>
    <m/>
    <m/>
    <m/>
    <m/>
    <m/>
    <m/>
    <m/>
    <m/>
    <m/>
    <m/>
    <m/>
  </r>
  <r>
    <x v="28"/>
    <n v="13126222"/>
    <s v="Cobertura"/>
    <s v="Demora na Liberação de Benefício"/>
    <s v="ROGERIO DIAS PINTO NETO"/>
    <m/>
    <n v="59"/>
    <s v="Personal "/>
    <s v="Advindos II"/>
    <s v="Zona Oeste II"/>
    <m/>
    <s v="Beneficiário, questiona a falta de atendimento para Fisioterapia RPG. A solicitação foi feita à Operadora no dia 26/09/2024, para realização no município Rio de Janeiro. A operadora alega que o pedido está em análise e até a presente data não apresenta resposta ao pedido. Beneficiário relata que a operadora solicitou mais tempo para análise. Protocolo 42233920241008132720 – data 08/10/2024"/>
    <d v="2024-09-30T00:00:00"/>
    <s v="Reincidente"/>
    <n v="2"/>
    <n v="8"/>
    <s v="Sim"/>
    <s v="Não"/>
    <s v="Sim"/>
    <s v="Não"/>
    <s v="Não"/>
    <n v="2"/>
    <s v="Procedimento fora Rol"/>
    <m/>
    <x v="3"/>
    <m/>
    <x v="0"/>
    <s v="Sim"/>
    <s v="Não"/>
    <s v="Benefciiário reclama de demora para resposta de procedimento de RPG (Fora Rol). Beneficiário encaminhou pedido no dia 30/09, guia foi aberta como prestador sem local para negativa, porém, não foi informado ao beneficiário que o procedimento não era coberto."/>
    <m/>
    <m/>
    <m/>
    <m/>
    <m/>
    <m/>
    <m/>
    <m/>
    <m/>
    <m/>
    <m/>
  </r>
  <r>
    <x v="28"/>
    <n v="13126537"/>
    <s v="Cobertura"/>
    <s v="Negativa de beneficios"/>
    <s v="TATIANA LINS DE BARROS"/>
    <m/>
    <n v="52"/>
    <s v="Premium"/>
    <s v="Advindos II"/>
    <s v="Zona Oeste II"/>
    <m/>
    <s v="Beneficiária questiona a não cobertura para CONSULTA COM PSIQUIATRA, HEMOGRAMA COMPLETO, ULTRASSONOGRAFIA TRANSVAGINAL, ULTRASSONOGRAFIA DA TIREÓIDE, ULTRASSONOGRAFIA DE MAMA BILATERAL, MAMOGRAFIA DIGITAL, DENSITOMETRIA ÓSSEA, ULTRASSONOGRAFIA DO ABDOMEN TOTAL. Os procedimentos foram solicitados nos dias 07/10/2024, 08/10/2024 e no inicio de Outubro/2024, para realização no município RIO DE JANEIRO, entretanto, a operadora negou com a justificativa de que a beneficiária está em carência para os procedimentos. Relata que a corretora lhe informou que por ter cumprido critérios estabelecidos pela operadora não haveria carência. Protocolo: 42233920241008133861 de 08/10/2024."/>
    <d v="2024-10-08T00:00:00"/>
    <s v="Não Reincidente"/>
    <n v="2"/>
    <n v="0"/>
    <s v="Não"/>
    <s v="Não"/>
    <s v="Sim"/>
    <s v="Não"/>
    <s v="Não"/>
    <n v="1"/>
    <s v="Discordância de carências"/>
    <m/>
    <x v="9"/>
    <m/>
    <x v="1"/>
    <s v="Não"/>
    <s v="Não"/>
    <s v="Beneficiária entrou após o mês de junho e reclama de carências a cumprir na rede credenciada."/>
    <m/>
    <m/>
    <m/>
    <m/>
    <m/>
    <m/>
    <m/>
    <m/>
    <m/>
    <m/>
    <m/>
  </r>
  <r>
    <x v="29"/>
    <n v="13126967"/>
    <s v="Contratos e Regulamentos"/>
    <s v="Demora na Contratação AC"/>
    <s v="ROSILAINE GERMANO DE LEMOS AMORIM"/>
    <m/>
    <n v="36"/>
    <s v="Premium"/>
    <s v="Novos associados"/>
    <s v="Zona Oeste I "/>
    <m/>
    <s v="Beneficiária questiona a recusa para contratação de plano coletivo empresarial WTS Medical Serviços Ltda, a Operadora LEVE SAUDE OPERADORA DE PLANOS DE SAÚDE S.A sob alegação de justificativa para a recusa: &quot;dependente é especial, gerando alto custo&quot;. A solicitação foi feita à Operadora registro ANS: 422339 no dia 18/09/2024.Trata-se de empresário individual, que realizou inscrição nos órgãos competentes há no mínimo 6 (seis) meses e está regular junto à Receita Federal. Relata &quot;que após preencher o formulário de saúde, não recebeu o boleto, em contato com a operadora, foi informada que contratação foi recusada por alto custo com dependente(é especial). Proposta nº 17271415838973.&quot; Protocolo: 42233920241009116940 – data: 09/10/2024."/>
    <d v="2024-09-27T00:00:00"/>
    <s v="Não Reincidente"/>
    <n v="2"/>
    <n v="12"/>
    <s v="Sim"/>
    <s v="Não"/>
    <s v="Não"/>
    <s v="Não"/>
    <s v="Não"/>
    <n v="1"/>
    <s v="Alto Custo PJ"/>
    <m/>
    <x v="9"/>
    <m/>
    <x v="2"/>
    <s v="Não"/>
    <s v="Não"/>
    <s v="Localizados 2 contatos da cliente com a Central Fale Leve. Na segunda ligação, cliente afirma que fará registro de reclamação na ANS pois suspeita que o plano não quer aceitar proposta, por conta das comorbidades do filho. Solicita protocolo da ligação que na primeira vez é negado e depois da cliente informar que já entrou em contato com a ANS e precisa desse protocolo, o número é passado."/>
    <m/>
    <m/>
    <m/>
    <m/>
    <m/>
    <m/>
    <m/>
    <m/>
    <m/>
    <m/>
    <m/>
  </r>
  <r>
    <x v="30"/>
    <n v="13129330"/>
    <s v="Cobertura"/>
    <s v="Dificuldade no agendamento"/>
    <s v="CAROLINA ROCHA BAPTISTA MOTTA"/>
    <m/>
    <n v="40"/>
    <s v="Premium"/>
    <s v="Novos associados"/>
    <s v="Zona Oeste II"/>
    <m/>
    <s v="Beneficiária questiona a não cobertura para enfermeira obstetra. O procedimento foi solicitado à operadora no dia 13/09/2024, para realização no município Rio de Janeiro/RJ. A operadora alega que não possui prestador em sua rede para realização do serviço de saúde. A operadora negou também a solicitação da beneficiária de realizar o atendimento em particular. Protocolo: 42233920240930114132 - data: 13/09/2024."/>
    <d v="2024-08-27T00:00:00"/>
    <s v="Reincidente"/>
    <n v="5"/>
    <n v="44"/>
    <s v="Sim"/>
    <s v="Não"/>
    <s v="Sim"/>
    <s v="Sim"/>
    <s v="Ouvidoria"/>
    <n v="3"/>
    <s v="Falta de prestador na região"/>
    <s v="Enfermeira obstétrica"/>
    <x v="2"/>
    <m/>
    <x v="1"/>
    <s v="Não"/>
    <s v="Não"/>
    <s v="Beneficiária reclama de falta de acompanhamento com enfermeira obstétrica. Foi inserida no acompanhamento pelo Leve Baby  e foi solicitado o agendamento ao time de gestão de rede para acompanhamento com a enfermeira, porém, houve demora para o agendamento."/>
    <m/>
    <m/>
    <m/>
    <m/>
    <m/>
    <m/>
    <m/>
    <m/>
    <m/>
    <m/>
    <m/>
  </r>
  <r>
    <x v="30"/>
    <n v="13131104"/>
    <s v="Contratos e Regulamentos"/>
    <s v="Demora na Contratação AC"/>
    <s v="LINDALVA DE OLIVEIRA"/>
    <m/>
    <n v="98"/>
    <s v="Premium"/>
    <s v="Advindos III"/>
    <s v="Centro/ Zona Sul"/>
    <s v="Individual"/>
    <s v="Interlocutora, que se identifica como filha da beneficiária, questiona a falta de resposta para contratação de plano individual ou familiar, n° da proposta 17265161325729. A solicitação foi feita à Operadora no dia 16/09/2024. Relata que tentou entrar em contato com a operadora por meio do telefone 21 3952-3300, sem sucesso, solicita o CPF e informa que não foi encontrado, pois ainda não é beneficiária do plano."/>
    <d v="2024-09-16T00:00:00"/>
    <s v="Não Reincidente"/>
    <n v="1"/>
    <n v="24"/>
    <s v="Não"/>
    <s v="Não"/>
    <s v="Sim"/>
    <s v="Não"/>
    <s v="Não"/>
    <n v="1"/>
    <s v="Alto Custo PF/MEI"/>
    <m/>
    <x v="5"/>
    <m/>
    <x v="2"/>
    <s v="Não"/>
    <s v="Não"/>
    <s v="Localizado 1 contato da corretora com a Central Fale Leve, não realiza ameaças e não pede protocolo"/>
    <m/>
    <m/>
    <m/>
    <m/>
    <m/>
    <m/>
    <m/>
    <m/>
    <m/>
    <m/>
    <m/>
  </r>
  <r>
    <x v="30"/>
    <n v="13131629"/>
    <s v="Cobertura"/>
    <s v="Demora na Contratação AC"/>
    <s v="ROSANA CRISTINA PINHEIRO DE OLIVEIRA"/>
    <m/>
    <n v="62"/>
    <s v="Premium"/>
    <s v="Advindos III"/>
    <s v="Zona Oeste I "/>
    <s v="Individual"/>
    <s v="Solicitamos o plano através do Corretor Michael Oliveira, em 15/08/2024. Tivemos informação do aceite no sistema, sem carência. Fizemos as entrevistas por vídeo, efetuamos o pagamento, porém até o momento não tivemos o plano implantado. Em 25/09, fiz contato pelo telefone (21) 3952-3333, +- às 11h, com a atendente Viviane Ximenes, que me solicitou o envio de prints de cadastro, conversas, comprovante de pagamento, que de imediato efetuei, por e-mail, conforme orientação. Em 01/10, fiz contato pelo whatsApp (21) 97118-6697, +- às 17h, com Viene, que apenas me informou que estava em análise e me orientou a retornar contato com o Corretor. Em 09/10, refiz contato pelo telefone (21) 3952-3333, +- às 12h, com o atendente Marcelo, que após longas verificações, me informou que nada foi implantado, que eu deveria falar com o Corretor para reenviar a proposta. Ttular: AURITA PINHEIRO DE OLIVEIRA - CPF 833.193.287-00 Dependente: ROSANA CRISTINA PINHEIRO DE OLIVEIRA - CPF 692.163.207-53"/>
    <d v="2024-08-15T00:00:00"/>
    <s v="Reincidente"/>
    <n v="2"/>
    <n v="56"/>
    <s v="Não"/>
    <s v="Não"/>
    <s v="Sim"/>
    <s v="Não"/>
    <s v="Não"/>
    <n v="1"/>
    <s v="Alto Custo PF/MEI"/>
    <m/>
    <x v="5"/>
    <m/>
    <x v="2"/>
    <s v="Não"/>
    <s v="Não"/>
    <s v="Localizado contato com a Central de Fale Leve, cliente informa que fez o pix para o corretor e plano ainda não está implantado. Contato do primeiro dia, consultora garante que irá retornar e não faz o retorna. No segundo contato, o consultor solicita que cliente entra em contato com o corretor para solicitar devolução de pagamento pois a análise de proposta pode ser negada.Não localizado informação sobre proposta pelo email tratativas."/>
    <m/>
    <m/>
    <m/>
    <m/>
    <m/>
    <m/>
    <m/>
    <m/>
    <m/>
    <m/>
    <m/>
  </r>
  <r>
    <x v="31"/>
    <n v="13133116"/>
    <s v="Contratos e Regulamentos"/>
    <s v="Negativa por carencia"/>
    <s v="LUIZ CARLOS DA ROCHA VASCONCELOS"/>
    <m/>
    <n v="68"/>
    <s v="Premium"/>
    <s v="Advindos III"/>
    <s v="Zona Oeste II"/>
    <s v="Individual"/>
    <s v="No dia 21/08 foi solicitada a correção para as carências que constam para utilização na rede credenciada, com isso, no dia 25/09/2024 (protocolo de ligação 42233920240925107283) a operadora disse que a pendência tinha sido resolvida e que a correção tinha sido realizada, não existindo mais carências para utilização TANTO na rede credenciada quanto na rede própria. Já no dia 07/10 o beneficiário tentou realizar o exame de ergonometria na rede credenciada e foi informado que não poderia prosseguir devido a carência a cumprir, pelos motivos citados acima, solicitamos um esclarecimento por parte da operadora tendo em vista que na hora da adesão não foi informado sobre carências na rede credenciada."/>
    <d v="2024-09-20T00:00:00"/>
    <s v="Não Reincidente"/>
    <n v="14"/>
    <n v="21"/>
    <s v="Sim"/>
    <s v="Sim"/>
    <s v="Sim"/>
    <s v="Sim"/>
    <s v="Ouvidoria/ Atendimento especializado"/>
    <n v="4"/>
    <s v="Erro no cadastro de carências"/>
    <m/>
    <x v="0"/>
    <m/>
    <x v="1"/>
    <s v="Sim"/>
    <s v="Sim"/>
    <s v="Beneficiário solicitou a retirada de carências pois em seu contrato não veio descrito a destinção entre rede credenciada e preferencial. Houve reclamação do beneficiário junto ao Fale Leve, que encaminhou ao time de cadastro. As carências foram retificadas, porém, houve erro operacional do time de cadastro que recolocou as carências."/>
    <m/>
    <m/>
    <m/>
    <m/>
    <m/>
    <m/>
    <m/>
    <m/>
    <m/>
    <m/>
    <m/>
  </r>
  <r>
    <x v="31"/>
    <n v="13133637"/>
    <s v="Contratos e Regulamentos"/>
    <s v="Demora na Contratação AC"/>
    <s v="LYGIA NINHAUS DE FREITAS"/>
    <m/>
    <n v="84"/>
    <s v="Mais Metropolitano"/>
    <s v="Novos associados"/>
    <s v="Petrópolis"/>
    <s v="Individual"/>
    <s v="Interlocutor, filho da beneficiária, questiona a recusa para contratação de plano individual ou familiar, sob alegação de que ''está em área técnica''. A solicitação foi feita à Operadora no dia 16/09/2024. Protocolo [anotar n° de protocolo de contato com a OPS] – data [anotar data do protocolo de contato com a OPS]. Informa que solicitou protocolo mas a operadora não forneceu número."/>
    <d v="2024-09-16T00:00:00"/>
    <s v="Não Reincidente"/>
    <n v="3"/>
    <n v="25"/>
    <s v="Não"/>
    <s v="Não"/>
    <s v="Sim"/>
    <s v="Não"/>
    <s v="Não"/>
    <n v="1"/>
    <s v="Alto Custo PF/MEI"/>
    <m/>
    <x v="5"/>
    <m/>
    <x v="2"/>
    <s v="Não"/>
    <s v="Não"/>
    <s v="Localizados 3 contatos do corretor solicitando informações sobre andamento da proposta, onde ficou ciente que estava em análise. Nos contatos não há ameaça e solicitação de envio de protocolo. Analisando a reclamação aberta na ANS, o nome do Interlocutor é o do corretor, sendo assim, o mesmo foi quem abriu a NIP."/>
    <m/>
    <m/>
    <m/>
    <m/>
    <m/>
    <m/>
    <m/>
    <m/>
    <m/>
    <m/>
    <m/>
  </r>
  <r>
    <x v="32"/>
    <n v="13134623"/>
    <s v="Contratos e Regulamentos"/>
    <s v="Demora na Contratação AC"/>
    <s v="SILVIO FELISMINO CALDEIRA"/>
    <m/>
    <n v="74"/>
    <s v="Premium"/>
    <s v="Advindos III"/>
    <s v="Zona norte III"/>
    <s v="Individual"/>
    <s v="Interlocutora, que se identifica como filha do beneficiário, questiona a dificuldade para contratação de plano individual ou familiar, sob alegação de que fará envio do primeiro boleto para pagamento. Operadora informa em todos atendimentos que será enviado em 72h e não ocorre. A solicitação foi feita à Operadora no dia 19/09/2024. Protocolo não informado pela operadora, atendimento realizado por telefone no 3952-3333 na data 14/10/2024."/>
    <d v="2024-09-19T00:00:00"/>
    <s v="Não Reincidente"/>
    <n v="2"/>
    <n v="25"/>
    <s v="Sim"/>
    <s v="Não"/>
    <s v="Sim"/>
    <s v="Não"/>
    <s v="Não"/>
    <n v="2"/>
    <s v="Alto Custo PF/MEI"/>
    <m/>
    <x v="5"/>
    <m/>
    <x v="2"/>
    <s v="Não"/>
    <s v="Não"/>
    <s v="Localizados dois contatos do genro do cliente com a Central Fale Leve. No último contato, o familiar realiza ameaça, não solicita protocolo mas ameaça não é encaminhada para o atendimento especializado."/>
    <m/>
    <m/>
    <m/>
    <m/>
    <m/>
    <m/>
    <m/>
    <m/>
    <m/>
    <m/>
    <m/>
  </r>
  <r>
    <x v="32"/>
    <n v="13135133"/>
    <s v="Contratos e Regulamentos"/>
    <s v="Cobrança de aviso prévio"/>
    <s v="LUCIANA DA SILVA BEZERRA CERVINO"/>
    <m/>
    <n v="47"/>
    <s v="Leve ON"/>
    <s v="Novos associados"/>
    <s v="São João de Meriti"/>
    <s v="Empresarial"/>
    <s v="Beneficiária, informa que, em 24/09/2024, a pessoa jurídica solicitou a rescisão do contrato coletivo, entretanto informou deveria haver notificação prévia de 60 dias protocolo. 42233920240924063556 data 2409/2024"/>
    <d v="2024-09-27T00:00:00"/>
    <s v="Não Reincidente"/>
    <n v="7"/>
    <n v="17"/>
    <s v="Não"/>
    <s v="Não"/>
    <s v="Sim"/>
    <s v="Não"/>
    <s v="Não"/>
    <n v="1"/>
    <s v="Aviso prévio"/>
    <m/>
    <x v="0"/>
    <m/>
    <x v="0"/>
    <s v="Sim"/>
    <s v="Sim"/>
    <s v="Beneficiária não concorda com o pagamento de aviso prévio. Ameaça realizada por email, mas não foi encaminhada ao atendimento especializado. "/>
    <m/>
    <m/>
    <m/>
    <m/>
    <m/>
    <m/>
    <m/>
    <m/>
    <m/>
    <m/>
    <m/>
  </r>
  <r>
    <x v="32"/>
    <n v="13135161"/>
    <s v="Mensalidade ou Reajuste"/>
    <s v="Reajuste"/>
    <s v="ANGELICA CRISTINA SILVEIRA DE SA PINTO RHODUS"/>
    <m/>
    <n v="54"/>
    <s v="Premium"/>
    <s v="Novos associados"/>
    <s v="Zona Norte I"/>
    <s v="Empresarial"/>
    <s v="Meu plano na Leve foi realizado em Agosto de 2024 - o valor do boleto R$ 1.253,78 para eu e meu esposo, quando fui fazer meu plano estava lá de 54 a 58 anos o valor de R$ 574,90 eu só que eu e William pagamos o mesmo valor , agora em setembro de 2024 completei 54 anos e teve um reajuste de R$ 877,64, como assim se descritivo vem falando 54 anos é de 574,90. A LEVE não realiza um atendimento claro aos clientes tenho todas as gravações das ligações, mandou chamar no WhatsApp 213952-3300 hoje dia 14/10/2024 09:30h até presente hora são 12:09h sem uma solução, está em aberto a minha parcela, amanhã faz 10 dias, irei ter o plano suspenso por uma culpa que não é minha. Tenho vários protocolos desde do dia 04/10/2024 como assim aumento. Peço a ANS que verifique e não deixe ficar sem plano, pois isso absurdo fora outras propagandas enganosas, hospitais no aplicativo onde NÃO ACEITA A LEVE, irei abrir outro protocolo."/>
    <d v="2024-10-14T00:00:00"/>
    <s v="Não Reincidente"/>
    <n v="2"/>
    <n v="0"/>
    <s v="Sim"/>
    <s v="Sim"/>
    <s v="Sim"/>
    <s v="Não"/>
    <s v="Atendimento especializado"/>
    <n v="3"/>
    <s v="Reajuste do plano"/>
    <m/>
    <x v="0"/>
    <m/>
    <x v="0"/>
    <s v="Sim"/>
    <s v="Não"/>
    <s v="Beneficiária não concorda com valor de reajuste. Ciente que as tabelas encaminhadas ao Fale Leve não são referente ao plano que a mesma tem. Ameaça recebida e registrada após a abertura da NIP."/>
    <m/>
    <m/>
    <m/>
    <m/>
    <m/>
    <m/>
    <m/>
    <m/>
    <m/>
    <m/>
    <m/>
  </r>
  <r>
    <x v="32"/>
    <n v="13135319"/>
    <s v="Cobertura"/>
    <s v="Dificuldade no agendamento"/>
    <s v="ANGELICA CRISTINA SILVEIRA DE SA PINTO RHODUS"/>
    <m/>
    <n v="54"/>
    <s v="Premium"/>
    <s v="Novos associados"/>
    <s v="Zona Norte I"/>
    <s v="Empresarial"/>
    <s v="No dia 10/08/2024 no aplicativo aparece Hospital Vitória, liguei para lá e fui informada que NÃO ATENDE O PLANO LEVE, liguei para operadora, não tive informações concretas. Protocolos 422339220240824038778 me deram número da ouvidoria 213952-3382, não atende de maneira alguma; no dia 28/08/2024 abrir protocolo 5 dias até hoje sem resposta 42233920240828048106; protocolo 42233920240906065407, fui tentar agendar uma consulta no com um especialista em Bonsucesso Dra Yaci Botelho Gonçalves, tenho o Print da tela posso provar, não atende a LEVE, ou seja propaganda enganosa. Assim foi no Hospital Vitoria na Barra da Tijuca como com essa Médica. Quero cancelar o plano e não vou pagar o a multa pois a operadora Leve não cumpre aquilo o que oferece, preciso de um parecer de vocês pois isso não é justo pagar um plano sem a menor estrutura de atendimento. Só conseguir atendimento na UNIMED emergência e na LEVE Barra porque estava com uma dor enorme na coluna, onde lombar e fui ligar pois a unimed"/>
    <d v="2024-08-24T00:00:00"/>
    <s v="Reincidente"/>
    <n v="5"/>
    <n v="51"/>
    <s v="Sim"/>
    <s v="Não"/>
    <s v="Sim"/>
    <s v="Não"/>
    <s v="Não"/>
    <n v="2"/>
    <s v="Erro prestador"/>
    <m/>
    <x v="2"/>
    <m/>
    <x v="1"/>
    <s v="Sim"/>
    <s v="Não"/>
    <s v="Beneficiária reclama que entrou em contato com o hospital Vitória e foi informado que o prestador não atendia o plano da Leve. Em linha, a beneficiária não solicita PA ortopédico, porém, mensiona que está com muitas dores na coluna. O atendimento foi direcionado a Célula de ameaças e o time fez disparo de mensagem para informar que o prestador realiza atendimento de PS Clínico."/>
    <m/>
    <m/>
    <m/>
    <m/>
    <m/>
    <m/>
    <m/>
    <m/>
    <m/>
    <m/>
    <m/>
  </r>
  <r>
    <x v="33"/>
    <n v="13138172"/>
    <s v="Cobertura"/>
    <s v="Dificuldade no agendamento"/>
    <s v="MIRELA DANTAS DO NASCIMENTO"/>
    <m/>
    <n v="24"/>
    <s v="Premium"/>
    <s v="Advindos I"/>
    <s v="Centro/ Zona Sul"/>
    <s v="Empresarial"/>
    <s v="Beneficiária questiona a não cobertura para : RESSONÂNCIA MAGNÉTICA DE PELVE . A operadora indicou um prestador que só tem agenda disponível para atendimento para 29/11/2024. A solicitação foi feita à Operadora no dia 30/08/2024, para realização no município do Rio de janeiro. Protocolo: 42233920241009135877 Data: 09/10/2024"/>
    <d v="2024-08-30T00:00:00"/>
    <s v="Não Reincidente"/>
    <n v="12"/>
    <n v="46"/>
    <s v="Sim"/>
    <s v="Não"/>
    <s v="Sim"/>
    <s v="Não"/>
    <s v="Não"/>
    <n v="2"/>
    <s v="Prestador sem agenda"/>
    <s v="RM de Pelve"/>
    <x v="2"/>
    <m/>
    <x v="1"/>
    <s v="Sim"/>
    <s v="Não"/>
    <s v="Beneficiária liberada apenas para rede preferencial e foi direcionada para realizar o exame na Dimagem por ser o prestador da rede preferencial. Pedido recebido dia 04/10 &gt; Guia aberta dia 07/10 &gt; Autorização no dia 15/10 (7 dias úteis). No atendimento, foi passado o prazo correto para realização e análise. Beneficiária entrou em contato relatando que prestador estava sem agenda dentro do prazo para realização do exame."/>
    <m/>
    <m/>
    <m/>
    <m/>
    <m/>
    <m/>
    <m/>
    <m/>
    <m/>
    <m/>
    <m/>
  </r>
  <r>
    <x v="33"/>
    <n v="13138321"/>
    <s v="Cobertura"/>
    <s v="Transferência hospitalar"/>
    <s v="DANIELLE DINUNCI DE SA COSTA"/>
    <m/>
    <n v="50"/>
    <s v="Personal "/>
    <s v="Novos associados"/>
    <s v="Niterói"/>
    <s v="Individual"/>
    <s v="Interlocutora, que se identifica como filha da beneficiária, questiona a falta de atendimento para transferência para o hospital das Clinicas ou qualquer hospital em Niterói caso o hospital das clinicas não consiga recebe-la. A solicitação foi feita à Operadora no dia 12/10/2024, para realização no município Niterói. A operadora não apresenta resposta ao pedido. Relata que a beneficiária se encontra no hospital Procord ( ilha do governador) e precisa ser transferida para o hospital das clinicas de Niterói. Protocolo: 42233920241015146037 data: 15/10/2024"/>
    <d v="2024-10-14T00:00:00"/>
    <s v="Não Reincidente"/>
    <n v="16"/>
    <n v="1"/>
    <s v="Sim"/>
    <s v="Sim"/>
    <s v="Sim"/>
    <s v="Não"/>
    <s v="Atendimento especializado"/>
    <n v="3"/>
    <s v="Demora para transferência durante internação"/>
    <m/>
    <x v="10"/>
    <m/>
    <x v="1"/>
    <s v="Sim"/>
    <s v="Sim"/>
    <s v="Filhos da beneficiária realizam diversos contatos com a Central Fale Leve para reclamar de falta de medicamentos e estruta no hospital Proccor. Solicitam transferência para hospital em Niterói desde o dia 14/10. Liminar recebida no dia 15/10 as 17:40. Houve erro operacional no Fale Leve que abriu casos em árvores de tabulação e não encaminhou as devidas informações ao time de GPI."/>
    <m/>
    <m/>
    <m/>
    <m/>
    <m/>
    <m/>
    <m/>
    <m/>
    <m/>
    <m/>
    <m/>
  </r>
  <r>
    <x v="33"/>
    <n v="13138814"/>
    <s v="Cobertura"/>
    <s v="Dificuldade no agendamento"/>
    <s v="LUCIANO DESCHAMPS FERREIRA"/>
    <m/>
    <n v="50"/>
    <s v="Leve ON"/>
    <s v="Novos associados"/>
    <s v="Zona norte III"/>
    <s v="Empresarial"/>
    <s v="Eu tinha o plano Leve Fácil, o qual me dava direito a ligar para as clínicas e consultórios, agendar e ser atendido. Porém, não havia internação. Mudei para o Leve ON e agora, em vez de melhorar o atendimento, piorou e muito!!! A rede é menor, o atendimento é péssimo e nunca consigo agendar diretamente com um médico especialista. Eles querem agendar primeiro uma consulta com um médico do plano pra depois agendar com o médico que quero me consultar. Com isto, a demora no atendimento quase se iguala a da Clínica da Família. Às vezes, a demora é de meses. O que me faz pensar de que a demora é proposital para que haja a desistência na consulta ou o pagamento de mais faturas a fim de ter um &quot;prejuízo&quot; maior. Sinto-me totalmente lesado, enganado e ludibriado com esse novo plano."/>
    <d v="2024-10-15T00:00:00"/>
    <s v="Não Reincidente"/>
    <n v="1"/>
    <n v="0"/>
    <s v="Não"/>
    <s v="Não"/>
    <s v="Sim"/>
    <s v="Não"/>
    <s v="Não"/>
    <n v="1"/>
    <s v="Discordância de carências"/>
    <m/>
    <x v="7"/>
    <m/>
    <x v="0"/>
    <s v="Sim"/>
    <s v="Não"/>
    <s v="Beneficiário solicitou agendamento de consulta com dermatologista e não aceitou passar pelo fluxo do plano para consulta com Médico de família."/>
    <m/>
    <m/>
    <m/>
    <m/>
    <m/>
    <m/>
    <m/>
    <m/>
    <m/>
    <m/>
    <m/>
  </r>
  <r>
    <x v="33"/>
    <n v="13139196"/>
    <s v="Contratos e Regulamentos"/>
    <s v="Demora na Contratação AC"/>
    <s v="ROBSON FRANKLIN DE SOUZA"/>
    <m/>
    <n v="66"/>
    <s v="Premium"/>
    <s v="Advindos III"/>
    <s v="Zona norte III"/>
    <s v="Individual"/>
    <s v="Interlocutor, que se identifica como filho do beneficiário, questiona a demora para a resposta para adquirir o plano. O interlocutor relata que esta a 2 meses esperando a resposta da operadora. A solicitação foi feita à Operadora no dia 27/07/2024. Protocolo: 17278854285475 na data 27/07/2024."/>
    <d v="2024-10-02T00:00:00"/>
    <s v="Não Reincidente"/>
    <s v="-"/>
    <n v="13"/>
    <s v="Não"/>
    <s v="Não"/>
    <s v="Não"/>
    <s v="Não"/>
    <s v="Não"/>
    <n v="0"/>
    <s v="Alto Custo PF/MEI"/>
    <m/>
    <x v="5"/>
    <m/>
    <x v="2"/>
    <s v="Não"/>
    <s v="Não"/>
    <s v="Não localizado contato com a Central Fale Leve."/>
    <m/>
    <m/>
    <m/>
    <m/>
    <m/>
    <m/>
    <m/>
    <m/>
    <m/>
    <m/>
    <m/>
  </r>
  <r>
    <x v="33"/>
    <n v="13139507"/>
    <s v="Cobertura"/>
    <s v="Dificuldade no agendamento"/>
    <s v="NILMA DE ANDRADE KLEN"/>
    <m/>
    <n v="72"/>
    <s v="Personal "/>
    <s v="Advindos III"/>
    <s v="São Gonçalo"/>
    <s v="Empresarial"/>
    <s v="Estou tentando agendar consulta na especialidade de gastroenterologista para minha mãe, a operadora indicou dois prestadores: Decordis, em São Gonçalo-RJ, que informou não atender mais esta especialidade e clínica ROMA - Centro médico, que não atende o telefone."/>
    <d v="2024-10-15T00:00:00"/>
    <s v="Não Reincidente"/>
    <n v="1"/>
    <n v="0"/>
    <s v="Não"/>
    <s v="Não"/>
    <s v="Sim"/>
    <s v="Não"/>
    <s v="Não"/>
    <n v="1"/>
    <s v="Prestador sem agenda"/>
    <m/>
    <x v="2"/>
    <m/>
    <x v="1"/>
    <s v="Não"/>
    <s v="Não"/>
    <s v="Filha da beneficiária realizou contato com a central Fale Leve solicitando o agendamento de consulta com gastroenterologista e foram indicados os prestadores mais próximos. Durante o atendimento, a consultora passou dois prestadores disponíveis e não passou informações sobre a visualização da rede credenciada no app e site. No solus há mais credenciados e beneficiária não retornou ao Fale Leve para relatar dificuldade de contato com credenciado."/>
    <m/>
    <m/>
    <m/>
    <m/>
    <m/>
    <m/>
    <m/>
    <m/>
    <m/>
    <m/>
    <m/>
  </r>
  <r>
    <x v="33"/>
    <n v="13139766"/>
    <s v="Cobertura"/>
    <s v="Dificuldade no agendamento"/>
    <s v="REBECA MONTEIRO NERES BONDIN"/>
    <m/>
    <n v="9"/>
    <s v="Personal "/>
    <s v="Advindos II"/>
    <s v="Centro/ Zona Sul"/>
    <s v="Empresarial"/>
    <s v="A oftalmologista da beneficiária, após testes e exames que constataram estrabismo, indicou os Exercícios de Ortóptica para correção do problema. No entanto a operadora Leve Saúde não está disponibilizando clínicas e profissionais que façam esses exercícios na região onde moramos, no Centro da cidade do Rio de Janeiro. A operadora está disponibilizando profissionais em outras cidades como Niterói ou em bairros distantes como Barra da Tijuca. Não temos condições de fazer um deslocamento para um local muito longe, principalmente por várias semanas seguidas. A operadora chegou a indicar algumas clínicas em bairros próximos da nossa região, mas estas clínicas não possuem profissionais que façam os exercícios de Ortóptica. Então, o problema está até hoje, 15/10/2024, sem solução. A operadora não está disponibilizando clínicas e profissionais habilitados para os exercícios de Ortópticas que a beneficiária precisa. Nossa preocupação é que o tempo está passando e o estrabismo dela pode piorar."/>
    <d v="2024-07-31T00:00:00"/>
    <s v="Não Reincidente"/>
    <n v="15"/>
    <n v="76"/>
    <s v="Sim"/>
    <s v="Sim"/>
    <s v="Sim"/>
    <s v="Não"/>
    <s v="Não"/>
    <n v="3"/>
    <s v="Prestador sem agenda"/>
    <s v="Ortóptica"/>
    <x v="2"/>
    <m/>
    <x v="0"/>
    <s v="Sim"/>
    <s v="Não"/>
    <s v="Responsável da beneficiária solicita prestador para atendimento de procedimento oftalmológico. No dia 31/07, foi criado um caso para o gestão de rede e foi indicado o Hospital de olhos do Méier. Após entrar em contato a responsável relata que prestador informou não realizar procedimento. Em Setembro, a mesma retorna informando que recebeu contato para agendamento na Barra, mas o prestador é muito distante da residência. Os demais prestadores indicados, estão sem data para agendamento "/>
    <m/>
    <m/>
    <m/>
    <m/>
    <m/>
    <m/>
    <m/>
    <m/>
    <m/>
    <m/>
    <m/>
  </r>
  <r>
    <x v="34"/>
    <n v="13140927"/>
    <s v="Cobertura"/>
    <s v="Dificuldade no agendamento"/>
    <s v="JULIANA DA SILVA DE MOURA"/>
    <m/>
    <n v="35"/>
    <s v="Personal "/>
    <s v="Novos associados"/>
    <s v="Zona Oeste I "/>
    <s v="Empresarial"/>
    <s v="Beneficiário, questiona a falta de atendimento para: CLINICO GERAL. A solicitação foi feita à Operadora no dia:, para realização no município: RIO DE JANEIRO. A operadora alega que o pedido está em análise. Protocolo: 42233920241016144333 RELETA HA 3 MESES ESTÁ TENTANDO AGENDA NÃO CONSEGUE."/>
    <d v="2024-09-17T00:00:00"/>
    <s v="Não Reincidente"/>
    <n v="4"/>
    <n v="29"/>
    <s v="Sim"/>
    <s v="Não"/>
    <s v="Sim"/>
    <s v="Não"/>
    <s v="Não"/>
    <n v="2"/>
    <s v="Cancelamento de consulta"/>
    <s v="Medica de família"/>
    <x v="7"/>
    <m/>
    <x v="1"/>
    <s v="Não"/>
    <s v="Não"/>
    <s v="Beneficiária reclama de desmarcação de consultas com médico de família. Relata estar com dificuldades para agendar consultas."/>
    <m/>
    <m/>
    <m/>
    <m/>
    <m/>
    <m/>
    <m/>
    <m/>
    <m/>
    <m/>
    <m/>
  </r>
  <r>
    <x v="34"/>
    <n v="13141764"/>
    <s v="Cobertura"/>
    <s v="Carência"/>
    <s v="PRISCILLA TEIXEIRA SANTOS"/>
    <m/>
    <n v="40"/>
    <s v="Premium"/>
    <s v="Novos associados"/>
    <s v="Centro/ Zona Sul"/>
    <m/>
    <s v="Desde 07/2022 estava na Golden - que depois virou Amil e em agosto mudei para leve A corretora que me atendeu informou que se eu tivesse mais de 2 anos de plano de saúde na operadora anteirior, eu não teria carência. Fiz a migração, apresentei minha carta de permanência . Hoje fui fazer um simples exame de hemograma e coágulo para uma procedimento que farei no sábado Tive o exame negado por carência. Fiz contato com a Leve porém eles jogam a responsabilidade para a corretora por mais que eu diga que tenha o histórico de toda conversa"/>
    <d v="2024-10-16T00:00:00"/>
    <s v="Não Reincidente"/>
    <n v="0"/>
    <n v="0"/>
    <s v="Não"/>
    <s v="Não"/>
    <s v="Não"/>
    <s v="Não"/>
    <s v="Não"/>
    <n v="0"/>
    <s v="Erro na comercialização do plano"/>
    <m/>
    <x v="15"/>
    <m/>
    <x v="1"/>
    <s v="Não"/>
    <s v="Não"/>
    <s v="Beneficiária informa que ao entrar no plano foi garantido que teria carência zero para todos os procedimentos. Na proposta não foi registrado o plano anterior. Não houve contato com o Fale Leve sobre a reclamação, antes da abertura da NIP "/>
    <m/>
    <m/>
    <m/>
    <m/>
    <m/>
    <m/>
    <m/>
    <m/>
    <m/>
    <m/>
    <m/>
  </r>
  <r>
    <x v="35"/>
    <n v="13142620"/>
    <s v="Cobertura"/>
    <s v="Dificuldade no agendamento"/>
    <s v="LORENNA VITORIA ZANATTA FERNANDES"/>
    <m/>
    <n v="4"/>
    <s v="Personal "/>
    <s v="Novos associados"/>
    <s v="São Gonçalo"/>
    <s v="Empresarial"/>
    <s v="Interlocutor, que se identifica como pai da beneficiária, questiona a não cobertura para consulta com dermatologista. O procedimento foi solicitado à operadora no dia 08/10/2024 para realização no município de São Gonçalo. A operadora indicou prestadores, porém ao tentar entrar em contato com os números informados, nenhum atendeu. Protocolo: 42233920241016150829 Data: 16/10/2024"/>
    <d v="2024-10-16T00:00:00"/>
    <s v="Não Reincidente"/>
    <n v="3"/>
    <n v="1"/>
    <s v="Sim"/>
    <s v="Não"/>
    <s v="Sim"/>
    <s v="Não"/>
    <s v="Não"/>
    <n v="2"/>
    <s v="Prestador sem agenda"/>
    <s v="Dermatologista"/>
    <x v="2"/>
    <m/>
    <x v="1"/>
    <s v="Sim"/>
    <s v="Não"/>
    <s v="Responsável reclama de dificuldade para contatar clínicas para atendimento de dermatologia em São Gonçalo. _x000a_ &gt;Dia 16/10 as 10:44 - Indicados todos locais para atendimento credenciados. _x000a_&gt;Dia 16/10/2024 18:06 – Responsável retorna informando que não conseguiu falar com credenciados indicados e que telefones estão desatualizados._x000a_&gt;Dia 16/10/2024 18:16 – Responsável retorna formalizando ameaça/ Atendimento encaminhado para célula de ameaça_x000a_NIP ABERTA DIA 17/10/2024 08:31_x000a_&gt;Dia 17/10/2024 12:16 – Atendimento especializado registra contato informando que o jurídico já estava realizando tratativa."/>
    <m/>
    <m/>
    <m/>
    <m/>
    <m/>
    <m/>
    <m/>
    <m/>
    <m/>
    <m/>
    <m/>
  </r>
  <r>
    <x v="35"/>
    <n v="13143291"/>
    <s v="Contratos e Regulamentos"/>
    <s v="Demora na Contratação AC"/>
    <s v="NATHALIA PENEDO MORAIS"/>
    <m/>
    <n v="37"/>
    <s v="Personal "/>
    <s v="Novos associados"/>
    <s v="Centro/ Zona Sul"/>
    <s v="Individual"/>
    <s v="Beneficiária questiona a recusa para contratação de plano individual ou familiar, sob alegação negou sem justificativa da operadora. A solicitação foi feita à Operadora no dia10/22024 Protocolo :42233920240925068696 – data : 24/09/2024."/>
    <d v="2024-08-30T00:00:00"/>
    <s v="Não Reincidente"/>
    <n v="1"/>
    <n v="48"/>
    <s v="Não"/>
    <s v="Não"/>
    <s v="Sim"/>
    <s v="Não"/>
    <s v="Não"/>
    <n v="1"/>
    <s v="Alto Custo PF/MEI"/>
    <m/>
    <x v="5"/>
    <m/>
    <x v="2"/>
    <s v="Não"/>
    <s v="Não"/>
    <s v="Localizado 1 contato da cliente no dia 24/09. a ligação tem 40 segundos mas a beneficiária já começa solicitand o protocolo, porém há queda no contato antes do protocolo ser passado"/>
    <m/>
    <m/>
    <m/>
    <m/>
    <m/>
    <m/>
    <m/>
    <m/>
    <m/>
    <m/>
    <m/>
  </r>
  <r>
    <x v="36"/>
    <n v="13144944"/>
    <s v="Cobertura"/>
    <s v="Negativa por carencia"/>
    <s v="LILIAM DEISE PEREIRA"/>
    <m/>
    <n v="41"/>
    <s v="Personal "/>
    <s v="Novos associados"/>
    <s v="Niterói"/>
    <s v="Empresarial"/>
    <s v="Beneficiário, questiona a não cobertura para o procedimento de internação, para fazer os procedimentos posteriores de tratamento pedra vesícula, nome do médico Dr. Thaís Blever. O procedimento foi solicitado no dia 17/10/2024, para realização no município Rio de Janeiro, Niterói, entretanto, a operadora negou com a justificativa de que o(a) beneficiário(a) está em carência para o procedimento da internação. Protocolo: 422339202411018153912 na data do dia 18/10/2024."/>
    <d v="2024-10-18T00:00:00"/>
    <s v="Não Reincidente"/>
    <n v="1"/>
    <n v="0"/>
    <s v="Sim"/>
    <s v="Não"/>
    <s v="Sim"/>
    <s v="Não"/>
    <s v="Não"/>
    <n v="2"/>
    <s v="Negativa de autorização devida"/>
    <m/>
    <x v="10"/>
    <m/>
    <x v="0"/>
    <s v="Não"/>
    <s v="Não"/>
    <s v="Beneficiária tem plano empresarial e consta em carência para realização de internação"/>
    <m/>
    <m/>
    <m/>
    <m/>
    <m/>
    <m/>
    <m/>
    <m/>
    <m/>
    <m/>
    <m/>
  </r>
  <r>
    <x v="36"/>
    <n v="13146450"/>
    <s v="Contratos e Regulamentos"/>
    <s v="Insuficiência de rede"/>
    <s v="ANGELA DE OLIVEIRA ABRANTES"/>
    <m/>
    <n v="62"/>
    <s v="Personal "/>
    <s v="Advindos II"/>
    <s v="Zona Oeste II"/>
    <s v="Individual"/>
    <s v="Beneficiária questiona a falta de atualização da rede de atendimento no site da operadora . A mesma precisou fazer exames e ao buscar prestador no site mas chegando ao local não existia o laboratório. Alega que o site disponibiliza redes credenciadas inexistentes. Data de acesso: regularmente. Protocolo 42233920241007129753 – data 07/10/2024 atendente: Ana Carla."/>
    <d v="2024-10-07T00:00:00"/>
    <s v="Reincidente"/>
    <n v="1"/>
    <n v="11"/>
    <s v="Sim"/>
    <s v="Não"/>
    <s v="Sim"/>
    <s v="Sim"/>
    <s v="Ouvidoria"/>
    <n v="3"/>
    <s v="Falta de prestador na região"/>
    <m/>
    <x v="2"/>
    <m/>
    <x v="0"/>
    <s v="Não"/>
    <s v="Perda de SLA"/>
    <s v="Durante a tratativa da Ouvidoria, beneficiária relata que precisou de atendimento de emergência ortopédica e ao comparecer ao local, foi informado que o plano não era credenciado para atendimento ortopédico e precisou se deslocar para PA da Unimed. Durante atendimento, não cita local que compareceu e não conseguiu atendimento. Ainda em tratativa com Ouvidoria, beneficiária ameaça ANS e exige reformulação de todo o site. "/>
    <m/>
    <m/>
    <m/>
    <m/>
    <m/>
    <m/>
    <m/>
    <m/>
    <m/>
    <m/>
    <m/>
  </r>
  <r>
    <x v="37"/>
    <n v="13147249"/>
    <s v="Contratos e Regulamentos"/>
    <s v="Demora na Contratação AC"/>
    <s v="LILIAN SANTOS DE SOUZA"/>
    <m/>
    <n v="44"/>
    <s v="Leve ON"/>
    <s v="Novos associados"/>
    <s v="Zona Oeste II"/>
    <s v="Individual"/>
    <s v="Interlocutora, relata que a LEVE SAUDE OPERADORA DE PLANOS DE SAUDE não comunicou o aceite da portabilidade no plano de destino. Informa que cumpriu todos os requisitos estabelecidos pela resolução normativa vigente (vínculo ativo no plano de origem/adimplência/prazo de permanência/compatibilidade com o plano de destino e demais requisitos), sendo os documentos entregues na [operadora/administradora] em 11/09/2024. Não tendo protocolo a mesma informa que tem contato com a operadora somente via WhatsApp 21 39524800 data 28/09/2024 com atendente Rodrigo."/>
    <d v="2024-09-09T00:00:00"/>
    <s v="Não Reincidente"/>
    <s v="-"/>
    <n v="42"/>
    <s v="Não"/>
    <s v="Não"/>
    <s v="Não"/>
    <s v="Não"/>
    <s v="Não"/>
    <n v="0"/>
    <s v="Alto Custo PF/MEI"/>
    <m/>
    <x v="5"/>
    <m/>
    <x v="2"/>
    <s v="Não"/>
    <s v="Não"/>
    <s v="Não localizado contato com a Central Fale Leve"/>
    <m/>
    <m/>
    <m/>
    <m/>
    <m/>
    <m/>
    <m/>
    <m/>
    <m/>
    <m/>
    <m/>
  </r>
  <r>
    <x v="37"/>
    <n v="13147649"/>
    <s v="Cobertura"/>
    <s v="Carteirinha"/>
    <s v="MARIA PEDROSA DE MOURA"/>
    <m/>
    <n v="62"/>
    <s v="Premium"/>
    <s v="Advindos II"/>
    <s v="Centro/ Zona Sul"/>
    <s v="Individual"/>
    <s v="Beneficiária, questiona a não garantia de atendimento para nome técnico do procedimento exames laboratoriais , sob alegação de que o beneficiário não portava o cartão de identificação do plano especificar data e local do atendimento negado. Protocolo:422339202410211565481 – data : 21/10/2024."/>
    <d v="2024-10-21T00:00:00"/>
    <s v="Não Reincidente"/>
    <n v="1"/>
    <n v="0"/>
    <s v="Sim"/>
    <s v="Não"/>
    <s v="Sim"/>
    <s v="Não"/>
    <s v="Não"/>
    <n v="2"/>
    <s v="Envio de Kit de implantação"/>
    <m/>
    <x v="0"/>
    <m/>
    <x v="0"/>
    <s v="Não"/>
    <s v="Não"/>
    <s v="Beneficiária solicita o envio da carteirinha física pois frequenta um laboratório em copacabana que não aceita a carteirinha digital. Relata que já passou por constrangimento e não quer passar novamente. Informa que é um direito ter a carteirinha. "/>
    <m/>
    <m/>
    <m/>
    <m/>
    <m/>
    <m/>
    <m/>
    <m/>
    <m/>
    <m/>
    <m/>
  </r>
  <r>
    <x v="37"/>
    <n v="13147692"/>
    <s v="Cobertura"/>
    <s v="Dificuldade no agendamento"/>
    <s v="RONALDO DE SOUZA FONSECA"/>
    <m/>
    <n v="64"/>
    <s v="Personal "/>
    <s v="Advindos II"/>
    <s v="Zona Oeste II"/>
    <s v="Empresarial"/>
    <s v="Beneficiário, que se identifica , questiona a falta de atendimento para angiologia,. A solicitação foi feita à Operadora no dia 21/10/2024, para realização no município do Rio de janeiro. A operadora alega que não apresenta resposta ao pedido n° de protocolo 422339202410211575501 de contato 21339523333com a OPS] ."/>
    <d v="2024-09-26T00:00:00"/>
    <s v="Não Reincidente"/>
    <n v="6"/>
    <n v="25"/>
    <s v="Sim"/>
    <s v="Sim"/>
    <s v="Sim"/>
    <s v="Não"/>
    <s v="Atendimento especializado"/>
    <n v="3"/>
    <s v="Cancelamento de consulta"/>
    <s v="Angiologista"/>
    <x v="1"/>
    <m/>
    <x v="1"/>
    <s v="Sim"/>
    <s v="Sim"/>
    <s v="Beneficiário informa que é um novo beneficiário e já teve 3 consultas canceladas e no dia em que a NIP foi aberta, o beneficiário estava agendado para angiologista, chegou a entrar em contato com a Central de atendimento para confirmar se atendimento estava ativo e no caminho para a clínica, recebeu a mensagem sobre a remarcação. No dia 26/09, foi aberta um caso para garantia de atendimento na rede credenciada, porém caso foi recusado"/>
    <m/>
    <m/>
    <m/>
    <m/>
    <m/>
    <m/>
    <m/>
    <m/>
    <m/>
    <m/>
    <m/>
  </r>
  <r>
    <x v="37"/>
    <n v="13147823"/>
    <s v="Cobertura"/>
    <s v="Dificuldade no agendamento"/>
    <s v="KATYA REGINA MENDES BARROS"/>
    <m/>
    <n v="62"/>
    <s v="Personal "/>
    <s v="Novos associados"/>
    <s v="Centro/ Zona Sul"/>
    <s v="Empresarial"/>
    <s v=" De posse do encaminhamento tentei o agendamento da consulta com a psicologia, e para conseguir dentro do prazo tive de reportar a ouvidoria do plano. Passei pelo primeiro atendimento online e por uma consulta presencial no mês de setembro. A consulta seguinte ficou agendada para 21/10/2024, atendimento online. Recebi o link para consulta no horário de 8:20, às 8:15 liguei no link e aguardei até às 8:55 e não obtive resposta do atendimento pelo link. Tentei contato com o atendimento do plano sem sucesso e reportei a ouvidoria que ficou de verificar o que ocorreu. Fiz agendamento para atendimento presencial e só tinha vaga para o mês de novembro. Ou seja, o plano não cumpre o requisito de prazo determinado pela resolução da ANS. Isso tem ocorrido em todas as especialidades. O agendamento de consultas não está sendo feito dentro do prazo e o tempo de espera ultrapassa a 30 dias. Minha mãe e usuária do mesmo plano e marquei consulta em setembro para ser atendida pela geriatria no mês 12"/>
    <d v="2024-09-03T00:00:00"/>
    <s v="Não Reincidente"/>
    <n v="7"/>
    <n v="48"/>
    <s v="Sim"/>
    <s v="Não"/>
    <s v="Sim"/>
    <s v="Sim"/>
    <s v="Ouvidoria"/>
    <n v="3"/>
    <s v="Prestador sem agenda"/>
    <s v="Psicologia"/>
    <x v="1"/>
    <m/>
    <x v="0"/>
    <s v="Não"/>
    <s v="Sim"/>
    <s v="Beneficiária solicita agendamento de consulta com psicóloga mais próximo a sua residência, porém agendas fora do prazo. A mesma abriu 4 reclamações na Ouvidoria desde o dia 03/09/2024 e durante a tratativa foram ofertados os agendamentos por telemedicina, rede preferencial e nas Leve clínicas dentro da abrangência do plano mas a mesma não aceitou. Beneficiária em carência para serviços auxiliares na rede credenciada."/>
    <m/>
    <m/>
    <m/>
    <m/>
    <m/>
    <m/>
    <m/>
    <m/>
    <m/>
    <m/>
    <m/>
  </r>
  <r>
    <x v="37"/>
    <n v="13148132"/>
    <s v="Cobertura"/>
    <s v="Dificuldade no agendamento"/>
    <s v="PAULO MARCELO PEREIRA NEUFELD"/>
    <m/>
    <n v="78"/>
    <s v="Personal "/>
    <s v="Advindos I"/>
    <s v="Zona Oeste I "/>
    <s v="Individual"/>
    <s v="Interlocutor, que se identifica como Paulo, questiona o não atendimento para exames de vista e endoscopia alta com biopsia, e nome do médico solicitante Dr. Rafaela silva Duarte CRM: 522113714 e Dr. Alfredo José Medeiros CRM: 52816442. A solicitação foi feita à Operadora no dia 07/08/2024 e 30/08/2024, no município rio de janeiro/RJ interlocutor informa não esta habito para que seja realizado procedimentos aonde a operadora indica como barra da tijuca/RJ botafogo/RJ pois já sofreu diversos acidentes aonde impossibilita a locomoção para ligares muito distantes deseja que o atendimento seja garantido em campo grande/RJ. protocolo: 42233920241018154891 data: 18/10/2024"/>
    <d v="2024-10-01T00:00:00"/>
    <s v="Reincidente"/>
    <n v="10"/>
    <n v="20"/>
    <s v="Sim"/>
    <s v="Sim"/>
    <s v="Sim"/>
    <s v="Não"/>
    <s v="Atendimento especializado"/>
    <n v="3"/>
    <s v="Erro Fale Leve"/>
    <m/>
    <x v="3"/>
    <m/>
    <x v="1"/>
    <s v="Sim"/>
    <s v="Perda de SLA"/>
    <s v="Beneficiário extremamente crítico, reclama de distância da rede credenciada. No email de envio dos pedidos de exames oftalmológicos, foi solicitado direcionamento para o prestador OPTY Méier. Backoffice abriu guia para Eye Center da Barra. Pedido recepcionado dia 09/10 &gt;Guia aberta dia 12/10 (Perda de SLA – 24h) &gt; Guia Liberada dia 17/10_x000a_Sobre exame de endoscopia, o beneficiário foi encaminhado ao atendimento especializado no dia 17/10, por ter realizado ameaça e ainda não teve conclusão do caso. No dia 18/10, foi aberto um caso para o time de gestão de rede sobre reclamação de quantidade de rede, que ainda não houve resposta."/>
    <m/>
    <m/>
    <m/>
    <m/>
    <m/>
    <m/>
    <m/>
    <m/>
    <m/>
    <m/>
    <m/>
  </r>
  <r>
    <x v="38"/>
    <n v="13150540"/>
    <s v="Cobertura"/>
    <s v="Negativa de beneficios"/>
    <s v="JOAO PEDRO SOARES LOPEZ PIGNONE"/>
    <m/>
    <n v="20"/>
    <s v="Personal "/>
    <s v="Advindos I"/>
    <s v="Centro/ Zona Sul"/>
    <s v="Empresarial"/>
    <s v="Interlocutor, que se identifica Pai do beneficiário, questiona a falta de atendimento para consulta com psiquiatra. Interlocutor informar que ao solicita atendimento em clinica credenciada foi informado que a mesma foi descredenciada a 1 mês e o mesmo não foi informado. Foi encaminhado a outra clinica credenciada na qual aguardou atendimento durante 3h e não foi atendido. Protocolo [42233920241022160554] – data [22/10/2024 ]"/>
    <d v="2024-10-21T00:00:00"/>
    <s v="Reincidente"/>
    <n v="4"/>
    <n v="1"/>
    <s v="Sim"/>
    <s v="Não"/>
    <s v="Sim"/>
    <s v="Não"/>
    <s v="Não"/>
    <n v="2"/>
    <s v="Erro no cadastro de prestador"/>
    <m/>
    <x v="2"/>
    <m/>
    <x v="1"/>
    <s v="Sim"/>
    <s v="Não"/>
    <s v="Responsável reclama da falta de aviso do descredenciamento da Clínica da Gávea. Ameaça recebida no dia 21/10, porém, célula de ameaça realizou tratativa após a abertura da NIP. Beneficiário deu entrada no PS do Hospital São Francisco no dia 21/10. Em demanda relacionada, a equipe de Gestão de rede informa que realizou ajuste do prestador em sistema, para que não seja mais indicado. "/>
    <m/>
    <m/>
    <m/>
    <m/>
    <m/>
    <m/>
    <m/>
    <m/>
    <m/>
    <m/>
    <m/>
  </r>
  <r>
    <x v="38"/>
    <n v="13152080"/>
    <s v="Cobertura"/>
    <s v="Dificuldade no agendamento"/>
    <s v="OTON LUIZ DE SOUZA"/>
    <m/>
    <n v="50"/>
    <s v="Leve ON"/>
    <s v="Novos associados"/>
    <s v="Belford Roxo"/>
    <s v="Empresarial"/>
    <s v="DESDE O DIA 17/10/2024 FOI SOLICITADO PELO HOSPITAL NO QUAL ELE ESTÁ INTERNADO O PROCOR NA ILHA DO GOVERNADOR O EXAME DE RESSONÂNCIA DO CORAÇÃO AO PLANO LEVE SÁUDE, E ATÉ O SEGUINTE MOMENTO NÃO FOI MARCADO O EXAME DO PACIENTE QUE SE ENCONTRA INTERNADO, O PLANO FALOU QUE IRIA LEVA LO ATÉ O LOCAL DO EXAME E RETORNAR COM ELE AO PROCOR. SENDO QUE LIGAMOS E ELES FALAM QUE TEM QUE ESPERAR , UM PACIENTE QUE NÃO SABE O QUE TEM NÃO ESTÁ SENDO MEDICADO CORRETAMENTE, PRECISA DE UM EXAME PARA SABER O DIAGNOSTICO E TER O DIRETO DE TRATAMENTO, COMO ESTÁ INTERNADO TERIA QUE TER PRIORIDADE PARA FAZER O EXAME. O PROCEDIMENTO É TODO FEITO POR HOSPITAL PROCOR E ORGAO REGULADOR, O HOSPITAL DISSE JÁ TER FEITO TODO PROCEDIMENTO EXIGIDO PELO PLANO LEVE SAUDE, QUE SÓ RESTA AGUARDAR. O PACIENTE ESTA VINDO DESDE AGOSTO DE INTERNAÇOES, PASSANDO POR EXAMES E PROCEDIMENTOS JÁ PASSOU POR OUTRO HOSPITAL , CTI. AGUARDAMOS UMA POSSIÇÃO."/>
    <d v="2024-10-18T00:00:00"/>
    <s v="Não Reincidente"/>
    <n v="4"/>
    <n v="4"/>
    <s v="Sim"/>
    <s v="Não"/>
    <s v="Sim"/>
    <s v="Não"/>
    <s v="Não"/>
    <n v="2"/>
    <s v="Demora para transferência durante internação"/>
    <m/>
    <x v="10"/>
    <m/>
    <x v="1"/>
    <s v="Não"/>
    <s v="Sim"/>
    <s v="Beneficiário reclama de demora para remoção para realização de RM do coração enquanto internado. Houve erro operacional do Fale Leve que não encaminhou protocolos para time de GPI  e houve demora do hospital para encaminhar exames necessários para agendamento de ressonância. "/>
    <m/>
    <m/>
    <m/>
    <m/>
    <m/>
    <m/>
    <m/>
    <m/>
    <m/>
    <m/>
    <m/>
  </r>
  <r>
    <x v="38"/>
    <n v="13152230"/>
    <s v="Cobertura"/>
    <s v="Fora do Rol"/>
    <s v="SANDRA MARIA CAMPAGNAC LOUREIRO"/>
    <m/>
    <n v="74"/>
    <s v="Personal "/>
    <s v="Advindos II"/>
    <s v="São Gonçalo"/>
    <s v="Individual"/>
    <s v="Interlocutora, que se identifica como filha da beneficiária, questiona a não cobertura para otoneurologista. A solicitação foi feita à operadora no dia 14/10/2024, mas a mesma negou alegando que tal serviço não consta no Rol de Procedimentos e Eventos em Saúde vigente. Protocolo 42233920241022161628 - data 22/10/2024."/>
    <d v="2024-10-14T00:00:00"/>
    <s v="Não Reincidente"/>
    <n v="6"/>
    <n v="8"/>
    <s v="Sim"/>
    <s v="Sim"/>
    <s v="Sim"/>
    <s v="Não"/>
    <s v="Atendimento especializado"/>
    <n v="3"/>
    <s v="Procedimento fora Rol"/>
    <m/>
    <x v="4"/>
    <m/>
    <x v="0"/>
    <s v="Sim"/>
    <s v="Não"/>
    <s v="Responsável reclama de negativa para atendimento de otoneurologista. Ciente que subespecialidade não consta no Rol da ANS."/>
    <m/>
    <m/>
    <m/>
    <m/>
    <m/>
    <m/>
    <m/>
    <m/>
    <m/>
    <m/>
    <m/>
  </r>
  <r>
    <x v="39"/>
    <n v="13153051"/>
    <s v="Mensalidade ou Reajuste"/>
    <s v="Reajuste anual"/>
    <s v="GERCINA PASSOS DA SILVA"/>
    <m/>
    <n v="44"/>
    <s v="Personal "/>
    <s v="Advindos I"/>
    <s v="São Gonçalo"/>
    <s v="Empresarial"/>
    <s v="Beneficiária, questiona o reajuste ocorrido em julho, que alterou o valor da contraprestação pecuniária de R$ 279 para R$ 389,sem motivação especificada. Protocolo 422339202410233163473 – data 23/10/2024."/>
    <d v="2024-10-23T00:00:00"/>
    <s v="Não Reincidente"/>
    <n v="0"/>
    <n v="0"/>
    <s v="Não"/>
    <s v="Não"/>
    <s v="Não"/>
    <s v="Não"/>
    <s v="Não"/>
    <n v="0"/>
    <s v="Reajuste do plano"/>
    <m/>
    <x v="9"/>
    <m/>
    <x v="0"/>
    <s v="Não"/>
    <s v="Não"/>
    <s v="Beneficiária CLIN abriu ameaça após abertura da NIP pois recebeu reajuste no seu boleto. A mesma foi orientada a entrar em contato com o RH da empresa mas não aceitou informação passada. Realizou abertura da reclamação no dia 23/10 08:11 e o primeiro contato com o Fale Leve foi as 08:53 do mesmo dia"/>
    <m/>
    <m/>
    <m/>
    <m/>
    <m/>
    <m/>
    <m/>
    <m/>
    <m/>
    <m/>
    <m/>
  </r>
  <r>
    <x v="39"/>
    <n v="13154353"/>
    <s v="Cobertura"/>
    <s v="Dificuldade no agendamento"/>
    <s v="LUIZ ROBERTO OCHSENDORF DA SILVA"/>
    <m/>
    <n v="49"/>
    <s v="Personal "/>
    <s v="Advindos II"/>
    <s v="Zona norte II"/>
    <s v="Empresarial"/>
    <s v="Beneficiário questiona os recorrente cancelamento de consultas dele e de seus dependentes protocolo 42233920241022162601 data 22/10/2024. O mesmo relata que não consegue falar com a ouvidoria da Leve, pós ao ser direcionado a ligação sempre cai. O mesmo relata que mais ou menos 3 anos isso vem acontecendo com ele e sua família."/>
    <d v="2024-10-22T00:00:00"/>
    <s v="Não Reincidente"/>
    <n v="1"/>
    <n v="1"/>
    <s v="Sim"/>
    <s v="Sim"/>
    <s v="Sim"/>
    <s v="Não"/>
    <s v="Reclame aqui/ Atendimento especializado"/>
    <n v="3"/>
    <s v="Cancelamento de consulta"/>
    <m/>
    <x v="1"/>
    <m/>
    <x v="1"/>
    <s v="Sim"/>
    <s v="Não"/>
    <s v="Beneficiário reclama de cancelamentos de agendamentos e solicita desconto em sua mensalidade. Ameaça foi encaminhada para atendimento especializado que encaminhou demanda de desconto para áreas erradas."/>
    <m/>
    <m/>
    <m/>
    <m/>
    <m/>
    <m/>
    <m/>
    <m/>
    <m/>
    <m/>
    <m/>
  </r>
  <r>
    <x v="39"/>
    <n v="13154485"/>
    <s v="Cobertura"/>
    <s v="Dificuldade no agendamento"/>
    <s v="MARA REGINA CALIXTO"/>
    <m/>
    <n v="75"/>
    <s v="Personal "/>
    <s v="Novos associados"/>
    <s v="Zona Oeste II"/>
    <s v="Individual"/>
    <s v="Sra. Mara está com uma cirurgia autorizada com seu médico de confiança, Dr. Cesar Casarolli no qual não conseguiu realizar devido a um exame cardiologico que a propria operadora demorou para agendar/liberar, jogando para o final de outubro. A autorização era valida até 14 de outubro mas devido a esse exame a realização da cirurgia ficaria prevista para novembro. A mesma tentou contato diversas vezes com o plano de saúde para revalidação da guia para até o final de novembro e não obteve sucesso. Pedimos ajuda da ANS pois ela precisa que a autorização seja prorrogada para realizar a cirurgia com tudo certo."/>
    <s v="-"/>
    <s v="Reincidente"/>
    <n v="0"/>
    <e v="#VALUE!"/>
    <s v="Não"/>
    <s v="Não"/>
    <s v="Não"/>
    <s v="Não"/>
    <s v="Não"/>
    <n v="0"/>
    <s v="Suspeita de fraude médica"/>
    <m/>
    <x v="4"/>
    <m/>
    <x v="0"/>
    <s v="Não"/>
    <s v="Não"/>
    <s v="Beneficiária necessita realizar cirurgia cardíaca de alto custo, porém, não entra em contato com a Central Fale Leve desde agosto. Reclama que guia de cirurgia passou do prazo de validade pois houve demora para autorização e agendamento de exames complementares. Na última NIP também informou que não tinha conseguido contato com o Fale Leve e logo após a abertura da reclamação, conseguiu o contato. "/>
    <m/>
    <m/>
    <m/>
    <m/>
    <m/>
    <m/>
    <m/>
    <m/>
    <m/>
    <m/>
    <m/>
  </r>
  <r>
    <x v="39"/>
    <n v="13154935"/>
    <s v="Contratos e Regulamentos"/>
    <s v="Demora na Contratação AC"/>
    <s v="LILIANE MACHADO FINAMOR DA SILVA"/>
    <m/>
    <n v="40"/>
    <s v="Premium"/>
    <s v="Novos associados"/>
    <s v="Zona Oeste II"/>
    <s v="Individual"/>
    <s v="Interlocutora questiona a recusa para contratação de plano individual ou familiar, sem justificativa da operadora. A solicitação foi feita à Operadora no dia 12/10/2024. Operadora não forneceu protocolo contatos realizados via WhatsApp (21) 39523337 e (21) 996750056 – data 23/10/2024 às 14:14h e 14:17h."/>
    <d v="2024-10-12T00:00:00"/>
    <s v="Não Reincidente"/>
    <n v="1"/>
    <n v="11"/>
    <s v="Não"/>
    <s v="Não"/>
    <s v="Sim"/>
    <s v="Não"/>
    <s v="Não"/>
    <n v="1"/>
    <s v="Alto Custo PF/MEI"/>
    <m/>
    <x v="5"/>
    <m/>
    <x v="2"/>
    <s v="Não"/>
    <s v="Não"/>
    <s v="Localizado 1 contato com o Fale Leve, onde cliente foi informada que a proposta constava em análise. Não foi passado protocolo e não houve ameaça."/>
    <m/>
    <m/>
    <m/>
    <m/>
    <m/>
    <m/>
    <m/>
    <m/>
    <m/>
    <m/>
    <m/>
  </r>
  <r>
    <x v="39"/>
    <n v="13155227"/>
    <s v="Contratos e Regulamentos"/>
    <s v="Alteração de vencimento"/>
    <s v="REGINA PEREIRA DE BARROS"/>
    <m/>
    <n v="67"/>
    <s v="Premium"/>
    <s v="Advindos III"/>
    <s v="Centro/ Zona Sul"/>
    <s v="Individual"/>
    <s v=" Interlocutor(a), que se identifica como beneficiário], questiona a não alteração da data de vencimento de mensalidade pela [Leve Saúde não sabendo informar se há previsão contratual de possibilidade de tal alteração solicita também que a operadora especifique no boleto seu plano Dental contrato na mesma vigência que o plano no contrato individual Protocolo [422319422339202410221612 -22/10/2024."/>
    <d v="2024-10-17T00:00:00"/>
    <s v="Não Reincidente"/>
    <n v="3"/>
    <n v="6"/>
    <s v="Sim"/>
    <s v="Não"/>
    <s v="Sim"/>
    <s v="Não"/>
    <s v="Não"/>
    <n v="2"/>
    <s v="Erro Fale Leve"/>
    <m/>
    <x v="3"/>
    <m/>
    <x v="1"/>
    <s v="Não"/>
    <s v="Sim"/>
    <s v="Beneficiária reclama de alteração de vencimento do plano. Informa que o vencimento escolhido foi para o dia 10 mas que preferiu pagar antes o primeiro boleto. No primeiro atendimento dia 17/10, solicita alteração de vencimento e consultora informa que irá solicitar ao setor responsável, a alteração.  Houve erro operacional da consultora que não encaminhou ameaça para o atendimento especializado. "/>
    <m/>
    <m/>
    <m/>
    <m/>
    <m/>
    <m/>
    <m/>
    <m/>
    <m/>
    <m/>
    <m/>
  </r>
  <r>
    <x v="40"/>
    <n v="13155944"/>
    <s v="Contratos e Regulamentos"/>
    <s v="Cancelamento contratual"/>
    <s v="TANIA MARIA DIAS SAMPAIO"/>
    <m/>
    <n v="72"/>
    <s v="Premium"/>
    <s v="Advindos III"/>
    <s v="Zona norte III"/>
    <s v="Empresarial"/>
    <s v="Interlocutora, questiona a exclusão do plano coletivo empresarial, ficou ciente do cancelamento em 24/10/2024, sem justificativa. Para efetuar a reclamação, relata que tentou entrar em contato com a Operadora por meio dos telefones 39523330 e 39523300 - na data 24/10/2024, em torno das 09h00min, sem sucesso."/>
    <d v="2024-10-15T00:00:00"/>
    <s v="Não Reincidente"/>
    <n v="2"/>
    <n v="9"/>
    <s v="Não"/>
    <s v="Não"/>
    <s v="Sim"/>
    <s v="Não"/>
    <s v="Não"/>
    <n v="1"/>
    <s v="Erro Sistêmico"/>
    <m/>
    <x v="16"/>
    <m/>
    <x v="1"/>
    <s v="Não"/>
    <s v="Não"/>
    <s v="Beneficiária realizou no último mês uma migração do plano com copart para sem copart e com isso, o plano anterior ficou inativo. Houve erro sistêmico que não atualizou o plano da beneficiária e a mesma não conseguiu realizar consulta"/>
    <m/>
    <m/>
    <m/>
    <m/>
    <m/>
    <m/>
    <m/>
    <m/>
    <m/>
    <m/>
    <m/>
  </r>
  <r>
    <x v="40"/>
    <n v="13156688"/>
    <s v="Cobertura"/>
    <s v="Dificuldade no agendamento"/>
    <s v="ADRIANA RAMOS GONCALVES CORPORAL"/>
    <m/>
    <n v="51"/>
    <s v="Personal "/>
    <s v="Advindos II"/>
    <s v="Zona norte III"/>
    <s v="Individual"/>
    <s v="Beneficiária, questiona o não atendimento para videolaringoscopia. A solicitação foi feita à Operadora no dia 01/10/2024, no município rocha miranda e o a foi direcionada para barra da tijuca. A mesma informa ser muito distante para ela e não tem condições de se direcionar ao local. Protocolo 42323920241001117883 Data: 01/10/2024"/>
    <d v="2024-08-12T00:00:00"/>
    <s v="Não Reincidente"/>
    <n v="5"/>
    <n v="73"/>
    <s v="Sim"/>
    <s v="Sim"/>
    <s v="Sim"/>
    <s v="Não"/>
    <s v="Atendimento especializado"/>
    <n v="3"/>
    <s v="Falta de prestador na região"/>
    <s v="Videolaringoscopia"/>
    <x v="2"/>
    <m/>
    <x v="0"/>
    <s v="Sim"/>
    <s v="Perda de SLA"/>
    <s v="Beneficiária reclama de local distante da sua residência para agendamento de exame de Videolaringoscopia. A mesma realiza ameaça mas time de atendimento especializado não consegue contato com a mesma. Há perda de SLA pelo time de atendimento especializado. "/>
    <m/>
    <m/>
    <m/>
    <m/>
    <m/>
    <m/>
    <m/>
    <m/>
    <m/>
    <m/>
    <m/>
  </r>
  <r>
    <x v="40"/>
    <n v="13156765"/>
    <s v="Cobertura"/>
    <s v="Dificuldade no agendamento"/>
    <s v="EDSON SEBASTIAO BARBOZA GUIDA"/>
    <m/>
    <n v="68"/>
    <s v="Personal "/>
    <s v="Novos associados"/>
    <s v="Zona norte III"/>
    <s v="Empresarial"/>
    <s v=" Interlocutora, que se identifica como filha do Beneficiário, questiona a não cobertura para [consulta de emergência com otorrino. O procedimento foi solicitado à operadora no dia 23/10/2024 para realização no município do rio de janeiro e a operadora indicou prestadores que ao entra em contado não atende o números que operadora indicou para o procedimento. Protocolo;42233920241023166024data 23/10/2024. interlocutora informa que esta tentando entra em contato com os prestadores que foi indicado sem sucesso ,pois os números não atendente."/>
    <d v="2024-10-23T00:00:00"/>
    <s v="Não Reincidente"/>
    <n v="3"/>
    <n v="1"/>
    <s v="Sim"/>
    <s v="Não"/>
    <s v="Sim"/>
    <s v="Sim"/>
    <s v="Ouvidoria"/>
    <n v="3"/>
    <s v="Prestador sem agenda"/>
    <s v="Otorrinolaringologista"/>
    <x v="2"/>
    <m/>
    <x v="0"/>
    <s v="Não"/>
    <s v="Não"/>
    <s v="Filha do beneficiário reclama da falta de consulta de emergencia de otorrinolaringologista. Abriu reclamação na Ouvidoria e realizou ameaça a ANS."/>
    <m/>
    <m/>
    <m/>
    <m/>
    <m/>
    <m/>
    <m/>
    <m/>
    <m/>
    <m/>
    <m/>
  </r>
  <r>
    <x v="40"/>
    <n v="13156784"/>
    <s v="Cobertura"/>
    <s v="Dificuldade no agendamento"/>
    <s v="ANA LAURA DE SOUZA CORDEIRO"/>
    <m/>
    <n v="4"/>
    <s v="Personal "/>
    <s v="Novos associados"/>
    <s v="São Gonçalo"/>
    <s v="Individual"/>
    <s v="Interlocutora, que se identifica como mãe da beneficiária, questiona a falta de atendimento para o procedimento: Fonoaudiólogo . A solicitação foi feita à Operadora no dia 07/10/24 , para realização no município Niterói - RJ. A operadora não apresenta resposta ao pedido neste momento. A interlocutora relata que a operadora fica dando prazos e que esses prazos expiram sem a mesma dar solução ao pedido solicitado. A interlocutora diz que teme a demora da liberação do procedimento, pois isso pode acarretar transtornos pessoais na vida da beneficiária Protocolo: 42233920241007128028 – data: 07/10/24"/>
    <d v="2024-10-07T00:00:00"/>
    <s v="Não Reincidente"/>
    <n v="6"/>
    <n v="17"/>
    <s v="Sim"/>
    <s v="Sim"/>
    <s v="Sim"/>
    <s v="Sim"/>
    <s v="Ouvidoria/ Atendimento especializado"/>
    <n v="4"/>
    <s v="Negativa de atendimento por glosa"/>
    <s v="Terapia Infantil"/>
    <x v="2"/>
    <m/>
    <x v="1"/>
    <s v="Sim"/>
    <s v="Não"/>
    <s v="Responsável reclama de negativa de atendimento na clínica "/>
    <m/>
    <m/>
    <m/>
    <m/>
    <m/>
    <m/>
    <m/>
    <m/>
    <m/>
    <m/>
    <m/>
  </r>
  <r>
    <x v="40"/>
    <n v="13157090"/>
    <s v="Contratos e Regulamentos"/>
    <s v="Demora na Contratação AC"/>
    <s v="MARIA DO CARMO DA CONCEICAO"/>
    <m/>
    <n v="52"/>
    <s v="Premium"/>
    <s v="Novos associados"/>
    <s v="Zona Oeste II"/>
    <s v="Individual"/>
    <s v="A Sra. Maria do Carmo enviou no dia 14.09.2024 uma proposta de adesão ao plano de saude mencionado (anexo) e, apesar de ter feito a entrevista médica no dia 26.09.2024, a operadora se recusa a efetivar a contratação, ainda que com carência, sem, contudo, fornecer qualquer documento de prova dessa recusa. Em se tratando de um plano individual, a operadora não poderia jamais recusar a contratação. Pode impor carencia e aumento da mensalidade em razão de eventual doença pre-existente, mas jamais recusar a proposta."/>
    <d v="2024-09-14T00:00:00"/>
    <s v="Não Reincidente"/>
    <s v="-"/>
    <n v="40"/>
    <s v="Não"/>
    <s v="Não"/>
    <s v="Não"/>
    <s v="Não"/>
    <s v="Não"/>
    <n v="0"/>
    <s v="Alto Custo PF/MEI"/>
    <m/>
    <x v="5"/>
    <m/>
    <x v="2"/>
    <s v="Não"/>
    <s v="Não"/>
    <s v="Não localizado contato com a Central Fale Leve"/>
    <m/>
    <m/>
    <m/>
    <m/>
    <m/>
    <m/>
    <m/>
    <m/>
    <m/>
    <m/>
    <m/>
  </r>
  <r>
    <x v="40"/>
    <n v="13157129"/>
    <s v="Cobertura"/>
    <s v="Demora na Liberação de Benefício"/>
    <s v="GETULIO HERMES DE ALMEIDA"/>
    <m/>
    <n v="74"/>
    <s v="Personal "/>
    <s v="Novos associados"/>
    <s v="Niterói"/>
    <s v="Empresarial"/>
    <s v="A interlocutora que e filha do beneficiário questiona esta desde ontem que esta no hospital ,o medico pediu uma solicitação e a operadora ainda não autorizou (não possui elementos suficientes para internação ,essa e a alegação da operadora),o beneficiário e idoso , a interlocutora já entrou em contato varias vezes e só pedem para que ela aguarde o retorno de contato protocolo de contato com a operadora =42233920241024167710 data=24/10/2024"/>
    <d v="2024-10-24T00:00:00"/>
    <s v="Não Reincidente"/>
    <n v="3"/>
    <n v="0"/>
    <s v="Sim"/>
    <s v="Sim"/>
    <s v="Sim"/>
    <s v="Não"/>
    <s v="Não"/>
    <n v="3"/>
    <s v="Atendimento durante internação"/>
    <m/>
    <x v="10"/>
    <m/>
    <x v="1"/>
    <s v="Sim"/>
    <s v="Não"/>
    <s v="Beneficiário teve demora para autorização de internação pois exames anexados, não corroboravam com a solicitação de urgência, liberado atendimento de emergência. Guia liberada após a NIP."/>
    <m/>
    <m/>
    <m/>
    <m/>
    <m/>
    <m/>
    <m/>
    <m/>
    <m/>
    <m/>
    <m/>
  </r>
  <r>
    <x v="40"/>
    <n v="13158185"/>
    <s v="Cobertura"/>
    <s v="Demora na Liberação de Benefício"/>
    <s v="BRUNA RAMOA MENDONCA"/>
    <m/>
    <n v="26"/>
    <s v="Premium"/>
    <s v="Novos associados"/>
    <s v="Zona Oeste II"/>
    <s v="Individual"/>
    <s v="Hoje dia 24/10/2024 me dirigi até a clínica da Leve Saude na Barra da Tijuca, pois havia marcado uma consulta as 18:45. Por conta do temporal me atrasei 3 minutos e cheguei as 18:48. O atendimento foi-me recusado e informaram que a médica já havia ido embora. Todas as consultas que eu preciso marcar nesse plano eu tenho que esperar pelo menos dois meses e toda vez que vou nessa clínica da Barra, com horário marcado, eles demoram cerca de duas horas para me atender. Ou seja, além de demorarem muito para conseguir vagas em um médico, eles ainda atrasam muito no dia da consulta e dão qualquer desculpa esfarrapada para não nos atender. Quando questionei ao recepcionista onde poderia reclamar da situação, ele só me disse para falar com a ouvidoria do plano e mais nada. Não me foi fornecido número de protocolo e nem nenhum comprovante de que aquele atendimento não aconteceu por conta da médica. Tenho testemunha."/>
    <s v="-"/>
    <s v="Não Reincidente"/>
    <n v="0"/>
    <n v="0"/>
    <s v="Não"/>
    <s v="Não"/>
    <s v="Não"/>
    <s v="Não"/>
    <s v="Não"/>
    <n v="0"/>
    <s v="Cancelamento de consulta"/>
    <s v="Gastroenterologista"/>
    <x v="1"/>
    <m/>
    <x v="1"/>
    <s v="Não"/>
    <s v="Não"/>
    <s v="Beneficiária reclama de consulta cancelada com gastro, em que a médica foi embora. Não localizado contato com a Central Fale Leve, somente com a Ouvidoria e RA após a abertura de NIP. "/>
    <m/>
    <m/>
    <m/>
    <m/>
    <m/>
    <m/>
    <m/>
    <m/>
    <m/>
    <m/>
    <m/>
  </r>
  <r>
    <x v="41"/>
    <n v="13158501"/>
    <s v="Cobertura"/>
    <s v="Suspensão dos atendimentos"/>
    <s v="THEO REZENDE LEAL"/>
    <m/>
    <n v="5"/>
    <s v="Leve ON"/>
    <s v="Advindos II"/>
    <s v="Zona Oeste II"/>
    <s v="Individual"/>
    <s v="THEO ESTÁ REALIZANDO TRATAMENTO TERAPIA PARA TEA NA CLINICA UNIVERSO ABA EM REALENGO DESDE ABRIL INDICADA PELA LEVE SAUDE JÁ POSSUINDO VINCULO COM OS PROFISSIONAIS E APRESENTANDO RESULTADOS POSITIVOS, POREM AGORA A CLINICA ENCAMINHOU NOTIFICAÇÃO INFORMANDO QUE O PLANO NÃO ESTÁ REALIZANDO O PAGAMENTO À CLINICA E EM RAZÃO DISSO O TRATAMENTO SERÁ INTERROMPIDO A PARTIR DO DIA 23/11/24. DESTA FORMA, VISANDO EVITAR PREJUIZOS AO MENOR, UMA VEZ QUE A TERAPIA É FUNDAMENTAL PARA DESENVOLVIMENTO DO MESMO, SE REQUER QUE SEJA SOLUCIONADA A QUESTÃO PARA QUE A TERAPIA SEJA MANTIDA UMA VEZ QUE A CLINICA FOI INDICADA PELO PROPRIO PLANO E JA ESTÁ EM ANDAMENTO. TERAPIA PARA TEA É VITAL PARA O AUTISTA!"/>
    <d v="2024-10-24T00:00:00"/>
    <s v="Não Reincidente"/>
    <n v="2"/>
    <n v="1"/>
    <s v="Sim"/>
    <s v="Não"/>
    <s v="Sim"/>
    <s v="Não"/>
    <s v="Não"/>
    <n v="2"/>
    <s v="Negativa de atendimento por glosa"/>
    <s v="Terapia Infantil"/>
    <x v="2"/>
    <m/>
    <x v="1"/>
    <s v="Sim"/>
    <s v="Não"/>
    <s v="Responsável reclama de suspensão de atendimento de clínicaUniverso ABA de atendimento multidisciplinar para TEA. Verificado que foi aberta reclamação para o Gestão de rede que confirmou a suspensão."/>
    <m/>
    <m/>
    <m/>
    <m/>
    <m/>
    <m/>
    <m/>
    <m/>
    <m/>
    <m/>
    <m/>
  </r>
  <r>
    <x v="41"/>
    <n v="13159873"/>
    <s v="Mensalidade ou Reajuste"/>
    <s v="Devolução de valores após rescisão "/>
    <s v="SANDRA REGINA DURVAL PEREIRA"/>
    <m/>
    <n v="62"/>
    <s v="Personal "/>
    <s v="Novos associados"/>
    <s v="Zona Oeste I "/>
    <s v="Individual"/>
    <s v="Beneficiária, questiona a não devolução de valor proporcional de mensalidade pela operadora, vez que ocorreu o cancelamento contratual a pedido da beneficiária. Beneficiária informa que aderiu ao plano no dia 13\09\2024 e dia 16\09\2024 pagou o valor de R$ 1.138,58. Solicitou o cancelamento dia 17\09\2024. Informa que quer o valor integral pois não usufruiu do plano. Protocolo 42233920241015147704 – data 15\10\2024."/>
    <d v="2024-10-03T00:00:00"/>
    <s v="Reincidente"/>
    <n v="6"/>
    <n v="22"/>
    <s v="Sim"/>
    <s v="Sim"/>
    <s v="Sim"/>
    <s v="Não"/>
    <s v="Atendimento especializado"/>
    <n v="3"/>
    <s v="Demora para pagamento de reembolso"/>
    <m/>
    <x v="11"/>
    <m/>
    <x v="1"/>
    <s v="Sim"/>
    <s v="Não"/>
    <s v="Beneficiária reclama de demora para resposta de devolução de mensalidade após o cancelamento. "/>
    <m/>
    <m/>
    <m/>
    <m/>
    <m/>
    <m/>
    <m/>
    <m/>
    <m/>
    <m/>
    <m/>
  </r>
  <r>
    <x v="42"/>
    <n v="13160547"/>
    <s v="Contratos e Regulamentos"/>
    <s v="Rescisão contratual"/>
    <s v="LORENZO SEQUEIRA GALINDO"/>
    <m/>
    <n v="0"/>
    <s v="Premium"/>
    <s v="Novos associados"/>
    <s v="Zona Oeste II"/>
    <s v="Individual"/>
    <s v="Interlocutora, que se identifica como mãe do beneficiário, questiona cancelamento do contrato do plano coletivo empresarial, em 24/10/2024. A mesma informa que seu dependente realiza tratamento ( ASMA) e (Hérnia ) com Pneumologista pediátrico com o Dr Luiz Felipe Queiroz Bichara Chicri CRM 5201069233. A mesma informa que seu filho faz esse tratamento no Hospital Vitoria e no HIEP e teme que o pior aconteça pois a Leve Saúde enviou esse email e não esclareceu pra onde seu filho deverá ir caso precise de atendimento , a mesma informa que a operadora de saúde precisa se posicionar em relação ao caso."/>
    <d v="2024-10-26T00:00:00"/>
    <s v="Não Reincidente"/>
    <n v="1"/>
    <n v="2"/>
    <s v="Não"/>
    <s v="Não"/>
    <s v="Sim"/>
    <s v="Não"/>
    <s v="Não"/>
    <n v="1"/>
    <s v="Rescisão pela operadora de contrato alto custo"/>
    <m/>
    <x v="11"/>
    <m/>
    <x v="0"/>
    <s v="Não"/>
    <s v="Não"/>
    <s v="Responsável reclama de cancelamento do plano por parte da operadora. Movimento realizado pelo time Jurídico junto a diretoria, para alguns contratos com sinistro alto."/>
    <m/>
    <m/>
    <m/>
    <m/>
    <m/>
    <m/>
    <m/>
    <m/>
    <m/>
    <m/>
    <m/>
  </r>
  <r>
    <x v="42"/>
    <n v="13160830"/>
    <s v="Cobertura"/>
    <s v="Demora na garantia de reembolso"/>
    <s v="ALINE VARGEM DE ARAUJO"/>
    <m/>
    <n v="40"/>
    <s v="Personal "/>
    <s v="Novos associados"/>
    <s v="Zona Oeste I "/>
    <s v="Empresarial"/>
    <s v="Bom dia, fiz uma cirurgia dia 25/09/2024, paguei o anestesista e no dia 27/09/2024, enviei todos os dados necessários para solicitação do reembolso. A documentação foi recepcionada pelo convênio e me deram o prazo de 30 dias para me devolverem o valor. Entrei em contato algumas vezes com o convênio por app de mensagens do convênio e fiquei todas as vezes aguardando mais de 5 horas para conseguir ser atendida, e sempre com a mesma resposta, de que eu teria que aguardar os 30 dias. Dia 25/10/2024entrei em contato novamente com a operadora, sendo que na parte da ouvidoria, relatando a demora no atendimento do aplicativo. Abriram uma ouvidoria e hoje entrei contato novamente questionando o prazo do reembolso ter vencido ontem e fui informada que vou precisar esperar mais 7 dias, pois é o prazo que a ouvidoria tem para solucionar as demandas."/>
    <d v="2024-09-23T00:00:00"/>
    <s v="Reincidente"/>
    <n v="10"/>
    <n v="35"/>
    <s v="Sim"/>
    <s v="Não"/>
    <s v="Sim"/>
    <s v="Sim"/>
    <s v="Ouvidoria"/>
    <n v="3"/>
    <s v="Erro Fale Leve"/>
    <m/>
    <x v="3"/>
    <m/>
    <x v="1"/>
    <s v="Sim"/>
    <s v="Envio para área errada"/>
    <s v="Beneficiária encaminhou documentação para reembolso no dia 27/09 e houve demora da consultora da Caixa de atendimento para envio de documentação para produção médica. Beneficiária realizou abertura de Ouvidoria"/>
    <m/>
    <m/>
    <m/>
    <m/>
    <m/>
    <m/>
    <m/>
    <m/>
    <m/>
    <m/>
    <m/>
  </r>
  <r>
    <x v="42"/>
    <n v="13160967"/>
    <s v="Cobertura"/>
    <s v="Suspensão dos atendimentos"/>
    <s v="TIAGO DE SOUSA NUNES"/>
    <m/>
    <n v="7"/>
    <s v="Personal "/>
    <s v="Novos associados"/>
    <s v="Zona Oeste I "/>
    <s v="Individual"/>
    <s v="Interlocutora, que se identifica como mãe do beneficiário, questiona o não atendimento para fonoaudiologia, nutricionista, terapia ocupacional e psicólogo. Relata que tentou entrar em contato com a Operadora por meio de mensagem via aplicativo da ouvidoria operadora na data 28/10/2024, sem sucesso. Relata que o prestador alegou falta de pagamento por parte da operadora e devido a isso foi suspenso os atendimentos. Informa que não consegue contato com a operadora para verificar tratativa ou solicitar outro prestador."/>
    <d v="2024-10-28T00:00:00"/>
    <s v="Reincidente"/>
    <n v="3"/>
    <n v="0"/>
    <s v="Sim"/>
    <s v="Não"/>
    <s v="Sim"/>
    <s v="Sim"/>
    <s v="Ouvidoria"/>
    <n v="3"/>
    <s v="Negativa de atendimento por glosa"/>
    <s v="Terapia Infantil"/>
    <x v="2"/>
    <m/>
    <x v="1"/>
    <s v="Não"/>
    <s v="Não"/>
    <s v="Responsável realiza 3 contatos com o time de Ouvidoria mas não consegue passar reclamações pois atendimento é encerrado por consultoras."/>
    <m/>
    <m/>
    <m/>
    <m/>
    <m/>
    <m/>
    <m/>
    <m/>
    <m/>
    <m/>
    <m/>
  </r>
  <r>
    <x v="42"/>
    <n v="13161339"/>
    <s v="Contratos e Regulamentos"/>
    <s v="Demora na Contratação AC"/>
    <s v="VITORIA RIBEIRO DE BARROS"/>
    <m/>
    <n v="23"/>
    <s v="Mais Metropolitano"/>
    <s v="Advindos III"/>
    <s v="Petrópolis"/>
    <s v="Individual"/>
    <s v="Beneficiária, questiona a recusa para contratação de plano individual ou familiar, sob alegação de [que esta em analise]. A solicitação foi feita à Operadora no dia 15/10/2024. Relata preencheu a Declaração de Saúde mediante entrevista com a medica. A operadora de saúde não passou o protocolo de atendimento."/>
    <d v="2024-10-11T00:00:00"/>
    <s v="Não Reincidente"/>
    <s v="-"/>
    <n v="17"/>
    <s v="Não"/>
    <s v="Não"/>
    <s v="Não"/>
    <s v="Não"/>
    <s v="Não"/>
    <n v="0"/>
    <s v="Alto Custo PF/MEI"/>
    <m/>
    <x v="5"/>
    <m/>
    <x v="2"/>
    <s v="Não"/>
    <s v="Não"/>
    <s v="Não localizado contato com a Central Fale Leve."/>
    <m/>
    <m/>
    <m/>
    <m/>
    <m/>
    <m/>
    <m/>
    <m/>
    <m/>
    <m/>
    <m/>
  </r>
  <r>
    <x v="42"/>
    <n v="13161542"/>
    <s v="Contratos e Regulamentos"/>
    <s v="Demora na Contratação AC"/>
    <s v="BRUNO DRUMOND MENDES BARROS"/>
    <m/>
    <n v="74"/>
    <s v="Premium"/>
    <s v="Advindos III"/>
    <s v="Centro/ Zona Sul"/>
    <s v="Individual"/>
    <s v="beneficiário, questiona a recusa para contratação de plano individual ou familiar, sem alegação do motivo da recusa. A solicitação foi feita à Operadora no dia 24/09/2024. Protocolo sem protocolo no dialogo com o número 39523300"/>
    <d v="2024-09-25T00:00:00"/>
    <s v="Não Reincidente"/>
    <s v="-"/>
    <n v="33"/>
    <s v="Não"/>
    <s v="Não"/>
    <s v="Não"/>
    <s v="Não"/>
    <s v="Não"/>
    <n v="0"/>
    <s v="Alto Custo PF/MEI"/>
    <m/>
    <x v="5"/>
    <m/>
    <x v="2"/>
    <s v="Não"/>
    <s v="Não"/>
    <s v="Não localizado contato com a Central Fale Leve."/>
    <m/>
    <m/>
    <m/>
    <m/>
    <m/>
    <m/>
    <m/>
    <m/>
    <m/>
    <m/>
    <m/>
  </r>
  <r>
    <x v="42"/>
    <n v="13161573"/>
    <s v="Cobertura"/>
    <s v="Carência"/>
    <s v="KEITH LEINA MELO ARAUJO"/>
    <m/>
    <n v="44"/>
    <s v="Premium"/>
    <s v="Advindos III"/>
    <s v="Centro/ Zona Sul"/>
    <s v="Individual"/>
    <s v="Tive exames de sangue simples de rotina solicitados pela médica, que orientou que eu fizesse tais exames no final do mês de outubro, para levar os resultados na próxima consulta, que está marcada para dia 06/11/2024. No dia 25/10/2024, estive num dos laboratórios informados no aplicativo da Leve Saúde (Centro de Medicina - Nova Iguaçu II), em jejum de 12 horas. Depois de pegar senha e aguardar, tive o atendimento negado, sob a informação de que estaria em prazo de carência. Alguns atendentes do laboratório informaram que diversos clientes da Leve Saúde vêm tendo o atendimento negado, sob pretexto de que a empresa informa ser carência zero e depois impõem carência. Depois de muitas tentativas de conato com a Leve Saúde, não consegui fazer os exames e fui embora, haja vista que eu já estava em jejum de 12 horas. Na mesma data tive exames de oftalmologia negados, novamente sob o pretexto de estar em carência. Não são exames de alta complexidade."/>
    <d v="2024-10-25T00:00:00"/>
    <s v="Não Reincidente"/>
    <n v="2"/>
    <n v="3"/>
    <s v="Não"/>
    <s v="Não"/>
    <s v="Sim"/>
    <s v="Não"/>
    <s v="Não"/>
    <n v="1"/>
    <s v="Negativa de autorização devida"/>
    <m/>
    <x v="4"/>
    <m/>
    <x v="0"/>
    <s v="Não"/>
    <s v="Não"/>
    <s v="Beneficiária reclama de negativa de atendimento por carência. Relata que ao adquirir o plano, foi informado que não teria carências. No dia 25/10, beneficiária entrou em contato 3 vezes e em todos os atendimentos foi informado sobre a carência."/>
    <m/>
    <m/>
    <m/>
    <m/>
    <m/>
    <m/>
    <m/>
    <m/>
    <m/>
    <m/>
    <m/>
  </r>
  <r>
    <x v="42"/>
    <n v="13162073"/>
    <s v="Cobertura"/>
    <s v="Dificuldade no agendamento"/>
    <s v="JUCELIA FERNANDES DOMENECH"/>
    <m/>
    <n v="74"/>
    <s v="Personal "/>
    <s v="Novos associados"/>
    <s v="Zona Norte I"/>
    <s v="Empresarial"/>
    <s v="Interlocutora, que se identifica como filha da beneficiária, questiona o prazo de atendimento para cardiologia arritmologista. A operadora autorizou o serviço e agendou para o dia 30/12/2024, após o prazo máximo previsto na RN nº 566/2022. Protocolo 42233920241028173782 – data 28/10/2024."/>
    <d v="2024-10-28T00:00:00"/>
    <s v="Não Reincidente"/>
    <n v="1"/>
    <n v="0"/>
    <s v="Sim"/>
    <s v="Não"/>
    <s v="Sim"/>
    <s v="Sim"/>
    <s v="Ouvidoria"/>
    <n v="3"/>
    <s v="Erro no cadastro de prestador"/>
    <m/>
    <x v="2"/>
    <m/>
    <x v="1"/>
    <s v="Não"/>
    <s v="Não"/>
    <s v="Filha da beneficiária entrou em contato com o setor de ouvidoria informando que não consegue localizar Arritmologista."/>
    <m/>
    <m/>
    <m/>
    <m/>
    <m/>
    <m/>
    <m/>
    <m/>
    <m/>
    <m/>
    <m/>
  </r>
  <r>
    <x v="42"/>
    <n v="13163159"/>
    <s v="Cobertura"/>
    <s v="Dificuldade no agendamento"/>
    <s v="THAIS BALTAZAR BOEZIO"/>
    <m/>
    <n v="28"/>
    <s v="Premium"/>
    <s v="Advindos I"/>
    <s v="Zona norte III"/>
    <s v="Individual"/>
    <s v="Em 4/10/2024 iniciei meu pré natal, onde foram solicitados exames, incluindo uma ultrassonografia transvaginal. Agendei o exame pra 30/10 no labs, mas depois percebi que esta data ultrapassaria a 9 semana. Reagendei pra 26/10, entretanto a operadora negou autorização justificando erro no código tuss. Obtive novo laudo médico e solicitei autorização urgente. consegui reagendar para unidade da tijuca, onde apos muito esforço da equipe realizei o exame, em meio a isso busquei auxilio da ouvidoria diversas vezes mas recebi apenas mensagens automáticas. a sequencia de falhas da leve e orientações conflitantes comprometeram meu pre natal. em anexo seguem os fatos detalhados junto com os comprovantes."/>
    <d v="2024-10-18T00:00:00"/>
    <s v="Não Reincidente"/>
    <n v="10"/>
    <n v="10"/>
    <s v="Não"/>
    <s v="Não"/>
    <s v="Sim"/>
    <s v="Não"/>
    <s v="Não"/>
    <n v="1"/>
    <s v="Erro prestador"/>
    <m/>
    <x v="2"/>
    <m/>
    <x v="1"/>
    <s v="Não"/>
    <s v="Não"/>
    <s v="Beneficiária teve problemas para autorizar o exame pois a médica solicitou US transvaginal normal e a mesma se encontra gestante. "/>
    <m/>
    <m/>
    <m/>
    <m/>
    <m/>
    <m/>
    <m/>
    <m/>
    <m/>
    <m/>
    <m/>
  </r>
  <r>
    <x v="43"/>
    <n v="13163580"/>
    <s v="Cobertura"/>
    <s v="Descredenciamento"/>
    <s v="ELOA DE ANDRADE MACEDO"/>
    <m/>
    <n v="4"/>
    <s v="Personal "/>
    <s v="Novos associados"/>
    <s v="Zona Oeste I "/>
    <m/>
    <s v="Interlocutor, que se identifica como pai da beneficiária, informa que precisa realizar fonoaudiólogo, psicólogo e terapia ocupacional. A solicitação foi feita à operadora no dia 09/10/2024, para realização no município São Gonçalo/RJ, no prestador Espaço Crescer e a operadora direcionou o atendimento, autorizado para o prestador Clínica Universal, impedindo a realização das sessões com o prestador credenciado de preferência do beneficiário. Interlocutor alega desconhecer previsão contratual para este direcionamento. Protocolo: 42233920241029176505 – data: 29/10/2024."/>
    <d v="2024-10-07T00:00:00"/>
    <s v="Reincidente"/>
    <n v="3"/>
    <n v="22"/>
    <s v="Sim"/>
    <s v="Sim"/>
    <s v="Sim"/>
    <s v="Sim"/>
    <s v="Não"/>
    <n v="4"/>
    <s v="Negativa de atendimento por glosa"/>
    <s v="Terapia Infantil"/>
    <x v="2"/>
    <m/>
    <x v="1"/>
    <s v="Sim"/>
    <s v="Não"/>
    <s v="Responsável reclama de suspensão de atendimento na clínica Crescer. Beneficiária realiza atendimento com Fono e Psicólogo, o mesmo solicitou outros prestadores para continuidade de atendimento e ameaçou ANS (Não aceitou clínica Universal pois afirma que fica em área de risco). Atendimento especializado realiza tentativa de contatopara realizar indicação  mas sem sucesso."/>
    <m/>
    <m/>
    <m/>
    <m/>
    <m/>
    <m/>
    <m/>
    <m/>
    <m/>
    <m/>
    <m/>
  </r>
  <r>
    <x v="43"/>
    <n v="13164311"/>
    <s v="Cobertura"/>
    <s v="Dificuldade no agendamento"/>
    <s v="TAIARA CERQUEIRA CANDIA MARQUES"/>
    <m/>
    <n v="28"/>
    <s v="Premium"/>
    <s v="Advindos II"/>
    <s v="Zona norte III"/>
    <m/>
    <s v="O plano não oferece um agendamento direto com a psicologa semanalmente. Para agendar, é necessário entrar no app doplano ou atraves de telefone para agendar. Ocorre que dessa forma, muitas vezes o paciente não consegue a sessão de terapia semanalmentem como deve ser. Para essa especialidade, o plano deveria permitir o agendamento direto com o profissional, pois quando não tem vaga, interrompe o tratamento por uma semana, como aconteceu comigo. Agendia via app para o dia 29/10. No entranto, para a semana seguinte não há vaga em nenhum dia. Só consegui agendar novamente para o dia 14/11."/>
    <d v="2024-10-23T00:00:00"/>
    <s v="Não Reincidente"/>
    <n v="6"/>
    <n v="6"/>
    <s v="Sim"/>
    <s v="Sim"/>
    <s v="Sim"/>
    <s v="Não"/>
    <s v="Atendimento especializado"/>
    <n v="3"/>
    <s v="Prestador sem agenda"/>
    <s v="Psicologia"/>
    <x v="1"/>
    <m/>
    <x v="1"/>
    <s v="Sim"/>
    <s v="Não"/>
    <s v="Beneficiária reclama de falta de agenda para continuidade de acompanhamento com psicólogo."/>
    <m/>
    <m/>
    <m/>
    <m/>
    <m/>
    <m/>
    <m/>
    <m/>
    <m/>
    <m/>
    <m/>
  </r>
  <r>
    <x v="43"/>
    <n v="13165701"/>
    <s v="Cobertura"/>
    <s v="Descredenciamento"/>
    <s v="CAIO HENRIQUE MACHADO DOS ANJOS"/>
    <m/>
    <n v="6"/>
    <s v="Premium"/>
    <s v="Novos associados"/>
    <s v="Zona Oeste II"/>
    <m/>
    <s v="Interlocutora, que se identifica como mãe do beneficiário, questiona a suspensão para terapia ABA. A operadora indicou prestadores de serviços que não realizam os serviços necessários e devido a isso a interlocutora faz com a clinica Universo Aba, devido a um acordo entre a clinica e a operadora, porem no dia 23/10/2024 a clinica entrou em contato alertando que seria suspenso, devido a alguma quebra de acordo por parte da operadora, não foi informado o porque, no dia 23/10/2024 a interlocutora entrou em contato com a operadora e foi pedido um prazo de 72 horas, no dia 29/10/2024 ao entrar em contato foi informado que foi suspenso e que seria disponibilizado outra rede, porem a interlocutora já tem cienca de que não tem outra rede para a terapia ABA, A interlocutora informa que o filho já esta tendo evolução no tratamento, e seria péssimo para evolução ter essa quebra no tratamento. Protocolo 42233920241023167007 data 24/10/2024 42233920241029179020 data 29/10/2024"/>
    <d v="2024-10-23T00:00:00"/>
    <s v="Não Reincidente"/>
    <n v="2"/>
    <n v="6"/>
    <s v="Sim"/>
    <s v="Sim"/>
    <s v="Sim"/>
    <s v="Não"/>
    <s v="Atendimento especializado"/>
    <n v="3"/>
    <s v="Negativa de atendimento por glosa"/>
    <s v="Terapia Infantil"/>
    <x v="2"/>
    <m/>
    <x v="1"/>
    <s v="Sim"/>
    <s v="Não"/>
    <s v="Responsável reclama de suspensão de atendimento em clínica Universo ABA."/>
    <m/>
    <m/>
    <m/>
    <m/>
    <m/>
    <m/>
    <m/>
    <m/>
    <m/>
    <m/>
    <m/>
  </r>
  <r>
    <x v="43"/>
    <n v="13165786"/>
    <s v="Cobertura"/>
    <s v="Descredenciamento"/>
    <s v="ARTHUR BERNARDO SOUZA RODRIGUES"/>
    <m/>
    <n v="6"/>
    <s v="Personal "/>
    <s v="Advindos I"/>
    <s v="Zona norte II"/>
    <m/>
    <s v="Sou Ana Raquel S. Rodrigues, Mãe do Arthur Bernardo S. Rodrigues cliente do Plano Leve Saúde registro 1110349937624800, em tratamento terapêutico na clínica Universo Aba desde Novembro 2023, iniciou Aba em 06/08/24.No dia 23/10/24 recebj uma Declaração da clínica Universo Aba informando que por questões administrativas junto a operadora Leve as terapias serão SUSPENSAS a apartir de 23/11/24 caso não haja retorno do plano a fim de resolver. Em 24/10/24 fiz contato com o plano protocolo 42233920241024166352 atendende Jaqueline deu prazo de 72hs para resposta, em 29/10/24 retornei o contato protocolo 42233920241029177750 atendende Elisângela deu prazo até dia 5/11 para nova resposta.A resposta do 1°protocolo foi da necessidade de enviar um novo pedido de terapia por email para que as terapias sejam feitas em outro local. Arthur criou vínculos com profissionais da clínica e a ruptura pode gerar prejuízo no seu desenvolvimento. Solicito permanecer na clinica Universo ABA. Aguardo retorno"/>
    <d v="2024-10-24T00:00:00"/>
    <s v="Não Reincidente"/>
    <n v="4"/>
    <n v="5"/>
    <s v="Sim"/>
    <s v="Não"/>
    <s v="Sim"/>
    <s v="Não"/>
    <s v="Não"/>
    <n v="2"/>
    <s v="Negativa de atendimento por glosa"/>
    <s v="Terapia Infantil"/>
    <x v="2"/>
    <m/>
    <x v="1"/>
    <s v="Sim"/>
    <s v="Não"/>
    <s v="Responsável reclama de suspensão de atendimento em clínica Universo ABA."/>
    <m/>
    <m/>
    <m/>
    <m/>
    <m/>
    <m/>
    <m/>
    <m/>
    <m/>
    <m/>
    <m/>
  </r>
  <r>
    <x v="44"/>
    <n v="13166249"/>
    <s v="Cobertura"/>
    <s v="Descredenciamento"/>
    <s v="ARTHUR DE CARVALHO ARAUJO"/>
    <m/>
    <n v="9"/>
    <s v="Personal "/>
    <s v="Novos associados"/>
    <s v="Zona Oeste I "/>
    <m/>
    <s v="Interlocutora, que se identifica como mãe do beneficiário, questiona a falta de atendimento para [Psicólogo, Terapia ocupacional, fonoaudiólogo e psicomotricidade]. Relata que tentou entrar em contato com a [Operadora] por meio [Telefone – 3952-3333- na data 25/10/2024, em torno das 18h-], sem sucesso. O prestador solicitado como de preferência do beneficiário [Clinica Universo Aba] foi descredenciado e não foi disponibilizada outra alternativa de atendimento no mesmo município [Rio de janeiro]. A demanda [13166200 – inserir número da demanda DIPRO] foi aberta para apuração do descredenciamento pela DIPRO."/>
    <d v="2024-10-25T00:00:00"/>
    <s v="Não Reincidente"/>
    <n v="3"/>
    <n v="5"/>
    <s v="Não"/>
    <s v="Não"/>
    <s v="Sim"/>
    <s v="Não"/>
    <s v="Não"/>
    <n v="1"/>
    <s v="Negativa de atendimento por glosa"/>
    <s v="Terapia Infantil"/>
    <x v="2"/>
    <m/>
    <x v="1"/>
    <s v="Sim"/>
    <s v="Não"/>
    <s v="Responsável reclama de suspensão de atendimento em clínica Universo ABA. _x000a_&gt;Dia 25/10, Responsável solicita posição sobre pagamento a clínica Universo ABA/ Aberta demanda para Gestão de rede_x000a_&gt; Dia 29/10, Contato ativo informando que a clínica optou por descredenciamento e será direcionado novo prestador"/>
    <m/>
    <m/>
    <m/>
    <m/>
    <m/>
    <m/>
    <m/>
    <m/>
    <m/>
    <m/>
    <m/>
  </r>
  <r>
    <x v="44"/>
    <n v="13166914"/>
    <s v="Cobertura"/>
    <s v="Fora do Rol"/>
    <s v="MARIA FERREIRA DA COSTA ALVES_x0009_"/>
    <m/>
    <n v="87"/>
    <s v="Personal "/>
    <s v="Advindos II"/>
    <s v="São Gonçalo"/>
    <m/>
    <s v=" Foi solicitado no dia 07 de Outubro de 2024, a autorização ao Plano de Saúde Leve Saúde, para a realização do Exame PET-CT ONCOLÓGICO, porém a resposta foi negativa, sob a alegação de que o procedimento não consta da Diretriz de Utilização da ANS. Porém, na página 63, item 60, consta o procedimento."/>
    <d v="2024-10-07T00:00:00"/>
    <s v="Não Reincidente"/>
    <n v="8"/>
    <n v="23"/>
    <s v="Sim"/>
    <s v="Sim"/>
    <s v="Sim"/>
    <s v="Não"/>
    <s v="Não"/>
    <n v="3"/>
    <s v="Negativa de autorização devida"/>
    <s v="PET CT"/>
    <x v="17"/>
    <m/>
    <x v="0"/>
    <s v="Sim"/>
    <s v="Não"/>
    <s v="Beneficiária reclama pois solicitou autorização de exame PET CT e exame foi negado por estar fora da DUT._x000a_&gt; Dia 07/10, Responsável solicita agendamento e é direcionada para o envio do pedido para solicitação de autorização;_x000a_&gt;Dia 08/10, Confirmado recepção de pedido médico;_x000a_&gt;Dia 10/10, Backoffice realiza abertura de guia para análise Técnica;_x000a_&gt;Dia 12,17 e 25/10, Filha solicita prioridade para análise, ciente do prazo de 21 dias para realização;_x000a_&gt; Dia 26/10, Familiar realiza abertura de ameaça, atendimento encaminhado para célula de ameaças;_x000a_&gt;Dia 28/10, Guia Liberada (Regulação) &gt; Dia 28/10, Guia Negada (Oncologia);_x000a_&gt;Dia 28/10, Atendimento especializado encaminha negativa de guia para familiar;_x000a_&gt;Dia 29/10, Familiar retorna e consultora informa que exame não está no Rol da ANS (Erro operacional);"/>
    <m/>
    <m/>
    <m/>
    <m/>
    <m/>
    <m/>
    <m/>
    <m/>
    <m/>
    <m/>
    <m/>
  </r>
  <r>
    <x v="45"/>
    <n v="13168445"/>
    <s v="Contratos e Regulamentos"/>
    <s v="Demora na Contratação AC"/>
    <s v="KAIQUE CAMPOS NASCIMENTO"/>
    <m/>
    <n v="4"/>
    <s v="Personal "/>
    <s v="Novos associados"/>
    <s v="Zona Oeste II"/>
    <s v="Individual"/>
    <s v="Interlocutora, que se identifica como mãe do beneficiário, questiona a recusa para contratação de plano individual ou familiar, sem justificativa. A solicitação foi feita à operadora no dia 24/10/2024. Protocolo: 422339201030182229 Data: 30/10/2024 ás 15:19 Atendente Daniel."/>
    <d v="2024-10-24T00:00:00"/>
    <s v="Não Reincidente"/>
    <n v="1"/>
    <n v="7"/>
    <s v="Não"/>
    <s v="Não"/>
    <s v="Sim"/>
    <s v="Não"/>
    <s v="Não"/>
    <n v="1"/>
    <s v="Alto Custo PF/MEI"/>
    <m/>
    <x v="5"/>
    <m/>
    <x v="2"/>
    <s v="Não"/>
    <s v="Não"/>
    <s v="Localizado 1 contato da responsável com a Central Fale Leve. A mesma relata que corretora informou que o plano não havia sido aprovado e questiona essa negativa. Na ligação há um momento em que cliente aciona app de gravação e é informado que chamada está sendo gravada e logo depois chamada é interrompida. "/>
    <m/>
    <m/>
    <m/>
    <m/>
    <m/>
    <m/>
    <m/>
    <m/>
    <m/>
    <m/>
    <m/>
  </r>
  <r>
    <x v="45"/>
    <n v="13168735"/>
    <s v="Contratos e Regulamentos"/>
    <s v="Cancelamento contratual"/>
    <s v="TARINNI TORRES CAVALCANTI"/>
    <m/>
    <n v="38"/>
    <s v="Personal "/>
    <s v="Novos associados"/>
    <s v="Zona Oeste II"/>
    <s v="Individual"/>
    <s v="Beneficiária, questiona o cancelamento, em 21/10/2024, do contrato individual/familiar firmado em 04/03/2024, sob alegação de inadimplência. Relata que ocorreu atraso no pagamento da mensalidade pois sofreu um golpe do corretor e ao entrar em contato com a Operadora foi informado a beneficiária que a mesma não precisaria efetuar o pagamento e resolveriam de forma interna, os prazos para solicitação foram ultrapassados e o problema não foi solucionado, causando assim o cancelamento do contrato. Beneficiária acrescenta que necessita do plano com urgência e que os contatos sobre informações do golpe sofrido enviados ao e-mail flavia.ribeiro@levesaude.com.br. Protocolo 42233920241011140664 - data 11/10/2024."/>
    <d v="2024-09-18T00:00:00"/>
    <s v="Não Reincidente"/>
    <n v="12"/>
    <n v="43"/>
    <s v="Não"/>
    <s v="Não"/>
    <s v="Sim"/>
    <s v="Não"/>
    <s v="Não"/>
    <n v="1"/>
    <s v="Cancelamento por inadimplência"/>
    <m/>
    <x v="18"/>
    <m/>
    <x v="1"/>
    <s v="Não"/>
    <s v="Abertura de árvore errada/ Não encaminhou demanda para setor responsável"/>
    <s v="Beneficiária reclama de cancelamento por inadimplência pois alega ter pago os boletos para o corretor. Fale Leve encaminhou demanda para o time comercial que solicitou a baixa de pagamento. Houve demora de resposta do time Financeiro de 4 dias úteis."/>
    <m/>
    <m/>
    <m/>
    <m/>
    <m/>
    <m/>
    <m/>
    <m/>
    <m/>
    <m/>
    <m/>
  </r>
  <r>
    <x v="45"/>
    <n v="13170481"/>
    <s v="Contratos e Regulamentos"/>
    <s v="Cancelamento contratual"/>
    <s v="CRISTIANE SILVEIRA TORRES"/>
    <m/>
    <n v="49"/>
    <s v="Leve ON"/>
    <s v="Novos associados"/>
    <s v="Nova Iguaçu"/>
    <s v="Empresarial"/>
    <s v="Beneficiária, informa que solicitou à operadora, em 31/10/24 , a exclusão em plano coletivo empresarial ( a beneficiária é a proprietária da empresa: CNPJ 13812655000106. Até a presente data não houve a exclusão. Protocolo: 42233920241031185669 - Data: 31/10/24"/>
    <d v="2024-10-30T00:00:00"/>
    <s v="Não Reincidente"/>
    <n v="4"/>
    <n v="1"/>
    <s v="Sim"/>
    <s v="Não"/>
    <s v="Sim"/>
    <s v="Não"/>
    <s v="Não"/>
    <n v="2"/>
    <s v="Aviso prévio"/>
    <m/>
    <x v="0"/>
    <m/>
    <x v="0"/>
    <s v="Não"/>
    <s v="Não"/>
    <s v="Beneficiária não concorda com o pagamento de aviso prévio. Ameaça ANS. Foi aberto caso para atendimento especializado, porém, beneficiária abriu NIP antes da tratativa do setor. "/>
    <m/>
    <m/>
    <m/>
    <m/>
    <m/>
    <m/>
    <m/>
    <m/>
    <m/>
    <m/>
    <m/>
  </r>
  <r>
    <x v="46"/>
    <n v="13170967"/>
    <s v="Cobertura"/>
    <s v="Dificuldade no agendamento"/>
    <s v="MARILZA DE CASTRO QUADRA"/>
    <m/>
    <n v="72"/>
    <s v="Personal "/>
    <s v="Advindos I"/>
    <s v="Niterói"/>
    <s v="Individual"/>
    <s v="Marilza é minha mãe e precisa de acompanhamento com PSIQUIATRA urgentemente devido a crises psicóticas desde 01/24. Leve ofereceu Dra Fernanda, na rede própria em Niterói, RJ Porém, a médica relatou que NÃO PODE tratar minha mãe por ela ter convergência nas medicações. Dra. Fernanda encaminhou minha mãe para outro especialista. Leve agendou Dr Vitor, na mesma clínica, dia 23/10. Levei minha mãe e chegando fomos informadas de que o médico não atende mais. Um DESCASO TOTAL. Nem fomos avisadas com antecedência. Depois desse dia, Leve ofereceu mais 2 médicos, um em Itaipu e outo no Centro, ambos em Niterói. Liguei para os 2 e nenhuma clínica tem psiquiatra. Ofereceram tb um na Clínica Universal, em SG/RJ, porém, já fomos neste lugar, que ofereceu péssimo atendimento. Leve oferece outros no Centro da cidade do Rio, porém é muito distante. Minha mãe tem 72 anos e dificuldade de mobilidade. Preciso de PSIQUIATRA URGENTE em São Gonçalo ou Niterói/RJ. Atenciosamente. Aline Ferreira 21 98105198"/>
    <d v="2024-09-24T00:00:00"/>
    <s v="Reincidente"/>
    <m/>
    <n v="38"/>
    <s v="Sim"/>
    <s v="Sim"/>
    <s v="Sim"/>
    <s v="Não"/>
    <s v="Não"/>
    <n v="3"/>
    <s v="Prestador sem agenda"/>
    <s v="Psiquiatria"/>
    <x v="1"/>
    <s v="Gestão de Rede"/>
    <x v="1"/>
    <s v="Sim"/>
    <s v="Não"/>
    <m/>
    <m/>
    <m/>
    <m/>
    <m/>
    <m/>
    <m/>
    <m/>
    <m/>
    <m/>
    <m/>
    <m/>
  </r>
  <r>
    <x v="46"/>
    <n v="13171951"/>
    <s v="Contratos e Regulamentos"/>
    <s v="Cancelamento contratual"/>
    <s v="FERNANDA RIBEIRO RICCIARDI DA SILVA"/>
    <m/>
    <s v="-"/>
    <s v="-"/>
    <s v="-"/>
    <s v="-"/>
    <s v="-"/>
    <s v="Senhores, na data de 25/10/2024, solicitamos o cancelamento do contrato saúde junto à operadora LEVE SAÚDE. As atendentes informaram que, para ser acatado via RN561, o processo passaria por uma análise. Após acessar o portal, verifiquei que o cancelamento encerraria 24/12, ou seja, por Aviso Prévio. Não estamos de acordo em cumprir o Aviso Prévio de 60 dias, visto que já completamos a vigência mínima na operadora e temos o direito de cancelarmos de forma imediata, uma vez que entendemos que estamos sendo obrigados a ficarmos por mais 2 meses na companhia. Por esse motivo, solicito gentil apoio da ANS para que o contrato seja cancelado mediante a Normativa RN561, prevista em lei. Se a questão não for resolvida, acionaremos a justiça."/>
    <d v="2024-09-20T00:00:00"/>
    <s v="Não Reincidente"/>
    <n v="6"/>
    <n v="42"/>
    <s v="Não"/>
    <s v="Não"/>
    <s v="Sim"/>
    <s v="Não"/>
    <s v="Não"/>
    <n v="1"/>
    <s v="Aviso prévio"/>
    <m/>
    <x v="0"/>
    <m/>
    <x v="0"/>
    <s v="Sim"/>
    <s v="Não"/>
    <s v="Responsável pelo contrato 32624 - SOC CIVIL DE ADM E SERVICOS VILLAGE PENDOTIBA, solicita a isenção de cobrança de aviso prévio pois não concorda com pagamento. Ciente que o aviso previo é uma regra determinada em contrato."/>
    <m/>
    <m/>
    <m/>
    <m/>
    <m/>
    <m/>
    <m/>
    <m/>
    <m/>
    <m/>
    <m/>
  </r>
  <r>
    <x v="46"/>
    <n v="13172477"/>
    <s v="Cobertura"/>
    <s v="Demora na Liberação de Benefício"/>
    <s v="EUNICE DOS SANTOS YARZON"/>
    <m/>
    <n v="88"/>
    <s v="Personal "/>
    <s v="Novos associados"/>
    <s v="Zona Norte I"/>
    <s v="Empresarial"/>
    <s v="Interlocutora, que se identifica como filha da beneficiária, questiona o prazo de atendimento para colonoscopia para proporcionar a cirurgia. A operadora autorizou, após o prazo máximo previsto na RN nº 566/2022. Beneficiária possui três guias constando urgência para realização do procedimento. Protocolo: 42233920241030180967 Data: 30/10/2024"/>
    <d v="2024-10-24T00:00:00"/>
    <s v="Não Reincidente"/>
    <n v="11"/>
    <n v="8"/>
    <s v="Sim"/>
    <s v="Não"/>
    <s v="Sim"/>
    <s v="Sim"/>
    <s v="Ouvidoria"/>
    <n v="3"/>
    <s v="Demora para agendamento de procedimento de urgência"/>
    <s v="Colonoscopia em ambiente hospitalar"/>
    <x v="2"/>
    <m/>
    <x v="1"/>
    <s v="Sim"/>
    <s v="Sim"/>
    <s v="&gt; 24/10 - Responsável solicita agendamento de colonoscopia em ambiente hospitalar com pedido urgência. _x000a_&gt; 30/10 - Houve erro operacional do Fale Leve, que não identificou guia aberta para procedimento. _x000a_&gt; 25/10 - Houve também do Backoffice, que indicou prestador para o procedimento que já estava com guia aberta e no time de gestão de rede que agendou o exame para data distante. "/>
    <m/>
    <m/>
    <m/>
    <m/>
    <m/>
    <m/>
    <m/>
    <m/>
    <m/>
    <m/>
    <m/>
  </r>
  <r>
    <x v="47"/>
    <n v="13173496"/>
    <s v="Cobertura"/>
    <s v="Carência"/>
    <s v="ROSA MARIA ALVES DE PINHO SAMPAIO"/>
    <m/>
    <n v="59"/>
    <s v="Premium"/>
    <s v="Novos associados"/>
    <s v="Zona Oeste II"/>
    <s v="Empresarial"/>
    <s v="Interlocutor, que se identifica como esposo da beneficiária, questiona a não cobertura para EAS, hemograma completo, ultrassonografia abdome total e Ultrassonografia da Tireoide Com Doppler (conforme guia médica). O procedimento foi solicitado no dia 04/11/2024, para realização no município Rio de Janeiro, entretanto, a operadora negou com a justificativa de que a beneficiária está em carência para o procedimento exames. Interlocutor relata que foi efetuado o procedimento de portabilidade de carências em 10/09/2024. Protocolo 42233920241104190325 – data 04/11/2024."/>
    <d v="2024-11-04T00:00:00"/>
    <s v="Não Reincidente"/>
    <n v="1"/>
    <n v="0"/>
    <s v="Sim"/>
    <s v="Sim"/>
    <s v="Sim"/>
    <s v="Não"/>
    <s v="Não"/>
    <n v="3"/>
    <s v="Erro no cadastro de carências"/>
    <m/>
    <x v="0"/>
    <m/>
    <x v="1"/>
    <s v="Sim"/>
    <s v="Não"/>
    <s v="Beneficiária reclama da negativa de atendimento para realizar exames laboratoriais. A justificativa da negativa foi por carência, mas ela realizou portabilidade. Houve erro operacional no time de Cadastro no registro das carências."/>
    <m/>
    <m/>
    <m/>
    <m/>
    <m/>
    <m/>
    <m/>
    <m/>
    <m/>
    <m/>
    <m/>
  </r>
  <r>
    <x v="47"/>
    <n v="13174070"/>
    <s v="Cobertura"/>
    <s v="Dificuldade no agendamento"/>
    <s v="ANTONIO INACIO DE BARROS"/>
    <m/>
    <n v="83"/>
    <s v="Leve ON"/>
    <s v="Advindos I"/>
    <s v="Zona norte III"/>
    <s v="Individual"/>
    <s v="Interlocutora, que se identifica como filha do beneficiário, questiona a falta de atendimento para Urologista , e nome do médico Dr Leandro Marque Bruno CRM 52932396. A solicitação foi feita à Operadora no dia 28/09/2024 , para realização no município Rio de Janeiro RJ . A operadora marca a consulta e desmarca não apresenta resposta ao pedido]. Protocolo 42233920241104191426 – data 28/10/2024."/>
    <d v="2024-10-15T00:00:00"/>
    <s v="Reincidente"/>
    <n v="2"/>
    <n v="20"/>
    <s v="Não"/>
    <s v="Não"/>
    <s v="Sim"/>
    <s v="Não"/>
    <s v="Não"/>
    <n v="1"/>
    <s v="Cancelamento de consulta"/>
    <s v="Urologista"/>
    <x v="1"/>
    <s v="Fale Leve "/>
    <x v="1"/>
    <s v="Sim"/>
    <s v="Não"/>
    <s v="Familiar entra em ctt para reclamar do cancelamanto, consultor envia e-mail para a unidade solicitando encaixe, mas não indica Rede Credenciada como contingência. Teve retorno da clínica com resposta positva para atendimento na mesma data. Porém, beneficiário entra em ctt outras duas vezes e é indicada Rede e ningém viu a liberação que a clínica fez. Consulta dia 04/11 - Leve Tijuca - Dr. LEANDRO MARCHETTI BRUNO, Urologista."/>
    <m/>
    <m/>
    <m/>
    <m/>
    <m/>
    <m/>
    <m/>
    <m/>
    <m/>
    <m/>
    <m/>
  </r>
  <r>
    <x v="47"/>
    <n v="13174964"/>
    <s v="Contratos e Regulamentos"/>
    <s v="Rescisão contratual"/>
    <s v="LEILA DA SILVA"/>
    <m/>
    <n v="59"/>
    <s v="Personal "/>
    <s v="Advindos II"/>
    <s v="Zona norte III"/>
    <s v="Empresarial"/>
    <s v="Em junho fiz o plano de saude para eu, meu neto, minha filha e meu genro. Desde então quando tentamos agendar, as consultas demoram muito ter vaga. E quando agendamos 24 horas recebemos mensagens falando que o médico teve um imprevisto e precisa remarcar a consulta. Tenho 9 mensagens de especialidades diferentes cancelando o atendimento 24hs da consulta. E ai qd tento remarcar tenho que aguardar mais de um mês. Minha filha e meu genro cancelaram o plano em setembro, pq ela esta investigando um nodulo e não conseguia atendimento pela leve, o que estava fazendo com que arcasse com atendimento particular. Pois bem, o mesmo esta acontecendo comigo e com o meu neto.E por esse motivo em 14/10 entrei em contato solicitando o cancelamento total do plano por não conseguir atendimento e qd consigo agendar 24hs e cancelado. Fui informada que tenho uma carencia de 60 dias. ou seja, só posso acancelar o plano em dezembro. Absurdo pagar dois meses para não conseguir atendimento."/>
    <d v="2024-10-14T00:00:00"/>
    <s v="Não Reincidente"/>
    <n v="4"/>
    <n v="21"/>
    <s v="Sim"/>
    <s v="Sim"/>
    <s v="Sim"/>
    <s v="Não"/>
    <s v="Atendimento especializado"/>
    <n v="3"/>
    <s v="Aviso prévio"/>
    <m/>
    <x v="0"/>
    <s v="Leve clínica"/>
    <x v="0"/>
    <s v="Sim"/>
    <s v="Perda de SLA"/>
    <s v="O constante cancelamento de agenda e falta de agenda dentro do prazo, resultou na insatisfação dos beneficiários que desejaram cancelar o plano. A situação piora qnd se esbarra na impossibilidade de cancelamento antes do prazo de rescisão. "/>
    <m/>
    <m/>
    <m/>
    <m/>
    <m/>
    <m/>
    <m/>
    <m/>
    <m/>
    <m/>
    <m/>
  </r>
  <r>
    <x v="47"/>
    <n v="13174972"/>
    <s v="Contratos e Regulamentos"/>
    <s v="Carência"/>
    <s v="GEORGETE MENDES SOARES"/>
    <m/>
    <n v="64"/>
    <s v="Premium"/>
    <s v="Advindos III"/>
    <s v="Zona Oeste II"/>
    <s v="Individual"/>
    <s v="No dia 31/10/2024 foi solicitada por meio de ligação a análise e correção de carências para a rede credenciada (protocolo: 42233920241031185104) uma vez que, na página 9 do contrato não possui detalhes sobre a diferenciação para utilização da rede preferencial ou credenciada, no entanto, ao retornar no dia 04/11/2024 (protocolo: 42233920241104192563) verificamos que as carências não seriam alteradas e também não seria possível solicitar uma reanálise de contrato uma vez que já tivesse passado pelo setor responsável. Desta forma, solicito uma posição da operadora em relação as carências da rede credenciada uma vez que não consta no aditivo carências do contrato sobre as carências na utilização na rede credenciada, preferencial ou própria."/>
    <d v="2024-10-31T00:00:00"/>
    <s v="Não Reincidente"/>
    <n v="5"/>
    <n v="4"/>
    <s v="Sim"/>
    <s v="Sim"/>
    <s v="Sim"/>
    <s v="Não"/>
    <s v="Não"/>
    <n v="3"/>
    <s v="Discordância de Carências"/>
    <m/>
    <x v="0"/>
    <m/>
    <x v="0"/>
    <s v="Sim"/>
    <s v="Não"/>
    <s v="Beneficiária reclama de carências implantadas para rede credenciada. Relata que não informado sobre a distinção de rede no momento da contratação e solicita correção. Foi realizado a correção pelo cadastro, porém, carências para rede credenciada mantidas."/>
    <m/>
    <m/>
    <m/>
    <m/>
    <m/>
    <m/>
    <m/>
    <m/>
    <m/>
    <m/>
    <m/>
  </r>
  <r>
    <x v="48"/>
    <n v="13176036"/>
    <s v="Cobertura"/>
    <s v="Dificuldade no agendamento"/>
    <s v="DANIEL COSMO DA SILVA"/>
    <m/>
    <n v="47"/>
    <s v="Personal "/>
    <s v="Novos associados"/>
    <s v="Zona norte III"/>
    <s v="Empresarial"/>
    <s v="Beneficiário, questiona a não cobertura para ecodoprex dos corpos cavernosos do pênis com TEFI, ENMG pélvica, médico solicitante Drº Emílio H. (urologista) . O procedimento foi solicitado à operadora no dia 14/10/2024 e 18/10/2024, para realização no município Rio de Janeiro/RJ e a operadora indicou prestadores que não realizam o procedimento. Protocolo 42233920241024162741 - data 24/10/2024."/>
    <d v="2024-10-15T00:00:00"/>
    <s v="Não Reincidente"/>
    <n v="11"/>
    <n v="21"/>
    <s v="Não"/>
    <s v="Não"/>
    <s v="Sim"/>
    <s v="Não"/>
    <s v="Não"/>
    <n v="1"/>
    <s v="Falta de prestador na região"/>
    <s v="Doppler de membros cavernosos"/>
    <x v="2"/>
    <m/>
    <x v="1"/>
    <s v="Sim"/>
    <s v="Perda de SLA"/>
    <s v="Beneficiário reclama de dificuldade para agendamento de exame de Eco doppler._x000a_&gt; Dia 15/10/2024: Solicita direcionamento, indicado: Pro Echo Freguesia e Copacabana e Cia do Médico de Bangu._x000a_&gt; Dia 16/10, beneficiário retorna informando que os locais indicados realizam apenas exame comum e o médico solicitou exame TEFI._x000a_&gt; Dia 18/10, Backoffice realiza abertura de guia, porém, insere atendimento para prestador que beneficiário já havia tentado contato e prestador informou que não realizava exame, com isso, a guia não foi encaminhada para gestão de rede realizar busca;_x000a_&gt;Dia 24/10, beneficiário solicita nova posição, consultora percebeu a abertura de guia para Pro Echo e solicita que beneficiário verifique novamente se o prestador Cia do Médico de Bangu realiza atendimento;_x000a_&gt;Dia 25/10 , Beneficiário retorna informando que não consegue agendar/ Aberto caso para gestão de rede;_x000a_&gt;Dias 28/10, 30/10, 31/10, 01/11, 02/11 e 05/11, Beneficiário solicita posicionamento, consultora orienta aguardar posicionamento do Gestão de rede/ Informado prazo até dia 01/11(Prazo do caso);_x000a_&gt; Houve erro operacional pelo Gestão de rede, que perdeu o SLA para indicação de rede."/>
    <m/>
    <m/>
    <m/>
    <m/>
    <m/>
    <m/>
    <m/>
    <m/>
    <m/>
    <m/>
    <m/>
  </r>
  <r>
    <x v="48"/>
    <n v="13177081"/>
    <s v="Cobertura"/>
    <s v="Dificuldade no agendamento"/>
    <s v="MARIA PEDROSA DE MOURA"/>
    <m/>
    <n v="62"/>
    <s v="Premium"/>
    <s v="Advindos II"/>
    <s v="Centro/ Zona Sul"/>
    <s v="Individual"/>
    <s v="Interlocutor(a), que se identifica como beneficiário questiona a falta de atendimento para exame de 40302040-glicose e 40301605 colesterol, solicitação foi feita à Operadora no dia 29/10/2024, para realização no município rio de janeiro . A operadora não apresenta a justificativa sobre negativa . Protocolo:4233920241105215326 data 05/11/2024"/>
    <d v="2024-11-05T00:00:00"/>
    <s v="Reincidente"/>
    <n v="1"/>
    <n v="0"/>
    <s v="Sim"/>
    <s v="Não"/>
    <s v="Sim"/>
    <s v="Não"/>
    <s v="Não"/>
    <n v="2"/>
    <s v="Negativa de autorização devida"/>
    <m/>
    <x v="4"/>
    <m/>
    <x v="0"/>
    <s v="Não"/>
    <s v="Não"/>
    <s v="Beneficiária compareceu ao Labs A+ para realizar exame de sangue e teve exames negados por carência (18 dias de plano). A mesma foi embora e fez contato com o Fale Leve após chegar em casa. Consultora informa que a beneficiária pode voltar ao laboratório para realização do exame que foi liberado pelo backoffice as 08:14, logo após a ligação com a Central. Em observações não impressas foi informado que liberação foi realizada de forma excepcional."/>
    <m/>
    <m/>
    <m/>
    <m/>
    <m/>
    <m/>
    <m/>
    <m/>
    <m/>
    <m/>
    <m/>
  </r>
  <r>
    <x v="48"/>
    <n v="13177308"/>
    <s v="Cobertura"/>
    <s v="Dificuldade no agendamento"/>
    <s v="SUELI NOGUEIRA DA SILVA"/>
    <m/>
    <n v="74"/>
    <s v="Leve ON"/>
    <s v="Novos associados"/>
    <s v="Zona Oeste II"/>
    <s v="Individual"/>
    <s v=" Beneficiária, questiona a não cobertura para urina de 24 horas, dosagem de cadeias leves livres scarpa e lambda na urina, eletroforese de proteínas na urina quantificação de proteína monoclonal. imunofixação de proteína na urina (segundo guia medico). O procedimento foi solicitado à operadora no dia 24/10/2024, para realização no município Rio de Janeiro e a operadora indicou prestadores que não realizam o procedimento. Protocolo 384251390."/>
    <d v="2024-10-11T00:00:00"/>
    <s v="Não Reincidente"/>
    <n v="9"/>
    <n v="25"/>
    <s v="Não"/>
    <s v="Não"/>
    <s v="Sim"/>
    <s v="Não"/>
    <s v="Não"/>
    <n v="1"/>
    <s v="Erro Fale Leve"/>
    <m/>
    <x v="3"/>
    <m/>
    <x v="1"/>
    <s v="Não"/>
    <s v="Perda de SLA"/>
    <s v="Beneficiária reclama de demora para direcionamento de local para realização de exames laboratoriais. Guia foi aberta dia 18/10. No dia 30/10, beneficiária retorna para Fale Leve para questionar sobre autorização e a consultora afirma que não tem posição no momento mas se prontifica a retornar para dar resposta. Não há registro de retorno. Teve desvio no Salesforce pelo Fale Leve na perda de SLA do Backoffice para abertura de guia. (Pedido enviado dia 15/10 &gt; Guia aberta dia 18/10)."/>
    <m/>
    <m/>
    <m/>
    <m/>
    <m/>
    <m/>
    <m/>
    <m/>
    <m/>
    <m/>
    <m/>
  </r>
  <r>
    <x v="49"/>
    <n v="13178884"/>
    <s v="Cobertura"/>
    <s v="Dificuldade no agendamento"/>
    <s v="ISLAINE DA COSTA FERREIRA"/>
    <m/>
    <n v="35"/>
    <s v="Premium"/>
    <s v="Advindos II"/>
    <s v="Centro/ Zona Sul"/>
    <s v="Empresarial"/>
    <s v="Meu filho tem 10 meses de vida, disfagia, perda de peso nos últimos dois meses e distúrbio alimentar infantil e precisa fazer a Frenotomia Lingual em ambiente hospitalar. Levei ao odontopediatra, para realizar a procedimento e infelizmente foi contra indicado em ambienteambulatorial devido risco de broncoaspiração. Estamos em período de carência para cirurgias eletivas, mas com o quadro descrito acima e em relatório médico adquire caráter de urgência. Tentei contato com a operadora de saúde nos dias 14/10, 16/10, 21/10 sempre explicando a situação porém a impressão que deu foi que se quer prestavam atenção nos meu relatos com as respostas que me eram apresentadas. Por isso, em 23/10 entrei em contato com o canal da ouvidoria solicitando ajuda e atenção. Assinei o termo de responsabilização pelos honorários médicos, encaminhei todos os relatórios e pedidos. Preciso apenas de um Day Clinic pois pagarei todos os profissionais. Disfagia leva a broncoaspiração e isso pode levar a algo pior"/>
    <d v="2024-10-07T00:00:00"/>
    <s v="Reincidente"/>
    <n v="2"/>
    <n v="30"/>
    <s v="Não"/>
    <s v="Não"/>
    <s v="Sim"/>
    <s v="Não"/>
    <s v="Ouvidoria"/>
    <n v="1"/>
    <s v="Erro no cadastro de carências"/>
    <m/>
    <x v="0"/>
    <m/>
    <x v="1"/>
    <s v="Não"/>
    <s v="Perda de SLA"/>
    <s v="Responsável do beneficiário ARTHUR FERREIRA DE VASCONCELLOS reclama de negativa para realização de cirurgia por carências._x000a_&gt;Dia 14/10 - Solicita autorização para cirurgia de frenectomia, foi informado sobre a carência contratual para cirurgias."/>
    <m/>
    <m/>
    <m/>
    <m/>
    <m/>
    <m/>
    <m/>
    <m/>
    <m/>
    <m/>
    <m/>
  </r>
  <r>
    <x v="49"/>
    <n v="13179037"/>
    <s v="Cobertura"/>
    <s v="Dificuldade no agendamento"/>
    <s v="ISLAINE DA COSTA FERREIRA"/>
    <m/>
    <n v="35"/>
    <s v="Premium"/>
    <s v="Advindos II"/>
    <s v="Centro/ Zona Sul"/>
    <s v="Empresarial"/>
    <s v="Em 22/10 encaminhei para a operadora um pedido médico solicitando acompanhamento de fonoaudiologia com especialidade em motricidade orofacial com as indicações: Anquiloglossia, Disfagia e Transtorno de Alimentação da Infância. Alguns dias após este envio, foi gerado uma guia de autorização, a qual ficou em análise e ao entrar no aplicativo em 04/11 verifiquei que esta havia &quot;saído da tela&quot;. Em 05/10 entrei em contato com a operadora e fui informada que a guia tinha sido negada por conta da carência contratual. Conforme vemos em anexo, já que eu vim de um outro plano do qual permaneci por 23 meses, possuo vigência para atendimento desde 26/10/2024. Encaminho em anexo relatório da profissional fonoaudióloga que acompanhava meu filho, a qual possui essa especialidade. Cabe ressaltar que meu filho já iniciou acompanhamento com a Terapia Ocupacional pela rede Leve Saúde. Ratifico que em 05/11 fez 10 dias úteis da minha solicitação inicial. Benficiário: Arthur Ferreira de Vasconcellos"/>
    <d v="2024-10-07T00:00:00"/>
    <s v="Reincidente"/>
    <n v="2"/>
    <n v="30"/>
    <s v="Não"/>
    <s v="Não"/>
    <s v="Sim"/>
    <s v="Não"/>
    <s v="Ouvidoria"/>
    <n v="1"/>
    <s v="Negativa de autorização devida"/>
    <m/>
    <x v="4"/>
    <m/>
    <x v="1"/>
    <s v="Não"/>
    <s v="Perda de SLA"/>
    <s v="Responsável do beneficiário ARTHUR FERREIRA DE VASCONCELLOS solicita direcionamento para fonoaudiologo._x000a_&gt;Dia 16/10 - Recepcionado pedido de para consulta com fono;_x000a_&gt;Dia 23/10 - Guia aberta para consulta com prestador sem local (Perda de SLA do Backoffice);_x000a_&gt;Dia 29/10 - Regulação encaminha guia para busca de rede;_x000a_&gt;Dia 04/11 - Guia Negada;_x000a_&gt;Dia 05/11 - Responsável entra em contato com o Fale Leve e recebe orientação sobre negativa e recusa agendamento na Leve clínica da Penha;"/>
    <m/>
    <m/>
    <m/>
    <m/>
    <m/>
    <m/>
    <m/>
    <m/>
    <m/>
    <m/>
    <m/>
  </r>
  <r>
    <x v="49"/>
    <n v="13180332"/>
    <s v="Contratos e Regulamentos"/>
    <s v="Rescisão contratual"/>
    <s v="MARINEZ JACINTO BASTOS"/>
    <m/>
    <s v="-"/>
    <s v="Premium"/>
    <s v="Advindos I"/>
    <s v="Niterói"/>
    <s v="Empresarial"/>
    <s v="Beneficiaria, informa que, em 01/11/2024, o representante da pessoa jurídica solicitou a rescisão do contrato coletivo, entretanto, foi informada que deveria haver notificação prévia de 60 (sessenta) dias]. Protocolo 423920241024166016, meio de contato telefone e data 01/11/2024"/>
    <d v="2024-10-24T00:00:00"/>
    <s v="Não Reincidente"/>
    <n v="4"/>
    <n v="13"/>
    <s v="Sim"/>
    <s v="Sim"/>
    <s v="Sim"/>
    <s v="Não"/>
    <s v="Atendimento especializado"/>
    <n v="3"/>
    <s v="Aviso prévio"/>
    <m/>
    <x v="0"/>
    <m/>
    <x v="0"/>
    <s v="Sim"/>
    <s v="Não"/>
    <s v="Cliente é responsável pelo contrato EXCLUSIVO COMERCIO DE ALIMENTOS LTDA, reclama da cobrança de aviso prévio. Verificado que beneficiários realizaram ameaça, atendimento foi encaminhado para célula de ameaça que solicitou a isenção da cobrança. No dia 04/11, o financeiro devolveu o de acordo e mesmo assim a NIP foi aberta. Equipe do atendimento especializado protocolou dificuldade de contato com responsáveis pelo contrato."/>
    <m/>
    <m/>
    <m/>
    <m/>
    <m/>
    <m/>
    <m/>
    <m/>
    <m/>
    <m/>
    <m/>
  </r>
  <r>
    <x v="50"/>
    <n v="13181018"/>
    <s v="Cobertura"/>
    <s v="Demora na Contratação AC"/>
    <s v="ALEDIO RODRIGUES"/>
    <m/>
    <n v="74"/>
    <s v="Premium"/>
    <s v="Advindos II"/>
    <s v="Niterói"/>
    <s v="Individual"/>
    <s v="Beneficiario questiona o porque que a operadora ainda não deu uma resposta referente a contratação do plano de saúde ."/>
    <d v="2024-09-27T00:00:00"/>
    <s v="Não Reincidente"/>
    <s v="-"/>
    <n v="41"/>
    <s v="Não"/>
    <s v="Não"/>
    <s v="Não"/>
    <s v="Não"/>
    <s v="Não"/>
    <n v="0"/>
    <s v="Alto Custo PF/MEI"/>
    <m/>
    <x v="5"/>
    <m/>
    <x v="2"/>
    <s v="Não"/>
    <s v="Não"/>
    <s v="Não localizado contato com a Central Fale Leve"/>
    <m/>
    <m/>
    <m/>
    <m/>
    <m/>
    <m/>
    <m/>
    <m/>
    <m/>
    <m/>
    <m/>
  </r>
  <r>
    <x v="50"/>
    <n v="13182260"/>
    <s v="Cobertura"/>
    <s v="Dificuldade no agendamento"/>
    <s v="HUGO PEREIRA FILHO"/>
    <m/>
    <n v="72"/>
    <s v="Personal "/>
    <s v="Novos associados"/>
    <s v="Zona Norte I"/>
    <s v="Individual"/>
    <s v="Interlocutora, que se identifica como filha do beneficiário questiona a falta de atendimento para Urologista. A solicitação foi feita à Operadora no dia 28/10/2024, para realização no município Rio de Janeiro (RJ). A operadora alega que o pedido está em análise e não apresenta resposta ao pedido. Ressalta interlocutora que o procedimento é solicitado como Urgência, e que o prazo de urgência já foi ultrapassado. Protocolo: 42233920241105194440 Data: 05/11/2024"/>
    <d v="2024-11-01T00:00:00"/>
    <s v="Não Reincidente"/>
    <n v="3"/>
    <n v="6"/>
    <s v="Sim"/>
    <s v="Sim"/>
    <s v="Sim"/>
    <s v="Não"/>
    <s v="Atendimento especializado"/>
    <n v="3"/>
    <s v="Erro Sistêmico"/>
    <s v="Urologista"/>
    <x v="16"/>
    <s v="Fale Leve"/>
    <x v="1"/>
    <s v="Sim"/>
    <s v="Sim"/>
    <s v="&gt; Beneficiário entrou na lista de agendamento indevido para consulta com Urologista em 04/11. _x000a_&gt; Fale Leve entra em contato com a Leve Clínica Tijuca para solicitar encaixe. _x000a_&gt; Leve Clínica Tijuca retorna informando que não é possivel o encaixe e que irá tentar para o dia 06/11._x000a_&gt; Familiar entra em ctt novamente para verificar posição, consultor reforça o prazo de 72h.u. e familiar ameaça ANS, o caso é transferido para o Atendimento Especializado._x000a_&gt; Leve Clínica Tijuca consegue encaixe para o dia 06/11/2024 as 14:49_x000a_&gt; Familiar entra em ctt novamente e consultora não verifica o andamento do caso anterior e não informa sobre encaixe concedido"/>
    <m/>
    <m/>
    <m/>
    <m/>
    <m/>
    <m/>
    <m/>
    <m/>
    <m/>
    <m/>
    <m/>
  </r>
  <r>
    <x v="50"/>
    <n v="13182375"/>
    <s v="Cobertura"/>
    <s v="Demora na Liberação de Benefício"/>
    <s v="ZAINE BARBOSA DE CARVALHO DE ALMEIDA"/>
    <m/>
    <n v="47"/>
    <s v="Mais Metropolitano"/>
    <s v="Advindos I"/>
    <s v="Zona Oeste I "/>
    <s v="Empresarial"/>
    <s v="Interlocutora, questiona a falta de atendimento para medicação dupilumabe (conforme guia médica), médico solicitante Dr.ª Albertina Capelo CRM82534480. A solicitação foi feita à Operadora no dia 24/09/2024, para realização no município Rio de Janeiro. A operadora alega que o pedido está em análise. Protocolo 42233920242023165619 – data 21/10/2024"/>
    <d v="2024-09-12T00:00:00"/>
    <s v="Não Reincidente"/>
    <n v="12"/>
    <n v="56"/>
    <s v="Não"/>
    <s v="Não"/>
    <s v="Sim"/>
    <s v="Não"/>
    <s v="Não"/>
    <n v="1"/>
    <s v="Demora para autorização"/>
    <s v="Medicação dupilumabe"/>
    <x v="17"/>
    <m/>
    <x v="1"/>
    <s v="Não"/>
    <s v="Não"/>
    <s v="Beneficiária reclama de demora para análise de guia de medicação._x000a_&gt;Pedido recebido no dia 19/09 - Guia aberta dia 24/09_x000a_&gt; Dia 02/10 - Time de Oncologia adiciona observação de que análise está sendo realizada pela diretoria pois beneficiária tinha somente 17 dias de plano e medicação é de alto custo._x000a_&gt; Dias 10 e 24/10, são solicitadas dentro da guia, a prioridade de análise devido as ameaças da beneficiária._x000a_&gt;Entre os dias 01/10 e 07/11, beneficiária realizou contato com Fale Leve 11 vezes. _x000a_&gt; Dia 07/11, beneficiária realiza ameaça, após abertura da NIP._x000a_&gt; Houve erro operacional pelo time de oncologia, na perda do prazo para análise da guia de medicação.."/>
    <m/>
    <m/>
    <m/>
    <m/>
    <m/>
    <m/>
    <m/>
    <m/>
    <m/>
    <m/>
    <m/>
  </r>
  <r>
    <x v="50"/>
    <n v="13182898"/>
    <s v="Cobertura"/>
    <s v="Negativa de procedimento"/>
    <s v="EDSON DOS SANTOS VIEIRA DA COSTA"/>
    <m/>
    <n v="71"/>
    <s v="Personal "/>
    <s v="Novos associados"/>
    <s v="Centro/ Zona Sul"/>
    <s v="Empresarial"/>
    <s v="Interlocutora, que se identifica como filha do beneficiário, questiona a não cobertura para radioterapia para câncer no esôfago. O procedimento foi solicitado no dia 29/10/2024, para realização no município Rio de Janeiro, entretanto, a operadora discordou da indicação e negou o procedimento. Protocolo: 42233920241107201938 data: 07/11/2024"/>
    <d v="2024-11-02T00:00:00"/>
    <s v="Não Reincidente"/>
    <n v="4"/>
    <n v="5"/>
    <s v="Sim"/>
    <s v="Sim"/>
    <s v="Sim"/>
    <s v="Não"/>
    <s v="Atendimento especializado"/>
    <n v="3"/>
    <s v="Negativa de autorização devida"/>
    <s v="Radioterapia"/>
    <x v="17"/>
    <m/>
    <x v="0"/>
    <s v="Sim"/>
    <s v="Não"/>
    <s v="Familiar do beneficiário reclama de negativa para tratamento de radioterapia. Beneficiário em carência, negativa realizada pelo time de Oncologia."/>
    <m/>
    <m/>
    <m/>
    <m/>
    <m/>
    <m/>
    <m/>
    <m/>
    <m/>
    <m/>
    <m/>
  </r>
  <r>
    <x v="50"/>
    <n v="13183173"/>
    <s v="Cobertura"/>
    <s v="Demora na Liberação de Benefício"/>
    <s v="KELLY CRISTINA FONSECA MARTINEZ"/>
    <m/>
    <n v="56"/>
    <s v="Leve ON"/>
    <s v="Advindos II"/>
    <s v="Duque de Caxias"/>
    <s v="Individual"/>
    <s v="beneficiária, questiona a falta de atendimento para correção de descolamento de retina, médico solicitante Dr Vitor Barbosa Serqueira . A solicitação foi feita à Operadora no dia 30/10/2024, para realização no município Rio de Janeiro. A operadora alega que foi autorizado, porem a prestadora informa que esta autorizado parcialmente e dessa forma a beneficiaria não consegue realizar o procedimento que é de urgência/emergência .Protocolo 42233920241106199282 data 06/11/2024"/>
    <d v="2024-10-22T00:00:00"/>
    <s v="Não Reincidente"/>
    <n v="22"/>
    <n v="16"/>
    <s v="Não"/>
    <s v="Não"/>
    <s v="Sim"/>
    <s v="Não"/>
    <s v="Atendimento especializado"/>
    <n v="1"/>
    <s v="Solicitação de autorização dentro do prazo"/>
    <s v="Cirurgia Oftalmológica"/>
    <x v="2"/>
    <s v="Regulação - Eletiva"/>
    <x v="1"/>
    <s v="Sim"/>
    <s v="Não"/>
    <s v="Beneficiária reclama de demora para autorização de cirurgia para deslocamento de retina. _x000a_&gt;Dia 23/10 - Backoffice recepciona encaminhamento para cirurgia junto a exames oftalmológicos, foi aberta a guia somente de exames._x000a_&gt; Dia 30/10 - Guia aberta pelo prestador com o pacote de 3 procedimentos: Endolaser, Vitrectomia e Infusão de Perfluo. Foi negado pela regulação dois pacotes e liberado 1, Além de ter sido incluído os códigos dos procedimentos negados anteriormente; _x000a_&gt;Segundo a beneficiária, o prestador não aceitou realizar o procedimento com a guia liberada. Após a NIP aberta, a guia foi liberada._x000a_"/>
    <m/>
    <m/>
    <m/>
    <m/>
    <m/>
    <m/>
    <m/>
    <m/>
    <m/>
    <m/>
    <m/>
  </r>
  <r>
    <x v="51"/>
    <n v="13183582"/>
    <s v="Cobertura"/>
    <s v="Dificuldade no agendamento"/>
    <s v="MARIA DE FATIMA PARANHOS PEREIRA"/>
    <m/>
    <n v="58"/>
    <s v="Personal "/>
    <s v="Advindos II"/>
    <s v="Zona Oeste II"/>
    <s v="Individual"/>
    <s v="Beneficiária, questiona a não cobertura para ULTRASSONOGRAFIA DERMATOLÓGICA. A procedimento foi solicitado à operadora no dia 24/10/2024 para realização no município do Rio de Janeiro e a operadora indicou prestadores que não realizam o procedimento Protocolo: 42233920241108202645 Data: 08/11/2024"/>
    <d v="2024-10-23T00:00:00"/>
    <s v="Não Reincidente"/>
    <n v="5"/>
    <n v="16"/>
    <s v="Não"/>
    <s v="Não"/>
    <s v="Sim"/>
    <s v="Não"/>
    <s v="Atendimento especializado"/>
    <n v="1"/>
    <s v="Erro prestador"/>
    <s v="USG DERMATOLOGICA"/>
    <x v="2"/>
    <m/>
    <x v="1"/>
    <s v="Sim"/>
    <s v="Não"/>
    <s v="&gt; Beneficiária entra em ctt solicitando realizar exame de USG DERMATOLOGICA, consultor orienta envio do pedido médico pelo WhatsApp para verificar se é o exame que está agendado para o dia 06/11 (USG DAS PARTES MOLES)._x000a_&gt; Beneficiária entra em ctt via Wpp com a foto do pedido._x000a_&gt; Guia Aberta em 24/10 pelo BackOffice. Guia liberada no dia 30/10_x000a_&gt; Dia 28/10 beneficiária entra em ctt para verificar o andamento da guia e consultor informa o prestador direcionado._x000a_&gt; Beneficiária entra em ctt solicitando local para realização do exame, pois o prestador indicado em guia informa que não realiza o exame. Consultor indica outros locais realizando a pesquisa pelo código TUSS._x000a_&gt; Fale Leve pede outros locais no caso aberto para a Gestão de Rede. Gestão de Rede informa que a beneficiária está em carência e que precisa verificar com o setor responsável e encerra o caso sem encaminhar para o setor responsável._x000a_&gt; Beneficiária entra em ctt informando que os locais indicados informa que não realiza o exame e ameaça ANS"/>
    <m/>
    <m/>
    <m/>
    <m/>
    <m/>
    <m/>
    <m/>
    <m/>
    <m/>
    <m/>
    <m/>
  </r>
  <r>
    <x v="51"/>
    <n v="13183891"/>
    <s v="Cobertura"/>
    <s v="Dificuldade no agendamento"/>
    <s v="MIRANDOLINA DE OLIVEIRA FOGOS"/>
    <m/>
    <n v="70"/>
    <s v="Personal "/>
    <s v="Advindos II"/>
    <s v="São Gonçalo"/>
    <s v="Individual"/>
    <s v="Beneficiária, questiona a não cobertura para RESSONÂNCIA MAGNÉTICA DE COLUNA CERVICAL, DORSAL OU LOMBAR, RESSONÂNCIA MAGNÉTICA ARTICULAR(urgência). A operadora indicou os prestadores e nenhum profissional tem agenda disponível para atendimento. O procedimento foi solicitado à operadora no dia 24/10/2024, para realização no município São Gonçalo. Protocolo 42233920240116102300 – data 06/11/2024"/>
    <d v="2024-10-17T00:00:00"/>
    <s v="Não Reincidente"/>
    <n v="17"/>
    <n v="22"/>
    <s v="Sim"/>
    <s v="Sim"/>
    <s v="Sim"/>
    <s v="Não"/>
    <s v="Atendimento especializado"/>
    <n v="3"/>
    <s v="Dificuldade no Agendamento"/>
    <s v=" RESSONÂNCIA MAGNÉTICA DE COLUNA CERVICAL, DORSAL OU LOMBAR"/>
    <x v="2"/>
    <m/>
    <x v="1"/>
    <s v="Sim"/>
    <s v="Não"/>
    <s v="&gt; Beneficiária entra em ctt solicitando realização de RM de quadril . Ameaça justiça. Consultora não encaminha para Atendimento Especializado, nem solicitou o envio do pedido médico._x000a_&gt; Beneficiária entra em ctt novamente e consultor orienta envio do pedido médico._x000a_&gt; Beneficiária entra em ctt novamente e consultor orienta envio do pedido médico. Ela também local para realização de RX._x000a_&gt; No dia 31/10 a beneficiária realiza o envio do pedido de RM do ombro esquerdo e de coluna cervical._x000a_&gt; Beneficiária entra em ctt novamente, consultor confirma recebimento do e-mail e orienta aguardar._x000a_&gt; Em 31/10 o BK realiza a abertura da guia 1547990._x000a_&gt; 05/11 beneficiária entra em ctt e consultor informa sobre a liberação._x000a_&gt; Advogada da beneficiária entra em ctt solicitando a mudança de local, consultor informa prestadores e orienta retorno para mudança do local na guia._x000a_&gt; Depois disso, beneficiária não consegue realizar agendamento, ou por não conseguir ctt ou por agenda distante."/>
    <m/>
    <m/>
    <m/>
    <m/>
    <m/>
    <m/>
    <m/>
    <m/>
    <m/>
    <m/>
    <m/>
  </r>
  <r>
    <x v="51"/>
    <n v="13184819"/>
    <s v="Cobertura"/>
    <s v="Dificuldade no agendamento"/>
    <s v="THAYANE BRAGA SALES"/>
    <m/>
    <n v="23"/>
    <s v="Premium"/>
    <s v="Novos associados"/>
    <s v="Duque de Caxias"/>
    <s v="Individual"/>
    <s v="Interlocutor(a), que se identifica como [ beneficiário], questiona a não cobertura para 40901106Ecodopplercardiograma transtorácico e 40901300US - Transvaginal (útero, ovário, anexos e vagina) solicitado pelo Dr. Pedro Barbosa de Mello O procedimento foi solicitado à operadora no dia 24/10/2024], para realização no município [Duque de Caxias ] e a operadora indicou prestadores que não realizam o procedimento. Protocolo: 42233920241108204534 [08/11/2024] – data [anotar data do protocolo de contato com a OPS]."/>
    <s v="-"/>
    <s v="Não Reincidente"/>
    <s v="-"/>
    <n v="0"/>
    <s v="Não"/>
    <s v="Não"/>
    <s v="Sim"/>
    <s v="Não"/>
    <s v="Não"/>
    <n v="1"/>
    <s v="Procedimento fora Rol"/>
    <m/>
    <x v="4"/>
    <m/>
    <x v="0"/>
    <s v="Não"/>
    <s v="Não"/>
    <s v="Beneficiária reclama de dificuldade para realizar ecocardiograma e Usg transvaginal. Em ligação recebida após a abertura da NIP, beneficiária informa que agendou os exames junto ao Fale Leve e ao chegar nas clínicas, os exames não realizavam naquele dia ou na clínica em que foi agendado."/>
    <n v="1"/>
    <m/>
    <m/>
    <m/>
    <m/>
    <m/>
    <m/>
    <m/>
    <m/>
    <m/>
    <s v="-"/>
  </r>
  <r>
    <x v="51"/>
    <n v="13185487"/>
    <s v="Cobertura"/>
    <s v="Demora na Liberação de Benefício"/>
    <s v="ANA MARIA DE MELLO NASSER LIMA"/>
    <m/>
    <n v="75"/>
    <s v="Personal"/>
    <s v="Advindos I"/>
    <s v="Zona norte III"/>
    <s v="Individual"/>
    <s v="Desde o dia 23/10/2024 estou tentando reembolso da anestesia de exames de colonoscopia e endoscopia a que me submeti. A Leve não pagou até a data de hoje, toda documentação já foi enviada (inclusive a nota fiscal que pediram depois e enviei no dia 30/10). Não é a primeira vez que enrolam para me ressarcir. Orientada pelo meu advogado, estou abrindo a reclamação aqui nesse canal, e iremos seguir com processo caso o pagamento não seja feito nos próximos dias"/>
    <d v="2024-10-23T00:00:00"/>
    <s v="Reincidente"/>
    <s v="-"/>
    <n v="16"/>
    <s v="Não"/>
    <s v="Não"/>
    <s v="Sim"/>
    <s v="Não"/>
    <s v="Não"/>
    <n v="1"/>
    <s v="Demora para pagamento de reembolso"/>
    <m/>
    <x v="3"/>
    <m/>
    <x v="1"/>
    <s v="Sim"/>
    <s v="Não"/>
    <s v="&gt; Beneficiária envia e-mail solicitando reembolso, porém, Fale Leve não anexa a NF. Produção Médica recusa o caso._x000a_&gt; Aberto novo caso em 01/11 e anexada a NF, pedido defirido e enviado para pagamento."/>
    <n v="1"/>
    <s v="Falta de anexo da NF"/>
    <n v="1"/>
    <s v="Fale Leve"/>
    <n v="0"/>
    <s v="-"/>
    <n v="0"/>
    <s v="-"/>
    <n v="0"/>
    <n v="0"/>
    <s v="-"/>
  </r>
  <r>
    <x v="52"/>
    <n v="13185567"/>
    <s v="Cobertura"/>
    <s v="Demora na Liberação de Benefício"/>
    <s v="ANA BEATRIZ FISCHMAN"/>
    <m/>
    <n v="54"/>
    <s v="Premium"/>
    <s v="Advindos II"/>
    <s v="Zona Oeste II"/>
    <s v="Empresarial"/>
    <s v="Conforme descrição acima, fui atendida e examinada pelo único médico do plano que realiza procedimento de histeroscopia diagnóstica. No exame foi constatado a necessidade de ser realizado em ambiente cirúrgico. Me foi indicado a fazer em hospital distante e inferior. Não aceitei e confrontei o plano, exigindo meus direitos em realizar no hospital Vitória na Barra da Tijuca. O plano acatou. Porém o médico alegou a necessidade de cadastramento prévio neste hospital. De lá pra cá., 1 mês desta consulta, não consigo agendamento, não sou mais atendida pela secretária do médico e o plano de saúde após inúmeras reclamações, não me dá um retorno assertivo com data agendada. Sempre me enrolando com desculpas e atrasos."/>
    <d v="2024-10-11T00:00:00"/>
    <s v="Não Reincidente"/>
    <n v="10"/>
    <n v="29"/>
    <s v="Sim"/>
    <s v="Sim"/>
    <s v="Sim"/>
    <s v="Não"/>
    <s v="Atendimento especializado"/>
    <n v="3"/>
    <s v="Demora no processo de cirurgia"/>
    <m/>
    <x v="2"/>
    <m/>
    <x v="1"/>
    <s v="Sim"/>
    <s v="Não"/>
    <s v="Beneficiária reclama de demora para agendamento de histeroscopia em ambiente hospitalar._x000a_&gt;Dia 11/10 - Beneficiária entra em contato com o Fale Leve realizando ameaça pois não concorda com direcionamento de cirurgia para o hospital Israelita (Guia aberta pelo prestador), devido a ameaça, foi encaminhado para atendimento especializado;_x000a_&gt;Dia 15/10 - Atendimento especializado encaminha disparo informando que beneficiária poderá realizar procedimento no hospital Vitória; _x000a_&gt;Dia 02/11 - Beneficiária informa que abriu reclamação no Reclame aqui, consultor informa que foi liberado que a cirurgia seja realizada no hospital Vitória, porém, há queda de ligação;_x000a_&gt;Dia 02/11 - Beneficiária retorna o contato mas ligação torna a cair;_x000a_&gt;Dia 04/11 - Beneficiária retorna realizando nova ameaça pois informa que está com dificuldade para falar com secretária do Dr. Roels;_x000a_&gt; Dia 07/11 - Beneficiária relata que médico alega que está com dificuldades para realizar cadastro junto ao hospital Vitória para realização do procedimento;_x000a_&gt;Dia 07 e 09/11 - Gestão de rede informa que pedido da beneficiária não tem indicação de realização em ambiente hospitalar;_x000a_&gt;Dia 09/11 - NIP aberta_x000a_"/>
    <m/>
    <m/>
    <m/>
    <m/>
    <m/>
    <m/>
    <m/>
    <m/>
    <m/>
    <m/>
    <m/>
  </r>
  <r>
    <x v="53"/>
    <n v="13186596"/>
    <s v="Cobertura"/>
    <s v="Demora na Liberação de Benefício"/>
    <s v="VALENTIN PEREIRA MENDES DOS SANTOS"/>
    <m/>
    <n v="4"/>
    <s v="Personal"/>
    <s v="Advindos II"/>
    <s v="Zona norte III"/>
    <s v="Empresarial"/>
    <s v="Interlocutora, que se identifica como mãe do beneficiário, questiona a falta de atendimento para Fisioterapia, Fonoaudiologia, Psicopedagogia, Psicologia, Musicoterapia e Exames de Sangue. A solicitação foi feita à Operadora no dia 25/10/2024, para realização no município Rio de Janeiro. A operadora alega que o pedido está em análise e até a presente data não apresenta resposta ao pedido. Cabe ressaltar que o beneficiário possui laudo Tea e desregula em caso de longa distancia, prioridade atendimento no bairro no beneficiário, que seria Campo Grande. Protocolo 42233920241104192446 - data 25/10/2024."/>
    <d v="2024-10-23T00:00:00"/>
    <s v="Não Reincidente"/>
    <n v="6"/>
    <n v="19"/>
    <s v="Sim"/>
    <s v="Sim"/>
    <s v="Sim"/>
    <s v="Não"/>
    <s v="Atendimento especializado"/>
    <n v="3"/>
    <s v="Prestador sem agenda"/>
    <m/>
    <x v="3"/>
    <m/>
    <x v="1"/>
    <m/>
    <m/>
    <s v="&gt; Beneficiária entra em ctt solicitando Rede Credenciada e consultora não indica App. Indica locais mesmo a beneficiária estando em carência._x000a_&gt; Beneficiária entra em ctt novamente, informando que os locais passados anteriormente não tem agenda, consultor solicita envio do pedido médico._x000a_&gt; Beneficiária entra em ctt para verificar cobertura para exame CD4, consultor informa sobre DUT, ligação cai._x000a_&gt; Beneficiária entra em ctt novamente para verificar local que realize CD4, consultor informa sobre carência e cliente discorda pois o corretor  informou que teria compra_x000a_de toda carência. Ameaça ANS, caso direcionado para Atendimento Especializado._x000a_&gt; BK informa que faz ctt via Wpp para informar sobre rede preferencial e redução de carência. Não localizei conversa no Facilita._x000a_&gt; Beneficiária entra em ctt novamente para verificar andamento do prazo."/>
    <m/>
    <m/>
    <m/>
    <m/>
    <m/>
    <m/>
    <m/>
    <m/>
    <m/>
    <m/>
    <m/>
  </r>
  <r>
    <x v="53"/>
    <n v="13186772"/>
    <s v="Mensalidade ou Reajuste"/>
    <s v="Desconto não aplicado"/>
    <s v="MARIO SERGIO PEREIRA DAS NEVES"/>
    <m/>
    <n v="72"/>
    <s v="Personal"/>
    <s v="Advindos II"/>
    <s v="Zona Norte I"/>
    <s v="Individual"/>
    <s v="1º Fiz a portabilidade da Prevent Senior para Leve Saúde em 18/11/24 sem carência e me colocaram em carência de 06 meses na rede Preferencial. 2º A Leve Saúde ofereceu desconto de 10% por Whatsaap (21 3952-3300) se eu antecipasse o boleto do dia 25 para o dia 18/11/24 e não cumpriram, só anteciparam a data do pagamento sem o desconto ofertado. Em 05/11/24 atendente Marcelo PROTOCOLO 42233920241021160057 falou com o financeiro e me dariam uma resposta em 03 dias. Não recebi resposta e e falei com outra atendente Patrícia PROT. 42233920241108203934 que pediu PRIORIDADE ao FINANCEIRO e não responderam. Em 09/11/24 falei com atendente SAMARA PROT. 42233920241109205571 que me deu nova data até 19/11/24 após o VENCIMENTO DO BOLETO E DISSE PARA NÃO PAGAR SEM ACORREÇÃO DO MESMO, QUE EMITIRIAM UM NOVO COM O VALOR CORRIGIDO E COM NOVA DATA DE VENCIMENTO. COMO TITULAR DO PLANO A LEVE SAÚDE NÃO DISPÕE UMA COMUNICAÇÃO COM O FINANCEIRO PARA RESOLUÇÃO DA PENDÊNCIA."/>
    <d v="2024-11-05T00:00:00"/>
    <s v="Não Reincidente"/>
    <n v="5"/>
    <n v="6"/>
    <s v="Sim"/>
    <s v="Sim"/>
    <s v="Sim"/>
    <s v="Não"/>
    <s v="Atendimento especializado"/>
    <n v="3"/>
    <s v="Demora para reprocessamento de boleto"/>
    <m/>
    <x v="6"/>
    <m/>
    <x v="1"/>
    <s v="Sim"/>
    <s v="Sim"/>
    <s v="Beneficiário reclama de falta de desconto ofertado no momento da implantação. Beneficiário formaliza reclamação e ameaça. Time de financeira demora para responder demanda relacionada. Em caso 606107, há erro operacional do financeiro, que recusa o caso e não dá devolutiva da demanda."/>
    <n v="2"/>
    <s v="Empurra vendas e financeiro - processo de registro de beneficiários que pagaram boleto de implantação dentro da oferta de 10% do primeiro boleto"/>
    <n v="2"/>
    <s v="Empurra vendas -  Não registrou pagamento antecipado na planilha_x000a_Financeiro  - Negou caso indevidamente "/>
    <n v="0"/>
    <m/>
    <n v="0"/>
    <m/>
    <n v="0"/>
    <m/>
    <n v="0"/>
  </r>
  <r>
    <x v="53"/>
    <n v="13186913"/>
    <s v="Cobertura"/>
    <s v="Dificuldade no agendamento"/>
    <s v="ROBERTO OCHSENDORF DA SILVA"/>
    <m/>
    <n v="82"/>
    <s v="Personal"/>
    <s v="Advindos II"/>
    <s v="Zona norte II"/>
    <s v="Empresarial"/>
    <s v="Interlocutor, que se identifica como filho do beneficiário, questiona a falta de atendimento para Sessões de dilatação uretral. A solicitação foi feita à Operadora partir do dia 20/10/2024, para realização no município Rio de janeiro. A operadora alega que o pedido está em análise, não apresenta resposta ao pedido e não possui o local para realização do procedimento solicitado. Protocolo 4223392024111120770 – data 11/11/2024."/>
    <d v="2024-10-23T00:00:00"/>
    <s v="Não Reincidente"/>
    <n v="6"/>
    <n v="19"/>
    <s v="Sim"/>
    <s v="Sim"/>
    <s v="Sim"/>
    <s v="Não"/>
    <s v="Atendimento especializado"/>
    <n v="3"/>
    <s v="Falta de prestador na região"/>
    <m/>
    <x v="2"/>
    <s v="Comercial"/>
    <x v="1"/>
    <s v="Não"/>
    <s v="Não"/>
    <s v="&gt;Dia 04/10 - Beneficiário solicita direcionamento para procedimento, consultora não localiza prestador e encaminha para Backoffice;_x000a_&gt;Dia 04/10 - Backoffice recepciona pedido e realiza abertura de guia;_x000a_&gt; Dia 02/11 - Recebido encaminhamento para procedimento;_x000a_&gt;Dia 24/10 - Filho do beneficiário solicita posição de solicitação de agendamento do procedimento e consultora não localiza guia já aberta; (Erro operacional)_x000a_&gt;Dia 24/10 - Responsável formaliza ameaça pela demora para o direcionamento de prestador;_x000a_&gt;Dia 02/11 - Responsável envia novamente o encaminhamento e Backoffice informa que procedimento já consta com guia aberta;_x000a_&gt;Dia 05/11 - Responsável entra em contato com consultora por email e é aberto caso para gestão de rede, onde time informa estar com dificuldades para contratação de prestador;_x000a__x000a_"/>
    <n v="1"/>
    <s v="Falta de esclarecimento sobre carências e envio do pedido médico"/>
    <n v="2"/>
    <s v="Fale Leve / Comercial"/>
    <n v="0"/>
    <s v="-"/>
    <n v="0"/>
    <s v="-"/>
    <n v="0"/>
    <n v="0"/>
    <s v="-"/>
  </r>
  <r>
    <x v="53"/>
    <n v="13187807"/>
    <s v="Cobertura"/>
    <s v="Dificuldade no agendamento"/>
    <s v="GILCELANE CONCEICAO DE MELO"/>
    <m/>
    <n v="63"/>
    <s v="Leve ON"/>
    <s v="Advindos II"/>
    <s v="Zona norte III"/>
    <s v="Individual"/>
    <s v="beneficiária questiona a falta de atendimento para BIOPSIA PLACA ULCERADA APROX.6MES CERATOACANTOMA CDC/ PEDIDO COM URGENCIA RELATA A BENEFICIARIA e nome do médico solicitante DR GUSTAVODE AZEVEDO MEDRONHA DERMATOLOGISTA . A solicitação foi feita à Operadora no dia/16/10/2024 E PASSOU POR OUTRA CONSULTA NO DI 08/11/2024 , para realização no município RJ A operadora alega que o pedido está em análise ou não apresenta resposta ao pedido protocolo 42233920241031183140 31/10/2024 BENEFICIARIA RELATA QUE NAO CONSEGUE ESPERAR MAIS TEMPO . FAZ TRATAMENTO PARA ANSIEDADE ."/>
    <d v="2024-10-16T00:00:00"/>
    <s v="Não Reincidente"/>
    <m/>
    <n v="26"/>
    <s v="Sim"/>
    <s v="Sim"/>
    <s v="Sim"/>
    <s v="Não"/>
    <s v="Atendimento especializado"/>
    <n v="3"/>
    <s v="Erro Fale Leve"/>
    <s v="Cirurgião Plástico"/>
    <x v="3"/>
    <m/>
    <x v="1"/>
    <s v="Sim"/>
    <s v="Não"/>
    <s v="Beneficiária solicita reclama de dificuldade para realizar consulta com cirurgião plástico. _x000a_&gt;Dia 27/09 - Beneficiária reclama de dificuldade de contato com equipe de cuidados para solicitar encaminhamento para dermatologia._x000a_&gt;Dia 16/10 - Beneficiária solicita posição sobre agendamento para cirurgia dermatológica. Solicitado o envio do encaminhamento para o email pedidos. _x000a_&gt;Dia 16/10 - Recepcionado encaminhamento para biópsia._x000a_&gt;Dia 17/10 - Backoffice responde email, solicitando o contato com o Fale Leve para agendamento de consulta com cirurgião plástico (Porque não agendar?)_x000a_&gt; Dia 18 e 21/10 - Beneficiária solicita agendamento com cirurgião plástico mas sem agenda disponível. Consultora informa que pedirá encaixe._x000a_&gt;Dia 23/10 - Beneficiária ameaça e é aberta demanda para gestão de rede, porém, sem encaminhamento médico (Gestão de rede nega caso)_x000a_&gt; Dia 25/10 - Beneficiária solicita urgência no agendamento de consulta e formaliza ameaça. _x000a_&gt; Dia 01/11 - Atendimento especializado realiza agendamento com o médico que encaminhou para cirurgião plástico. (Erro operacional)_x000a_&gt;Dia 08/11 - Beneficiária retorna solicitando urgência no agendamento e ameaça novamente_x000a_&gt;Dia 09/11 - Beneficiária realiza abertura da NIP_x000a_&gt;Dia 09/11 - Atendimento especializado realiza agendamento com cirurgião plástico._x000a_&gt;Dia _x000a_&gt; Dia 21/10 - Beneficiária solicita novamente agendamento mais próximo a sua residencia e consultora indica IEP (Erro operacional)_x000a_&gt;Dia "/>
    <m/>
    <m/>
    <n v="1"/>
    <s v="Fale Leve - Indicação de rede credenciada errada"/>
    <m/>
    <m/>
    <m/>
    <m/>
    <m/>
    <m/>
    <s v="-"/>
  </r>
  <r>
    <x v="53"/>
    <n v="13188396"/>
    <s v="Cobertura"/>
    <s v="Fora do Rol"/>
    <s v="SOLANGE BARBOSA DE PAULA"/>
    <m/>
    <n v="72"/>
    <s v="Personal"/>
    <s v="Novos associados"/>
    <s v="Nova Iguaçu"/>
    <s v="Individual"/>
    <s v="Beneficiária, questiona a falta de atendimento para ANGIOTOMOGRAFIA ARTERIAL DE MEMBRO INFERIOR (COM DIRETRIZ DE UTILIZAÇÃO) - 41001478. A solicitação foi feita à Operadora em agosto, para realização no município Nova Iguaçu. A operadora não apresenta resposta ao pedido, estão sempre remarcando. Beneficiária informa que eles não disponibiliza um alergista, que impossibilita a mesma de realizar o procedimento. Protocolo: 42233920240924065357 Data: 24/09/2024"/>
    <d v="2024-08-12T00:00:00"/>
    <s v="Não Reincidente"/>
    <n v="5"/>
    <n v="91"/>
    <s v="Não"/>
    <s v="Não"/>
    <s v="Sim"/>
    <s v="Não"/>
    <s v="Não"/>
    <n v="1"/>
    <s v="Negativa de autorização devida"/>
    <s v="Angiotomofrafia"/>
    <x v="4"/>
    <m/>
    <x v="0"/>
    <s v="Não"/>
    <s v="Prazo ANS"/>
    <s v="&gt; 12/08 - Familiar entra em ctt solicitando diversas especialidade, incluindo a angio. Consultor indica credenciado._x000a_&gt;  15/08 - Familiar entra em ctt, consultor orienta envio do pedido por e-mail ou wpp._x000a_&gt; 24/09 - Familiar entra em ctt novamente, consultor orienta envio de pedido médico._x000a_&gt; 24/09 - Familiar realiza o envio do pedido._x000a_&gt; 26/09 - BK realiza a abertura de guia._x000a_&gt; 02/10 - Regulação nega a guia por DUT._x000a_&gt; 24/10 - Familiar entra em ctt para verificar o andamento da guia._x000a_&gt; 24/10  - Familiar entra em ctt para verificar o andamento da guia. Consultor informa que guia está negada por estar fora do Rol, mas foi negada por DUT."/>
    <n v="1"/>
    <s v="Informação errada"/>
    <n v="1"/>
    <s v="Fale Leve"/>
    <n v="0"/>
    <s v="-"/>
    <n v="0"/>
    <s v="-"/>
    <n v="0"/>
    <n v="0"/>
    <s v="-"/>
  </r>
  <r>
    <x v="54"/>
    <n v="13189092"/>
    <s v="Mensalidade ou Reajuste"/>
    <s v="Demora na Contratação AC"/>
    <s v="ROSE LUCIA ANDRADE DE ARAUJO"/>
    <m/>
    <n v="51"/>
    <s v="Personal"/>
    <s v="Novos associados"/>
    <s v="Zona Oeste II"/>
    <s v="Individual"/>
    <s v="A beneficiária , questiona o não recebimento de boleto para pagamento de mensalidade, referente ao mês novembro . Protocolo 17309021078480 – data 06/11/2024 "/>
    <d v="2024-11-12T00:00:00"/>
    <s v="Não Reincidente"/>
    <n v="1"/>
    <n v="0"/>
    <s v="Não"/>
    <s v="Não"/>
    <s v="Sim"/>
    <s v="Não"/>
    <s v="Não"/>
    <n v="1"/>
    <s v="Alto Custo PF/MEI"/>
    <m/>
    <x v="5"/>
    <m/>
    <x v="0"/>
    <s v="Não"/>
    <s v="Não"/>
    <s v="&gt; Beneficiária com histórico de inadimplência, fez outra proposta para Leve Premium, realizou a EMQ em 07/11. 190% de sinistralidade."/>
    <n v="0"/>
    <s v="-"/>
    <n v="0"/>
    <s v="-"/>
    <n v="0"/>
    <s v="-"/>
    <n v="0"/>
    <s v="-"/>
    <n v="0"/>
    <n v="0"/>
    <s v="-"/>
  </r>
  <r>
    <x v="54"/>
    <n v="13189863"/>
    <s v="Cobertura"/>
    <s v="Dificuldade no agendamento"/>
    <s v="DANIELA AMADOR VILAS BOAS DINIZ"/>
    <m/>
    <n v="31"/>
    <s v="Premium"/>
    <s v="Novos associados"/>
    <s v="Zona Oeste II"/>
    <s v="Empresarial"/>
    <s v="Beneficiaria questiona a não cobertura para Consulta com Obstetra. Foi solicitado à operadora no dia 31/10/2024, para realização no município do Rio De Janeiro. A operadora alega que não possui prestador em sua rede para realização do serviço de saúde. Beneficiaria relata que entra em contato solicitando um Obstetra, Tem Um Obstetra para atender porem não tem para fazer parto na maternidade Santa Lucia, o obstetra da rede própria não tem o básico para oferecer a uma gestante. Protocolo 42233920241031182974 Data 31/10/2024."/>
    <d v="2024-10-07T00:00:00"/>
    <s v="Não Reincidente"/>
    <n v="6"/>
    <n v="36"/>
    <s v="Sim"/>
    <s v="Sim"/>
    <s v="Sim"/>
    <s v="Sim"/>
    <s v="Atendimento especializado / Ouvidoria"/>
    <n v="4"/>
    <s v="Dificuldade no Agendamento"/>
    <s v="Obstetra"/>
    <x v="2"/>
    <s v="NCI"/>
    <x v="1"/>
    <s v="Sim"/>
    <s v="Prazo ANS"/>
    <s v="&gt; 07/10 - Beneficiária entra em ctt e agenda pré natal._x000a_&gt; 28/10 - Befeficiária entra em ctt e confirma pré natal  e agenda oftalmo._x000a_&gt; 30/10 - Beneficiária entra em ctt e informa que os obstetras das clínicas não realizam parto. Ela solicita realizar pré natal com obstetra que faça parto no Hospital Santa Lucia, consultor recebe orientação da supervisão que ela deverá custear os honorários médicos._x000a_&gt; 06/11 - Beneficiária entra em ctt novamente solicitando obstetra que realize parto no Santa Lucia. Ameaça justiça. BK encerra caso informando que o atendimento no Santa Lucia foi normalizado, mas não resolve a demanda da beneficiária._x000a_&gt; 01/11 - Beneficiária reclama do atendimento pré natal da Barra."/>
    <n v="2"/>
    <s v="Não foi direcionada para NCI / Caso fechado sem resolução"/>
    <n v="1"/>
    <s v="Backoffice"/>
    <n v="0"/>
    <s v="-"/>
    <n v="1"/>
    <s v="Prazo ANS"/>
    <n v="0"/>
    <n v="0"/>
    <s v="-"/>
  </r>
  <r>
    <x v="54"/>
    <n v="13190095"/>
    <s v="Mensalidade ou Reajuste"/>
    <s v="Demora na Contratação AC"/>
    <s v="PAULO MIRANDA DAS NEVES"/>
    <m/>
    <n v="75"/>
    <s v="Premium"/>
    <s v="Advindos II"/>
    <s v="Zona Oeste II"/>
    <s v="Individual"/>
    <s v="Beneficiário, questiona o não recebimento de boleto para pagamento de mensalidade, referente ao mês 11/2024. Interlocutor ressalta que é referente ao primeiro boleto. Protocolo - 42233920241112244225 - Data: 12/11/2024"/>
    <d v="2024-11-05T00:00:00"/>
    <s v="Não Reincidente"/>
    <n v="2"/>
    <n v="7"/>
    <s v="Não"/>
    <s v="Não"/>
    <s v="Sim"/>
    <s v="Não"/>
    <s v="Não"/>
    <n v="1"/>
    <s v="Alto Custo PF/MEI"/>
    <m/>
    <x v="5"/>
    <m/>
    <x v="2"/>
    <s v="Não"/>
    <s v="Não"/>
    <s v="Localizados dois contatos do corretor com a Central Fale Leve, porém, não ameaça. No último contato o mesmo solicita um número para que o cliente entre em contato e é informado o número da Central. Não localizados contatos pelo numero do cliente cadastrado na proposta e preenchido na NIP, porém, protocolo informado na reclamação, não é o mesmo que foram informados nas conversas com o corretor."/>
    <n v="1"/>
    <s v="Alto Custo (Regra de negócio)"/>
    <n v="0"/>
    <s v="-"/>
    <n v="0"/>
    <s v="-"/>
    <n v="0"/>
    <s v="-"/>
    <n v="0"/>
    <n v="0"/>
    <s v="-"/>
  </r>
  <r>
    <x v="54"/>
    <n v="13190497"/>
    <s v="Mensalidade ou Reajuste"/>
    <s v="Demora na Contratação AC"/>
    <s v="TEREZA CRISTINA BARROS DUTRA"/>
    <m/>
    <n v="90"/>
    <s v="Premium"/>
    <s v="Novos associados"/>
    <s v="Centro/ Zona Sul"/>
    <s v="Individual"/>
    <s v="Interlocutor(a), que se identifica como [filha da beneficiária], questiona a recusa para contratação de plano individual ou familiar,A solicitação foi feita à Operadora no dia [02/10/2024 e contrato consta como cancelado. Protocolo [2024100009856545] – 02/10/2024]."/>
    <d v="2024-10-10T00:00:00"/>
    <s v="Não Reincidente"/>
    <n v="0"/>
    <n v="33"/>
    <s v="Não"/>
    <s v="Não"/>
    <s v="Sim"/>
    <s v="Não"/>
    <s v="Não"/>
    <n v="1"/>
    <s v="Alto Custo PF/MEI"/>
    <m/>
    <x v="5"/>
    <m/>
    <x v="2"/>
    <s v="Não"/>
    <s v="Não"/>
    <s v="Não localizado contatos"/>
    <n v="0"/>
    <s v="-"/>
    <n v="1"/>
    <s v="-"/>
    <n v="1"/>
    <s v="-"/>
    <n v="1"/>
    <s v="-"/>
    <n v="0"/>
    <n v="0"/>
    <s v="-"/>
  </r>
  <r>
    <x v="54"/>
    <n v="13191064"/>
    <s v="Cobertura"/>
    <s v="Dificuldade no agendamento"/>
    <s v="SEILLY MAFRA BENIGNO SANTOS"/>
    <m/>
    <n v="38"/>
    <s v="Personal"/>
    <s v="Advindos II"/>
    <s v="São Gonçalo"/>
    <s v="Empresarial"/>
    <s v="beneficiária , questiona a falta de atendimento para consulta com ginecologista . A solicitação foi feita à Operadora no dia 09/09/2024 para realização no município Itaboraí . A operadora alega que o pedido está em análise já foi realizados algumas marcações porem sempre havendo cancelamento por parte da operadora . Protocolo 42233920241104190702 – data 04/11/2024"/>
    <d v="2024-11-04T00:00:00"/>
    <s v="Reincidente"/>
    <n v="1"/>
    <n v="8"/>
    <s v="Sim"/>
    <s v="Sim"/>
    <s v="Sim"/>
    <s v="Não"/>
    <s v="Não"/>
    <n v="3"/>
    <s v="Erro Sistêmico"/>
    <m/>
    <x v="1"/>
    <m/>
    <x v="1"/>
    <s v="Sim"/>
    <s v="Não"/>
    <s v="Beneficiária reclama de cancelamento de consulta com ginecologista._x000a_&gt;Dia 04/11 - Beneficiária solicita agendamento de consulta com ginecologista Sthael pois consulta que estava agendada para o dia 23/10 foi cancelada. A beneficiária solicita o agendamento apenas com este profissional e devido a ameaça, consultora agenda para o dia 04/12 (agenda mais próxima) e encaminha atendimento para célula de ameaças;_x000a_- Agenda estava aberta como ginecologia e osbtetrícia sistema, dando margem para agendamento incorreto._x000a_&gt;Dia 04/11 - Atendimento especializado realiza tentativa de contato através de disparo e informa que profissional atende somente obstetrícia e beneficiária não está gestante, por isso, realizarão o agendamento para outra profissional. Não há retorno da beneficiária."/>
    <n v="1"/>
    <s v="Leve clínica - Cancelamento de consulta"/>
    <m/>
    <m/>
    <m/>
    <m/>
    <m/>
    <m/>
    <m/>
    <m/>
    <s v="-"/>
  </r>
  <r>
    <x v="54"/>
    <n v="13191103"/>
    <s v="Contratos e Regulamentos"/>
    <s v="Cancelamento perda de Elegibilidade"/>
    <s v="JORGINA DA CUNHA PIMENTA"/>
    <m/>
    <n v="46"/>
    <s v="Personal "/>
    <s v="Novos associados"/>
    <s v="Nova Iguaçu"/>
    <s v="Empresarial"/>
    <s v="Interlocutora, que se identifica como a beneficiária, questiona a exclusão do contrato em que permanecia na condição de inativo, em 10/11/2024, sem justificativa por parte da operadora. OPERADORA CNPJ ESTÁ INATIVO, AGORA ESTÁ REGULARIZADO NÃO ATIVARÃO NOVAMENTE – aposentado, demitido ou exonerado sem justa causa -, e outras informações que o interlocutor possuir, tais como o tempo de contribuição e a data de inclusão no plano de inativos]. Protocolo: 422339202411240740 Não recebeu nenhuma notificação de cancelamento do plano. Está com cirurgia está agenda para dia 19/11/2024."/>
    <d v="2024-11-08T00:00:00"/>
    <s v="Não Reincidente"/>
    <n v="8"/>
    <n v="4"/>
    <s v="Sim"/>
    <s v="Sim"/>
    <s v="Sim"/>
    <s v="Não"/>
    <s v="Atendimento especializado"/>
    <n v="3"/>
    <s v="Discordância de regras de comercialização"/>
    <m/>
    <x v="0"/>
    <m/>
    <x v="0"/>
    <s v="Não"/>
    <s v="Não"/>
    <s v="&gt; 08/11 - Beneficiária entra em ctt e ameaça justiça devido ao cancelamento do plano em 04/11. Ele é funcionária da empresa, e o atendimento estava para até 09/11. Fale Leve abre DR para Cadastro, pois no Solus consta como perda de elegibilidade PJ, Cadastro não respondeu a DR, mas estava no prazo da SLA. Consultor realiza disparo informando que o caso foi aberto para o setor. Beneficiária com cirurgia agendada para o dia 19/11._x000a_&gt; 08/11 - Beneficiária entra em ctt novamente, consultora orienta procurar o RH da empresa._x000a_&gt; 08/11 - Beneficiária entra em ctt novamente, consultora informa que o cancelamento é por perda de elegibilidade CNPJ._x000a_&gt; 08/11 - Beneficiária entra em ctt novamente._x000a_&gt; 08/11 - Beneficiária entra em ctt novamente, consultora informa que o cancelamento é por perda de elegibilidade CNPJ._x000a_&gt; 08/11 - Beneficiária entra em ctt novamente, informa que pela lei a operadora deve informar com antecedência de 60 dias sobre o cancelamento._x000a_&gt; 12/11 - Beneficiária entra em ctt Informou que estava com o CNPJ em dia e que havia entrado em contato no dia 11/11 e foi informada que deveria entrar em contato para reativar. Ciente de que o plano não poderá ser reativado e que será necessário fazer uma nova contratação. Ficou insatisfeita, alegando que não foi avisada sobre o aviso prévio de 60 dias e que a Leve cancelou o plano sem avisar. Encerrou a ligação.  Sinistralidade de 167,15%._x000a_&gt; Beneficiária entra em ctt novamente com o cartão do CNPJ informando que a empresa está ativa. Consultora informa que há caso aberto e orienta aguardar a tratativa."/>
    <n v="0"/>
    <s v="-"/>
    <n v="0"/>
    <s v="-"/>
    <n v="0"/>
    <s v="-"/>
    <n v="0"/>
    <s v="-"/>
    <n v="0"/>
    <n v="0"/>
    <s v="-"/>
  </r>
  <r>
    <x v="54"/>
    <n v="13191159"/>
    <s v="Cobertura"/>
    <s v="Dificuldade no agendamento"/>
    <s v="VICTOR SOUZA SANTOS"/>
    <m/>
    <n v="43"/>
    <s v="Personal"/>
    <s v="Advindos II"/>
    <s v="São Gonçalo"/>
    <s v="Empresarial"/>
    <s v="beneficiário, questiona a falta de atendimento para consulta com cirurgião geral para retirada de pontos pós cirúrgicos de retirada de linforma. A solicitação foi feita à Operadora no dia 23/10/2024, para realização no município Niterói. A operadora não apresenta resposta ao pedido. Protocolo: 42233920241112213412 data: 12/11/2024"/>
    <d v="2024-10-29T00:00:00"/>
    <s v="Reincidente"/>
    <n v="2"/>
    <n v="14"/>
    <s v="Não"/>
    <s v="Não"/>
    <s v="Sim"/>
    <s v="Não"/>
    <s v="Não"/>
    <n v="1"/>
    <s v="Cancelamento de consulta"/>
    <m/>
    <x v="1"/>
    <m/>
    <x v="1"/>
    <s v="Não"/>
    <s v="Não"/>
    <s v="Esposa do beneficiário reclama do cancelamento de consulta com cirurgião geral._x000a_&gt;Dia 29/10 - Beneficiário solicita agendamento com dr Ricardo Nunes, agenda fora do prazo e foi solicitado o encaixe (Agendamento feito para o dia 13/11);_x000a_&gt;Dia 12/11 - Esposa entra em contato realizando ameaça pois consulta com cirurgião geral que estava agendada para o dia 13/11 na Leve clínica de Niterói, foi cancelada. A esposa informa que o beneficiário necessita realizar consulta para retirada de pontos (Houve queda de ligação)."/>
    <n v="1"/>
    <s v="Leve clínica - Cancelamento de consulta"/>
    <m/>
    <m/>
    <m/>
    <m/>
    <m/>
    <m/>
    <m/>
    <m/>
    <s v="-"/>
  </r>
  <r>
    <x v="55"/>
    <n v="13191573"/>
    <s v="Cobertura"/>
    <s v="Cancelamento de consulta"/>
    <s v="GABRIEL DA SILVA MACIEL"/>
    <m/>
    <n v="14"/>
    <s v="Personal "/>
    <s v="Advindos II"/>
    <s v="Nova Iguaçu"/>
    <s v="Empresarial"/>
    <s v=" Interlocutora que se identifica como mãe do beneficiário, questiona a não cobertura para Consulta com Otorrino. Foi solicitado à operadora no mês de setembro para realização no município do Rio De Janeiro e a operadora indicou prestadores que não realizam o procedimento. Foi Autorizado e marcado para o dia 13/11/2024 mas chegando no local foi informada que não teria o profissional para realizar o atendimento. Entrou em contato com a Operadora e foi informada que só teria vaga para dezembro e o outro local mais próximo e de difícil acesso. Protocolo 42233920241113213612 Data 13/11/2024."/>
    <d v="2024-09-25T00:00:00"/>
    <s v="Não Reincidente"/>
    <n v="4"/>
    <n v="49"/>
    <s v="Sim"/>
    <s v="Sim"/>
    <s v="Sim"/>
    <s v="Não"/>
    <s v="Atendimento especializado"/>
    <n v="3"/>
    <s v="Cancelamento de consulta"/>
    <s v="Otorrinolaringologista"/>
    <x v="3"/>
    <s v="Leve clínica"/>
    <x v="1"/>
    <s v="Não"/>
    <s v="Não"/>
    <s v="&gt; 25/09 - Beneficiária entra em ctt informando que precisa realizar cirurgia de septo no filho, porém, não tem pedido. Agendas nas Leve Clínicas com agenda fora do prazo da RN._x000a_&gt; 27/09 - Beneficiária entra em ctt solicitando consulta de avaliação cirurgica com otorrino. Consultor orienta clínica Otobela._x000a_&gt; 27/09 - Beneficiária entra em ctt novamente e consultor agenda na Leve Clínica Madureira com a Dra. RAQUEL DE ALMEIDA CAMPOS._x000a_&gt; 13/11 - Beneficiária entra em ctt muito insatisfeita, pois chegando à unidade foi informada que a médica não trabalha mais em Madureira, foi ofertado outros locais, mas não aceitou._x000a_"/>
    <n v="1"/>
    <s v="Falta de comunicação sobre cancelamento de agenda"/>
    <n v="1"/>
    <s v="Confirmação"/>
    <n v="0"/>
    <s v="-"/>
    <n v="1"/>
    <s v="Prazo ANS"/>
    <n v="0"/>
    <n v="0"/>
    <s v="-"/>
  </r>
  <r>
    <x v="55"/>
    <n v="13193162"/>
    <s v="Cobertura"/>
    <s v="Demora na Liberação de Benefício"/>
    <s v="PAULO CESAR DE LIMA"/>
    <m/>
    <n v="76"/>
    <s v="Personal "/>
    <s v="Novos associados"/>
    <s v="Zona Oeste I "/>
    <s v="Individual"/>
    <s v=" Interlocutora, que se identifica como esposa do beneficiário, questiona a não cobertura para Mesilato Imatinib ou glivec. O procedimento foi solicitado em Agosto/2024, para realização no município Rio de Janeiro, entretanto, a operadora negou com a justificativa de que o beneficiário está em carência para o procedimento. Protocolo 42233920241104190648 data 04/11/2024, Nº de solicitação 00588702"/>
    <d v="2024-10-04T00:00:00"/>
    <s v="Não Reincidente"/>
    <n v="6"/>
    <n v="40"/>
    <s v="Sim"/>
    <s v="Sim"/>
    <s v="Sim"/>
    <s v="Não"/>
    <s v="Atendimento especializado"/>
    <n v="3"/>
    <s v="Negativa de autorização devida"/>
    <s v="Mesilato Imatinib ou glivec"/>
    <x v="17"/>
    <m/>
    <x v="0"/>
    <s v="Sim"/>
    <s v="Não"/>
    <s v="&gt; 04/10 - Familiar entra em ctt para verificar andamento da guia_x000a_&gt; 10/10 - Familiar entra em ctt para verificar andamento da guia. Consultor informa negativa por CPT_x000a_&gt; 29/10 - Beneficiário entra em ctt para informar que na contratação foi vendido sem carência_x000a_&gt;02/11 - Envia email com carta de permanência solicitando retirada de carência para realização do tratamento, aberto o caso 588702_x000a_&gt; 04/11 - Familiar entra em ctt para verificar o andamento do caso 588702_x000a_&gt;11/11 - Setor responde a demanda mantendo negativa por CPT."/>
    <n v="0"/>
    <s v="-"/>
    <n v="0"/>
    <s v="-"/>
    <n v="1"/>
    <s v="Mesilato Imatinib ou glivec"/>
    <n v="0"/>
    <s v="-"/>
    <n v="0"/>
    <n v="0"/>
    <s v="-"/>
  </r>
  <r>
    <x v="55"/>
    <n v="13193765"/>
    <s v="Cobertura"/>
    <s v="Demora na garantia de reembolso"/>
    <s v="JONATAS TORRES ALVES"/>
    <m/>
    <n v="30"/>
    <s v="Personal "/>
    <s v="Novos associados"/>
    <s v="Zona norte III"/>
    <s v="Empresarial"/>
    <s v="No dia 09/09/2024 foi prestado o serviço de anestesia no meu filho Aslam de Almeida dependente do meu plano , para realização de uma postectomia autorizada pelo plano , desde o dia 23/09/2024 venho solicitando o reembolso e não consigo, cada hora me passam um procedimento diferente e me pedem alguma documentação diferente, já me solicitaram até conta mas ninguem me da um prazo , um retorno decente nem nada"/>
    <d v="2024-09-23T00:00:00"/>
    <s v="Não Reincidente"/>
    <n v="4"/>
    <n v="51"/>
    <s v="Não"/>
    <s v="Não"/>
    <s v="Sim"/>
    <s v="Sim"/>
    <s v="Não"/>
    <n v="2"/>
    <s v="Erro Fale Leve"/>
    <m/>
    <x v="3"/>
    <m/>
    <x v="1"/>
    <s v="Sim"/>
    <s v="Encaminhado para área errada"/>
    <s v="&gt; Familiar recebeu a orientação de envio de solicitação de reembolso para o e-mail do pedidos. Enviou a documentação em 23/09 e o setor realizou o atendimento por e-mail._x000a_11/11 - Familiar envia e-mail com a documentação._x000a_13/11 - Familiar entra em ctt para verificar andamento do reembolso._x000a_13/11 - Familiar entra em ctt novamente para verificar andamento do reembolso."/>
    <n v="0"/>
    <s v="-"/>
    <n v="2"/>
    <s v="Fale Leve / Backoffice"/>
    <n v="0"/>
    <s v="-"/>
    <n v="1"/>
    <s v="Prazo ANS"/>
    <n v="0"/>
    <n v="0"/>
    <s v="-"/>
  </r>
  <r>
    <x v="55"/>
    <n v="13193800"/>
    <s v="Contratos e Regulamentos"/>
    <s v="Demora na Contratação AC"/>
    <s v="LUCAS RODRIGUES SORRENTINO"/>
    <m/>
    <n v="40"/>
    <s v="Premium"/>
    <s v="Advindos II"/>
    <s v="Niterói"/>
    <s v="Individual"/>
    <s v="Estou tentando fazer contrato de plano de saúde particular para mim e minha família com a Leve e não consegui. A proposta foi submetida no dia 30/09 pelo corretor Antonio Carlos De Melo. A proposta assinada digitalmente e a Declaração de Saúde foram enviadas no dia 01/10, e a entrevista médica online foi realizada dia 03/10. Dia 28/10 a proposta foi cancelada pela operadora com o motivo &quot;Prazo expirado&quot;. Entretanto, eu cumpri com todos os prazos e responsabilidades da parte de contratante. A operadora que ultrapassou o prazo de análise da proposta e cancelou a proposta em seguida. O corretor solicitou explicações da Leve diversas vezes e não teve retorno. Liguei para o SAC em 29/10 e a atendente verificou as informações do sistema e não soube explicar o motivo do cancelamento, A ligação foi cortada após ela dizer que iria consultar a gerente. Ligamos novamente e a ligação também foi cortada. Sendo ilegal a recusa, sem justificativa, solicito posicionamento da ANS."/>
    <d v="2024-10-01T00:00:00"/>
    <s v="Não Reincidente"/>
    <n v="2"/>
    <n v="43"/>
    <s v="Não"/>
    <s v="Não"/>
    <s v="Sim"/>
    <s v="Não"/>
    <s v="Não"/>
    <n v="1"/>
    <s v="Alto Custo PF/MEI"/>
    <m/>
    <x v="9"/>
    <m/>
    <x v="2"/>
    <s v="Não"/>
    <s v="Não"/>
    <s v="&gt; 29/10 - Beneficiário entra em ctt para verificar o motivo do cancelamento da proposta. Informa que corretor já entrou em ctt e que não teve resposta da Operadora. Após 30min a ligação foi encerrada._x000a_&gt; 29/10 - Beneficiário entra em ctt pois ligação foi encerrada. Enquanto o cliente explicava a situação novamente, a ligação foi encerrada de novo._x000a_&gt; Não localizei ctt do corretor no período"/>
    <n v="0"/>
    <s v="-"/>
    <n v="0"/>
    <s v="-"/>
    <n v="0"/>
    <s v="-"/>
    <n v="0"/>
    <s v="-"/>
    <n v="0"/>
    <n v="0"/>
    <s v="-"/>
  </r>
  <r>
    <x v="56"/>
    <n v="13194174"/>
    <s v="Contratos e Regulamentos"/>
    <s v="Cancelamento"/>
    <s v="ANA CAROLINA COSTA KULNIG"/>
    <m/>
    <n v="42"/>
    <s v="Personal "/>
    <s v="Advindos II"/>
    <s v="Zona Oeste II"/>
    <s v="Empresarial"/>
    <s v="Bom dia, primeiramente gostaria de relatar que passei alguns meses antes de contratar o plano de saúde Leve, fiz diversas pesquisas, tirei muitas dúvidas com a corretora Amanda Salgueiro antes da contratação do meu plano e do meu filho de 5 anos. Em muitas dessas perguntas (essas registradas em audio e conversas via whatts e já arquivadas), a mesma me disse que o plano odontológio era de contratação obrigatória por 6 meses, e caso eu não quisesse, poderia cancelar sem custo. Já na ligação que tive com o canal de atendimento Leve dia 13.11.2024 não foi essa informação que obtive. Já com relação as carências, eu e ele somos advindos do plano de saúde Unimed FERJ, com mais de 5 anos de plano, a mesma Amanda Salgueiro disse e escreveu em mensagens que todas as carências seriam em 24hs (TODAS), e na assinatura do contrato ela disse que no contrato estava uma coisa, mas internamente e no sistema tudo estaria em 24hs (também tenho mensagem da mesma me falando pós questionamento),"/>
    <d v="2024-10-25T00:00:00"/>
    <s v="Não Reincidente"/>
    <n v="7"/>
    <n v="20"/>
    <s v="Não"/>
    <s v="Não"/>
    <s v="Sim"/>
    <s v="Não"/>
    <s v="Não"/>
    <n v="1"/>
    <s v="Discordância de regras de comercialização"/>
    <m/>
    <x v="9"/>
    <m/>
    <x v="1"/>
    <s v="Não"/>
    <s v="Não"/>
    <s v="&gt; 25/10 - Beneficiária entra em ctt via Wpp solicitando cancelamento do Dental. Interação com o bot finaliza às 12:47:48, e interação com humano inicia às 16:33:24, consultor questiona o motivo do cancelamento às 16:41:22 e finaliza conversa às 16:46:01._x000a_&gt; 25/10 - Beneficiária entra em ctt novamente via wpp às 16:54:59 e o bot encerra a conversa às 16:59:42 - &quot;Temporariamente, este canal está disponível de Segunda a Sexta das 08h ás 16h...&quot;_x000a_&gt; 30/10 - Beneficiária entra em ctt via wpp solicitando o cancelamento do Dental, consultora informa que cancelamento é somente por telefone._x000a_&gt; 12/11 - Beneficiária entra em ctt por telefone e solicita cancelamento._x000a_&gt; 13/11 - Beneficiária entra em ctt via wpp às 18:07:13 e o bot encerra a conversa às 16:59:42 - &quot;Temporariamente, este canal está disponível de Segunda a Sexta das 08h ás 16h...&quot;"/>
    <n v="0"/>
    <s v="-"/>
    <n v="0"/>
    <s v="-"/>
    <n v="0"/>
    <s v="-"/>
    <n v="0"/>
    <s v="-"/>
    <n v="0"/>
    <n v="0"/>
    <s v="-"/>
  </r>
  <r>
    <x v="56"/>
    <n v="13194583"/>
    <s v="Cobertura"/>
    <s v="Cancelamento de consulta"/>
    <s v="JORGE JOSE ASSIS DA SILVA"/>
    <m/>
    <n v="48"/>
    <s v="Leve ON"/>
    <s v="Novos associados"/>
    <s v="Zona norte III"/>
    <s v="Individual"/>
    <s v="Beneficiário, questiona o não atendimento para telemedica para clinica medica. Relata que no horário marcado prestador de serviço não compareceu a consulta remota, ao entrar em contato com a operadora alega que beneficiário não entrou na consulta e médica ficou aguardando, beneficiário afirma que entrou e ficou aguardando consulta, operadora informou agendamento para o dia 29/11/2024 fora do prazo para atendimento. informa que entrou em contato com a Operadora por meio dos telefones 21- 3952-3300- na data 14/11/2024, em torno das 9:30 porém operadora não forneceu protocolo."/>
    <d v="2024-11-14T00:00:00"/>
    <s v="Não Reincidente"/>
    <n v="2"/>
    <n v="0"/>
    <s v="Sim"/>
    <s v="Sim"/>
    <s v="Sim"/>
    <s v="Não"/>
    <s v="Atendimento especializado / Consumidor.Gov"/>
    <n v="3"/>
    <s v="Cancelamento de consulta"/>
    <s v="Telemedicina"/>
    <x v="16"/>
    <m/>
    <x v="1"/>
    <s v="Sim"/>
    <s v="Sim"/>
    <s v="&gt; 14/11 - Beneficiário entra em ctt reclamando que sua consulta em telemedicina com a MFC Drª STEPHANIE ALVES não foi realizada. Consultor abre DR para Leve On realizar o reagendamento._x000a_&gt; 14/11 - Beneficiário entra em ctt novamente, consultor oferta agendamento para o dia 21/11, mas não aceita._x000a_&gt; No MK e no Sales, não consta este agendamento"/>
    <n v="1"/>
    <s v="No MK e no Sales, não consta este agendamento"/>
    <n v="0"/>
    <s v="-"/>
    <n v="0"/>
    <s v="-"/>
    <n v="0"/>
    <s v="-"/>
    <n v="0"/>
    <n v="0"/>
    <s v="-"/>
  </r>
  <r>
    <x v="56"/>
    <n v="13194949"/>
    <s v="Cobertura"/>
    <s v="Demora na Liberação de Benefício"/>
    <s v="ANGELA MARIA MIGLIORINI BURATO"/>
    <m/>
    <n v="60"/>
    <s v="Leve ON"/>
    <s v="Advindos II"/>
    <s v="Zona Norte I"/>
    <s v="Individual"/>
    <s v=" Interlocutora, que se identifica como [ filho da beneficiária], questiona a não cobertura para [pet scan oncológico]. O procedimento foi solicitado à operadora no dia [17/10/2024], para realização no município [RIO DE JANEIRO]. A operadora alega que não possui prestador em sua rede para realização do serviço de saúde. A interlocutora alegou que a unidade de Copacabana lá faz o procedimento e a operadora se negou dizendo que não tem cobertura sendo que a unidade de Copacabana tem cobertura sim. Protocolo [42233920241114218266] DATA [ 14/11/2024]"/>
    <d v="2024-10-17T00:00:00"/>
    <s v="Reincidente"/>
    <n v="1"/>
    <n v="28"/>
    <s v="Não"/>
    <s v="Não"/>
    <s v="Sim"/>
    <s v="Não"/>
    <s v="Não"/>
    <n v="1"/>
    <s v="Erro prestador"/>
    <s v="[pet scan oncológico"/>
    <x v="2"/>
    <m/>
    <x v="1"/>
    <s v="Sim"/>
    <s v="Não"/>
    <s v="&gt; 14/11 - Familiar entra em ctt, informando que  o Centro de Medicina da Tijuca alega não realizar o exame, somente a unidade de Copacabana, a guia 14836273 já está autorizada e a unidade de Copacabana não está habilitando no Solus para a troca, consultor abre caso para Gestão de Rede."/>
    <n v="0"/>
    <s v="-"/>
    <n v="0"/>
    <s v="-"/>
    <n v="0"/>
    <s v="-"/>
    <n v="0"/>
    <s v="-"/>
    <n v="0"/>
    <n v="0"/>
    <s v="-"/>
  </r>
  <r>
    <x v="56"/>
    <n v="13195695"/>
    <s v="Contratos e Regulamentos"/>
    <s v="Demora na Contratação AC"/>
    <s v="LUCIANE SOARES LORETO"/>
    <m/>
    <n v="45"/>
    <s v="Personal "/>
    <s v="Advindos II"/>
    <s v="Zona Oeste II"/>
    <s v="Individual"/>
    <s v="Interlocutor(a), que se identifica como beneficiária, questiona a demora da resposta para contratação de plano individual ou familiar, sob alegação de que o pedido está em analise. A solicitação foi feita à Operadora no dia 13/11/2024 após entrevista médica no dia 08/11/2024. Beneficiária, alega que contratou o plano como titular e seu filho como dependente. E informa que o dependente possui diagnostico de TEA. Protocolo 42233920241114255595 - data 14/11/2024."/>
    <d v="2024-11-06T00:00:00"/>
    <s v="Não Reincidente"/>
    <n v="6"/>
    <n v="8"/>
    <s v="Não"/>
    <s v="Não"/>
    <s v="Sim"/>
    <s v="Não"/>
    <s v="Não"/>
    <n v="1"/>
    <s v="Alto Custo PJ"/>
    <m/>
    <x v="9"/>
    <m/>
    <x v="2"/>
    <s v="Não"/>
    <s v="Não"/>
    <s v="&gt; 07/11 - Corretor entrou em ctt 3 vezes_x000a_&gt; 11/11 - Corretor entrou em ctt_x000a_&gt; 13/11 - Corretor entrou em ctt_x000a_&gt; 14/11 - Cliente entra em ctt para verificar andamento da proposta"/>
    <n v="0"/>
    <s v="-"/>
    <n v="0"/>
    <s v="-"/>
    <n v="0"/>
    <s v="-"/>
    <n v="0"/>
    <s v="-"/>
    <n v="0"/>
    <n v="0"/>
    <s v="-"/>
  </r>
  <r>
    <x v="57"/>
    <n v="13196418"/>
    <s v="Cobertura"/>
    <s v="Demora na Liberação de Benefício"/>
    <s v="ERLON ALEMANGES COSTA"/>
    <m/>
    <n v="51"/>
    <s v="Premium"/>
    <s v="Advindos III"/>
    <s v="Zona Oeste II"/>
    <s v="Individual"/>
    <s v="Prezados Eu sou paciente com Dor crônica PCD pessoa com deficiência física Tenho osteonecrose bilateral (quadril/bacia/fêmur) Já tenho indicação cirurgica (ortopedista) para fazer artroplastia do quadril bilateral Tenho fibromialgia com o diagnóstico do Reumatologista Eu faço uso regular de medicação para controle de dor crônica Ideal é medicação intravenosa morfina nalbufina"/>
    <d v="2024-10-09T00:00:00"/>
    <s v="Não Reincidente"/>
    <n v="10"/>
    <n v="37"/>
    <s v="Sim"/>
    <s v="Sim"/>
    <s v="Sim"/>
    <s v="Sim"/>
    <s v="Atendimento especializado"/>
    <n v="4"/>
    <s v="Negativa de autorização devida"/>
    <s v="Cloridrato de Nalbufina 10 mg/ml,"/>
    <x v="17"/>
    <s v="Núcleo de cuidados integrados"/>
    <x v="0"/>
    <s v="Não"/>
    <s v="Não"/>
    <s v="&gt; 09/10 - Benef. envia e-mail com pedido para a medicação._x000a_&gt; 16/10 - A guia é aberta pelo BK e entra em análise_x000a_&gt; 06/11 - Benef. entra em ctt para verificar o andamento da guia_x000a_&gt; 07/11 - Benef. entra em ctt para reclamar da demora na liberação_x000a_&gt; 07/11 - Benef. entra em ctt para verificar o andamento da guia, consultor informa que a medicação não consta no Rol, ele ameaça ANS e solicita carta de negativa._x000a_&gt; 08/11 - BK faz ctt para enviar carta de negativa._x000a_&gt; 14/11 - Benef. recebe negativa de inclusão ao programa de Alta Complexidade."/>
    <n v="0"/>
    <s v="-"/>
    <n v="0"/>
    <s v="-"/>
    <n v="0"/>
    <s v="-"/>
    <n v="0"/>
    <s v="-"/>
    <n v="0"/>
    <n v="0"/>
    <s v="-"/>
  </r>
  <r>
    <x v="58"/>
    <n v="13196564"/>
    <s v="Cobertura"/>
    <s v="Demora na Liberação de Benefício"/>
    <s v="JOAO VITOR RODRIGUES DA SILVA"/>
    <m/>
    <n v="25"/>
    <s v="Personal "/>
    <s v="Novos associados"/>
    <s v="Centro/ Zona Sul"/>
    <s v="Empresarial"/>
    <s v="Clinica médica já entrou com o pedido junto ao hospital. Porém, ao ligar no plano, a atendente diz que não há nenhum pedido cirurgico. O prazo de 21 dias para autorização já se expirou. Necessito dessa cirurgia pois a demora pode acarretar em irreversão do quadro."/>
    <d v="2024-09-02T00:00:00"/>
    <s v="Não Reincidente"/>
    <n v="5"/>
    <n v="76"/>
    <s v="Não"/>
    <s v="Não"/>
    <s v="Sim"/>
    <s v="Não"/>
    <s v="Não"/>
    <n v="1"/>
    <s v="Erro prestador"/>
    <m/>
    <x v="4"/>
    <s v="Fale Leve"/>
    <x v="0"/>
    <s v="Não"/>
    <s v="Perda de SLA"/>
    <s v="&gt; 02/09 - Benef. entra em ctt solicitando cirurgia, consultor orienta envio do pedido por e-mail._x000a_&gt; 23/10 - Benef. entra em ctt para verificar andamento da guia._x000a_&gt; 06/11 - Bk solicita carta de honorários médicos_x000a_&gt; 14/11 - Benef. envia pedido por e-mail"/>
    <n v="2"/>
    <s v="Prestador informa que abriu a guia, mas não abriu / BK não realiza abertura da guia no SLA"/>
    <n v="2"/>
    <s v="Prestador/BackOffice"/>
    <n v="0"/>
    <s v="-"/>
    <n v="0"/>
    <s v="-"/>
    <n v="0"/>
    <n v="0"/>
    <s v="-"/>
  </r>
  <r>
    <x v="59"/>
    <n v="13197146"/>
    <s v="Cobertura"/>
    <s v="Demora na Liberação de Benefício"/>
    <s v="VICTOR JORGE LIMA GALVAO ROSA"/>
    <m/>
    <n v="38"/>
    <s v="Leve ON"/>
    <s v="Novos associados"/>
    <s v="Zona Oeste II"/>
    <s v="Individual"/>
    <s v="Me encontro internado com colangite aguda aguardando a realização de ressonância magnética para dar continuidade ao tratamento adequado, tendo feito 3 procedimentos cirúrgicos, o último no dia 15/11 e desde então a equipe tinha ciência da necessidade de fazer outro exame, dado que o quadro era de infecção grave e até o momento nem a equipe do hospital quanto a do convênio sabe informar quando será agendado o exame sob a alegação de muitos feriados. O exame é feito em outro local, já que o hospital não tem esse serviço. Enquanto isso, estou sendo tratado com descaso pelos enfermeiros, já fizeram vários acessos e estou cheio de hematomas, não me alimento bem, estou frágil e com o emocional muito abalado porque ninguém me explica por quanto tempo mais precisarei aguardar. E quando peço a minha mãe para tentar resolver para mim, a destratam sem explicar absolutamente nada. Preciso fazer esse exame para seguir com o tratamento."/>
    <d v="2024-10-31T00:00:00"/>
    <s v="Não Reincidente"/>
    <n v="10"/>
    <n v="18"/>
    <s v="Não"/>
    <s v="Não"/>
    <s v="Sim"/>
    <s v="Sim"/>
    <s v="Atendimento especializado"/>
    <n v="2"/>
    <s v="Atendimento durante internação"/>
    <m/>
    <x v="10"/>
    <m/>
    <x v="1"/>
    <s v="Não"/>
    <s v="Prazo ANS"/>
    <s v="&gt; 31/10 - Familiar entra em ctt para informar que hospital não realiza de RM. Consultor abre caso para o GPI._x000a_&gt; 31/10 - Familiar entra em ctt com a Ouvidoria e relata o ocorrido._x000a_&gt; 04/11 - Benef. entra em ctt para reclamar do atendimento durante a internação._x000a_&gt; 05/11 - Familiar solicita posição da liberação da cirurgia._x000a_&gt; 06/11 - Benef. solicita posição da liberação da cirurgia. _x000a_&gt; 06/11 - Familiar solicita posição da liberação da cirurgia._x000a_&gt; 16/11 - Benef. entra em ctt solicitando a realização da RM, ameaça justiça._x000a_&gt; 17/11 - Benef. e familiar entram em ctt para verificar andamento, ambas as vezes a ligação cai._x000a_&gt; 17/11 - Prestador entra em ctt para verificar autorização, consultor não localiza sistema e prestador informa que foi enviado para o e-mail da Regulação. "/>
    <n v="1"/>
    <s v="Processo de autorização e realização de exames em regime de internação"/>
    <n v="0"/>
    <s v="-"/>
    <n v="0"/>
    <s v="-"/>
    <n v="0"/>
    <s v="-"/>
    <n v="0"/>
    <n v="0"/>
    <s v="-"/>
  </r>
  <r>
    <x v="59"/>
    <n v="13197803"/>
    <s v="Cobertura"/>
    <s v="Dificuldade no agendamento"/>
    <s v="ANDERSON TOSTES DAS FONTES_x0009_"/>
    <m/>
    <n v="47"/>
    <s v="Leve ON"/>
    <s v="Advindos II"/>
    <s v="Zona Oeste I "/>
    <s v="Individual"/>
    <s v="Interlocutora, que se identifica como irmã do beneficiário, questiona o prazo de atendimento para consulta com clínico geral (médico da família). A operadora autorizou o serviço e agendou para o dia 17/12/2024, após o prazo máximo previsto na RN nº 566/2022. Interlocutora relata que o beneficiário precisa do atendimento com um endocrinologista, porém devido ao médico da família da consulta online anterior, que informou que encaminharia os pedidos de exames e encaminhamento para o endocrinologista, mas não enviou os documentos. A mesma informa que precisou remarcar a consulta com um médico da família, tendo em vista que a médica da consulta online de 18/11/2024 às 10h45 não compareceu. Interlocutora relata que o beneficiário tem hipertireoidismo e precisa passar por consulta urgente para obter o encaminhamento pro endocrinologista. Protocolos 42233920241118222054 e 42233920241118212229 - data 18/11/2024."/>
    <d v="2024-11-18T00:00:00"/>
    <s v="Não Reincidente"/>
    <n v="2"/>
    <n v="0"/>
    <s v="Sim"/>
    <s v="Sim"/>
    <s v="Sim"/>
    <s v="Não"/>
    <s v="Atendimento especializado"/>
    <n v="3"/>
    <s v="Discordância do fluxo do plano Leve On"/>
    <s v="Endocrinologista"/>
    <x v="7"/>
    <m/>
    <x v="1"/>
    <s v="Sim"/>
    <s v="Prazo ANS"/>
    <s v="&gt;18/11 - Familiar entra em ctt relatando que havia consulta agendada para o dia 18/11 e que a médica não atendeu, alega que realizou consulta anteriormente e que o médico não enviou os pedidos de exames. Não há consulta agendade em sistema para o dia 18/11, somente para o dia 16/11._x000a_&gt;18/11 - Familiar entra em ctt novamente relatando o caso e solicitando agendamento com endócrino, consultor explica sobre o gatekeeper e a familiar ameaça ANS. Aberto caso para o setor. "/>
    <n v="0"/>
    <s v="-"/>
    <n v="0"/>
    <s v="-"/>
    <n v="0"/>
    <s v="-"/>
    <n v="0"/>
    <s v="-"/>
    <n v="0"/>
    <n v="0"/>
    <s v="-"/>
  </r>
  <r>
    <x v="59"/>
    <n v="13198188"/>
    <s v="Contratos e Regulamentos"/>
    <s v="Cancelamento"/>
    <s v="CLARA APARECIDA DOS SANTOS GOMES TORQUILHO"/>
    <m/>
    <n v="24"/>
    <s v="Personal "/>
    <s v="Advindos III"/>
    <s v="Niterói"/>
    <s v="Empresarial"/>
    <s v=" Interlocutora, que se identifica como mãe da beneficiária, informa que solicitou à operadora, em 04/11/2024, a exclusão em plano coletivo empresarial. Até a presente data não houve a exclusão. Protocolo 42233920241112211643 – data 12/11/2024."/>
    <d v="2024-11-09T00:00:00"/>
    <s v="Reincidente"/>
    <n v="1"/>
    <n v="9"/>
    <s v="Não"/>
    <s v="Não"/>
    <s v="Sim"/>
    <s v="Não"/>
    <s v="Não"/>
    <n v="1"/>
    <s v="Dificuldade para realizar cancelamento"/>
    <m/>
    <x v="19"/>
    <m/>
    <x v="0"/>
    <s v="Não"/>
    <s v="Não"/>
    <s v="&gt; 09/11 - Familiar entra em ctt informando que enviou carta de cancelamento, porém, a ligação ficou muda."/>
    <n v="0"/>
    <s v="-"/>
    <n v="0"/>
    <s v="-"/>
    <n v="0"/>
    <s v="-"/>
    <n v="0"/>
    <s v="-"/>
    <n v="0"/>
    <n v="0"/>
    <s v="-"/>
  </r>
  <r>
    <x v="59"/>
    <n v="13198244"/>
    <s v="Contratos e Regulamentos"/>
    <s v="Cancelamento"/>
    <s v="TERESA CRISTINA ROSA DE MORAES"/>
    <m/>
    <n v="56"/>
    <s v="Personal "/>
    <s v="Advindos I"/>
    <s v="Zona Oeste II"/>
    <s v="Empresarial"/>
    <s v="Beneficiária, informa que, em 26/09/2024, o representante da pessoa jurídica solicitou a rescisão do contrato coletivo, entretanto, a operadora informa que a solicitação do cancelamento está datada para o Mês de outubro e por isso a beneficiaria irá permanecer no plano até em dezembro de 2024 e beneficiaria não concorda. Protocolo 42233920241118222796 data 11/11/2024"/>
    <d v="2024-09-25T00:00:00"/>
    <s v="Não Reincidente"/>
    <n v="5"/>
    <n v="54"/>
    <s v="Não"/>
    <s v="Não"/>
    <s v="Sim"/>
    <s v="Não"/>
    <s v="Não"/>
    <n v="1"/>
    <s v="Erro Fale Leve"/>
    <m/>
    <x v="3"/>
    <m/>
    <x v="1"/>
    <s v="Sim"/>
    <s v="Não"/>
    <s v="&gt; 25/09 - Solicita informações sobre o cancelamento do plano empresarial. Consultor orienta enviar a carta de próprio punho para o e-mail atendimento@levesaude.com.br_x000a_&gt; 26/09 - Benef. envia carta para o e-mail informado._x000a_&gt; 26/09 - Benef. entra em ctt para confirmar recebimento._x000a_&gt; 12/10 - Caso criado no Sales_x000a_&gt; 18/11 - Benef. entra em ctt para reclamar que enviou carta de cancelamento em 26/09 e o cancelamento foi programado somente para o dia 12/10. "/>
    <n v="1"/>
    <s v="Caso aberto 13 dias depois"/>
    <n v="1"/>
    <s v="Backoffice"/>
    <n v="0"/>
    <s v="-"/>
    <n v="0"/>
    <s v="-"/>
    <n v="0"/>
    <n v="0"/>
    <s v="-"/>
  </r>
  <r>
    <x v="59"/>
    <n v="13198934"/>
    <s v="Cobertura"/>
    <s v="Dificuldade no agendamento"/>
    <s v="VERA LUCIA FEDDERSEN"/>
    <m/>
    <n v="72"/>
    <s v="Personal "/>
    <s v="Advindos II"/>
    <s v="Zona Oeste I "/>
    <s v="Individual"/>
    <s v="Beneficiária, questiona a não cobertura para Sessão de Fisioterapia. O procedimento foi solicitado à operadora no dia 08/11/2024 aproximadamente, para realização no município Rio de Janeiro/RJ e a operadora indicou prestadores que não realizam o procedimento. Protocolo: 42233920241112212078 - Data: 12/11/2024."/>
    <d v="2024-10-23T00:00:00"/>
    <s v="Não Reincidente"/>
    <n v="5"/>
    <n v="26"/>
    <s v="Não"/>
    <s v="Não"/>
    <s v="Sim"/>
    <s v="Não"/>
    <s v="Não"/>
    <n v="1"/>
    <s v="Erro prestador"/>
    <m/>
    <x v="2"/>
    <s v="Fale Leve"/>
    <x v="1"/>
    <s v="Não"/>
    <s v="Perda de SLA"/>
    <s v="&gt; 23/10 - Benef. entra em ctt solicitando local para fisioterapia, consultor indica rede credenciada._x000a_&gt; 12/11 - Benef. entra em ctt reclamando que ao chegar para a sessão agendada, a clínica estava fechada por falta de energia elétrica. Solicita novos locais e a ligação cai._x000a_&gt; 12/11 - Benef. entra em ctt novamente solicitando fisioterapia em Bangu._x000a_&gt; 13/11  - Benef. envia pedido médico para fisioterapia._x000a_&gt; 18/11 - Familiar entra em ctt para verificar o andamento da solicitação, consultor informa o prazo de resposta e sugere local credenciado. "/>
    <n v="2"/>
    <s v="Prestador não comunicou o cancelamento"/>
    <n v="0"/>
    <s v="-"/>
    <n v="1"/>
    <s v="-"/>
    <n v="1"/>
    <s v="-"/>
    <n v="0"/>
    <n v="0"/>
    <s v="-"/>
  </r>
  <r>
    <x v="60"/>
    <n v="13200208"/>
    <s v="Cobertura"/>
    <s v="Dificuldade no agendamento"/>
    <s v="AMANDA EMANUELY GALDEANO AS"/>
    <m/>
    <n v="22"/>
    <s v="Personal "/>
    <s v="Novos associados"/>
    <s v="Zona Norte I"/>
    <s v="Empresarial"/>
    <s v="Interlocutora, , questiona a falta de atendimento para Consultas com Obstetra pois esta gestante de 32 semanas. A solicitação foi feita à Operadora no dia 11/11/2024, para realização no município do Rio de Janeiro . A operadora alega que o pedido está em análise e não apresenta resposta ao pedido , interlocutora precisa realizar a consulta do mês de Novembro 2024. AS CONSULTAS DE PRE NATAL , PRECISAM SER REALIZADAS TODOS OS MESES E A BENEFICIARIA FEZ APENAS 3 CONSULTAS E ESTA COM 32 SEMANAS. Protocolo :42233920241118222069 data 11/11/2024."/>
    <d v="2024-10-10T00:00:00"/>
    <s v="Não Reincidente"/>
    <n v="4"/>
    <n v="40"/>
    <s v="Sim"/>
    <s v="Sim"/>
    <s v="Sim"/>
    <s v="Não"/>
    <s v="Atendimento especializado"/>
    <n v="3"/>
    <s v="Dificuldade no Agendamento"/>
    <m/>
    <x v="1"/>
    <m/>
    <x v="1"/>
    <s v="Sim"/>
    <s v="Prazo ANS"/>
    <s v="&gt; 10/10 - Benef. entra em ctt para solicitar troca de obstetra._x000a_&gt; 15/10 - Benef. entra em ctt solicitando obstetra, consultor oferta profissional de Niterói, mas não aceita._x000a_&gt; 12/11 - Benef. entra em ctt solicitando obstetra, consultor solicita encaixe._x000a_&gt; 18/11 - Benef. entra em ctt solicitando obstetra, ameaça ANS.   "/>
    <n v="0"/>
    <s v="-"/>
    <n v="0"/>
    <s v="-"/>
    <n v="0"/>
    <s v="-"/>
    <n v="0"/>
    <s v="-"/>
    <n v="0"/>
    <n v="0"/>
    <s v="-"/>
  </r>
  <r>
    <x v="60"/>
    <n v="13200341"/>
    <s v="Cobertura"/>
    <s v="Demora na Liberação de Benefício"/>
    <s v="ANGELICA CONCEICAO DAS DORES BRAGA"/>
    <m/>
    <n v="79"/>
    <s v="Personal "/>
    <s v="Advindos II"/>
    <s v="São Gonçalo"/>
    <s v="Individual"/>
    <s v="A home care Quality se nega a efetuar a troca do colchão pneumático, o qual a paciente já faz uso, e se encontra com defeito, a mais de vinte dias, inclusive, a paciente está com as escárias voltando a querer abrir, por conta disso, falta de insumos para os curativos. A home care enviou um colchão piramidal, que não atende as necessidades da paciente, que além de ser acamada, faz uso de banho no leito."/>
    <d v="2024-11-12T00:00:00"/>
    <s v="Reincidente"/>
    <n v="1"/>
    <n v="7"/>
    <s v="Sim"/>
    <s v="Sim"/>
    <s v="Sim"/>
    <s v="Não"/>
    <s v="Atendimento especializado"/>
    <n v="3"/>
    <s v="Home Care"/>
    <m/>
    <x v="7"/>
    <m/>
    <x v="0"/>
    <s v="Sim"/>
    <s v="Não"/>
    <s v="&gt; 12/11 - Familiar entra em ctt solicitando intervenção do plano junto à Home Care. Ameaça ANS e caso é aberto."/>
    <n v="0"/>
    <s v="-"/>
    <n v="0"/>
    <s v="-"/>
    <n v="0"/>
    <s v="-"/>
    <n v="0"/>
    <s v="-"/>
    <n v="0"/>
    <n v="0"/>
    <s v="-"/>
  </r>
  <r>
    <x v="60"/>
    <n v="13200470"/>
    <s v="Cobertura"/>
    <s v="Demora na Liberação de Benefício"/>
    <s v="HUGO PEREIRA FILHO"/>
    <m/>
    <n v="72"/>
    <s v="Personal "/>
    <s v="Novos associados"/>
    <s v="Zona Norte I"/>
    <s v="Individual"/>
    <s v="Paciente esteve internado no Hospital Albert Sabin onde foi identificado uma obstrução na próstata após colocação de sonda urinária. Porém, não teve visita de urologista e não foi realizado qualquer exame para identificar o motivo da obstrução. Foi dada alta com documento de encaminhamento com urgência para urologista o qual a consulta só foi conseguida por meio de reclamação na ANS. Os exames solicitados pelo urologista com mesmo caráter de urgência, pois deveriam ter sido realizados na internação, foram solicitados à operadora de saúde no dia 14/11/2024 e não se obteve retorno, nem mesmo do exame de urina com especificidade do uso de CVD (sonda urinária). Tentativa de contato com a ouvidoria via whatsapp informa que será atendido em instantes, mas sem resposta com mais de 24h de espera."/>
    <d v="2024-11-14T00:00:00"/>
    <s v="Reincidente"/>
    <n v="2"/>
    <n v="5"/>
    <s v="Não"/>
    <s v="Não"/>
    <s v="Sim"/>
    <s v="Sim"/>
    <s v="Ouvidoria"/>
    <n v="2"/>
    <s v="Atendimento durante internação"/>
    <m/>
    <x v="11"/>
    <s v="Regulação - GPI"/>
    <x v="1"/>
    <s v="Sim"/>
    <s v="Não"/>
    <s v="&gt; 14/11 - Benef. envia pedido de exames._x000a_&gt; 18/11 - BK abre guia "/>
    <n v="1"/>
    <s v="Benef. Já em tratativa de NIP anterior"/>
    <n v="1"/>
    <s v="Jurídico"/>
    <n v="0"/>
    <s v="-"/>
    <n v="0"/>
    <s v="-"/>
    <n v="0"/>
    <n v="0"/>
    <s v="-"/>
  </r>
  <r>
    <x v="60"/>
    <n v="13200587"/>
    <s v="Cobertura"/>
    <s v="Demora na Liberação de Benefício"/>
    <s v="FLAVIA MARTORELLI CORREA"/>
    <m/>
    <n v="47"/>
    <s v="Personal "/>
    <s v="Novos associados"/>
    <s v="Zona Oeste II"/>
    <s v="Individual"/>
    <s v="Prezados, Registro minha reclamação sobre o plano de saúde LEVE, devido a irreguaridades no atendimento. Solicitei migrar para um plano superior, considerando carências já cumpridas, mas a operadora negou sem justificativa e não cumpriu o prazo de 5 dias para retorno. Além disso, ao buscar informações sobre a rede credenciada para uma cirurgia de retirada de vesícula, recebi informações confusas e desatualizadas como hospitais que não existem ou não realizam cirurgias gerais. Gostaria de garantir informações corretas da rede credenciada, esclarecer a negativa de migração e melhorar a precisão no atendimento ao cliente. Aguardo retorno urgente pois a situação compromete a minha saúde. Flavia Martorelli Corrêa"/>
    <d v="2024-11-09T00:00:00"/>
    <s v="Reincidente"/>
    <n v="4"/>
    <n v="10"/>
    <s v="Sim"/>
    <s v="Sim"/>
    <s v="Sim"/>
    <s v="Não"/>
    <s v="Atendimento especializado"/>
    <n v="3"/>
    <s v="Dificuldade para realizar movimentação cadastral"/>
    <m/>
    <x v="18"/>
    <m/>
    <x v="2"/>
    <s v="Sim"/>
    <s v="Não"/>
    <s v="&gt; 09/11 - Benef. entra em ctt solicitando upgrade para Premium, utilização em 97,27%. Caso aberto para Retenção e negado._x000a_&gt; 11/11 - Benef. entra em ctt solicitando informações para upgrade do seu plano pois necessita fazer uma cirurgia e os hospitais credenciados no seu plano atual não atendem a sua necessidade. Consultor informa a negativa do Upgrade e ameaça justiça. Aberto DR para retenção reavaliar. Retenção nega novamente._x000a_&gt; 11/11 - Benef. entra em ctt novamente para verificar médicos cirurgiões credenciados._x000a_&gt; 18/11 - Benef. entra em ctt novamente solicitando justificativa pela negativa de upgrade. Cogita possibilidade de fazer nova proposta e aproveitar carências."/>
    <n v="0"/>
    <s v="-"/>
    <n v="0"/>
    <s v="-"/>
    <n v="0"/>
    <s v="-"/>
    <n v="0"/>
    <s v="-"/>
    <n v="0"/>
    <n v="0"/>
    <s v="-"/>
  </r>
  <r>
    <x v="60"/>
    <n v="13201254"/>
    <s v="Contratos e Regulamentos"/>
    <s v="Alteração de vencimento"/>
    <s v="LUCIANA FIGUEIREDO LIMA DUARTE PENETRA"/>
    <m/>
    <n v="50"/>
    <s v="Mais Metropolitano"/>
    <s v="Advindos II"/>
    <s v="Zona Oeste I "/>
    <s v="Empresarial"/>
    <s v="Beneficiária, questiona a cobrança de juros/multa ocorrida em 15/11/2024. Protocolo 42233920241118223855 – data 18/11/2024"/>
    <d v="2024-11-18T00:00:00"/>
    <s v="Não Reincidente"/>
    <n v="2"/>
    <n v="1"/>
    <s v="Não"/>
    <s v="Não"/>
    <s v="Sim"/>
    <s v="Não"/>
    <s v="Não"/>
    <n v="1"/>
    <s v="Erro na comercialização do plano"/>
    <m/>
    <x v="9"/>
    <m/>
    <x v="1"/>
    <s v="Não"/>
    <s v="Não"/>
    <s v="&gt;18/11 - Benef. entra em ctt para questionar o valor do boleto. Consultor informa que é referente à Pró-rata._x000a_&gt;19/11 - Benef. entra em ctt contestando o valor cobrado, pois segundo ela o vencimento havia sido acordado com o corretor. "/>
    <n v="0"/>
    <s v="-"/>
    <n v="0"/>
    <s v="-"/>
    <n v="0"/>
    <s v="-"/>
    <n v="0"/>
    <s v="-"/>
    <n v="0"/>
    <n v="0"/>
    <s v="-"/>
  </r>
  <r>
    <x v="61"/>
    <n v="13203577"/>
    <s v="Contratos e Regulamentos"/>
    <s v="Demora na Contratação AC"/>
    <s v="DIEGO OLIMPIO COSTA DA SILVA_x0009_"/>
    <m/>
    <n v="28"/>
    <s v="Personal "/>
    <s v="Advindos II"/>
    <s v="Zona norte III"/>
    <s v="Individual"/>
    <s v="Interlocutora, que se identifica como esposa do beneficiário, questiona a dificuldade para contratação de plano individual ou familiar. Cabe ressalta que em 22/10/2024 foi assinado a proposta e a operadora pediu que aguardasse, pois seria gerado o boleto para pagamento. Em 21/11/2024 a operadora retornou através de e-mail informando que a proposta foi cancelada, alegando que o prazo expirou e sem nenhuma justificativa. A solicitação foi feita à Operadora no dia 22/10/2024. Protocolo 42233920241028184344 – data: 28/10/2024."/>
    <d v="2024-10-22T00:00:00"/>
    <s v="Não Reincidente"/>
    <n v="0"/>
    <n v="30"/>
    <s v="Não"/>
    <s v="Não"/>
    <s v="Não"/>
    <s v="Não"/>
    <s v="Não"/>
    <n v="0"/>
    <s v="Alto Custo PJ"/>
    <m/>
    <x v="9"/>
    <m/>
    <x v="2"/>
    <s v="Não"/>
    <s v="Não"/>
    <s v="&gt; Não foi localizado ctt telefônico ou de wpp do corretor nem do beneficiário para esta demanda."/>
    <n v="0"/>
    <s v="-"/>
    <n v="0"/>
    <s v="-"/>
    <n v="0"/>
    <s v="-"/>
    <n v="0"/>
    <s v="-"/>
    <n v="0"/>
    <n v="0"/>
    <s v="-"/>
  </r>
  <r>
    <x v="61"/>
    <n v="13204036"/>
    <s v="Cobertura"/>
    <s v="Dificuldade no agendamento"/>
    <s v="MARCUS CARDOSO MALTA_x0009_"/>
    <m/>
    <n v="52"/>
    <s v="Premium"/>
    <s v="Advindos III"/>
    <s v="Zona norte III"/>
    <s v="Empresarial"/>
    <s v="Interlocutor, que se identifica como beneficiário, questiona o prazo de atendimento para endocrinologista, médica solicitante Dra Aline Toste. A operadora autorizou o serviço e agendou para o dia 16/12/2024, após o prazo máximo previsto na RN nº 566/2022. Protocolo 42233920241121228566 – data 21/11/2024. O beneficiário precisa de uma consulta para poder ajusta os remédios o mais rápido possível."/>
    <d v="2024-11-16T00:00:00"/>
    <s v="Não Reincidente"/>
    <n v="2"/>
    <n v="5"/>
    <s v="Não"/>
    <s v="Não"/>
    <s v="Sim"/>
    <s v="Sim"/>
    <s v="Ouvidoria"/>
    <n v="2"/>
    <s v="Dificuldade no Agendamento"/>
    <s v="Endocrinologista"/>
    <x v="1"/>
    <m/>
    <x v="1"/>
    <s v="Sim"/>
    <s v="Prazo ANS"/>
    <s v="&gt; 16/11 - Benef. entra em ctt e realiza agendamento para endocrinologista em 16/12_x000a_&gt; 21/11 - Benef. entra em ctt com a ouvidoria para reclamar da telemedicina e olicita agendamento com a Dra ALine Toste Endocrinologia na leve Tijuca. Informa que nao quer outra medica e ameaça ANS por nao estar conseguindo agendamento. Foi ofertado agendamento em Caxias e Madureira e não aceita, somente com a Dra Aline. Orientado a aguardar o prazo da Ouvidoria."/>
    <n v="0"/>
    <s v="-"/>
    <n v="0"/>
    <s v="-"/>
    <n v="0"/>
    <s v="-"/>
    <n v="0"/>
    <s v="-"/>
    <n v="0"/>
    <n v="0"/>
    <s v="-"/>
  </r>
  <r>
    <x v="61"/>
    <n v="13204726"/>
    <s v="Cobertura"/>
    <s v="Demora na Liberação de Benefício"/>
    <s v="GIOVANNI LARANJO DE STEFANI_x0009_"/>
    <m/>
    <n v="40"/>
    <s v="Premium"/>
    <s v="Advindos II"/>
    <s v="Centro/ Zona Sul"/>
    <s v="Individual"/>
    <s v="Mudei para a Leve saúde em setembro e a mesma alega que não posso utilizar a rede credenciada por carência de 4 meses, apenas podendo utilizar a rede própria, porém minha carta de permanÊncia no plano anterior era de quase 2 anos. Além disso me foi negado um dos exames da rotina laboratoria que solicitei hoje, alegando que não está na cobertura o que me fez gastar 175 reais para fazer o mesmo de forma particular. Fora que tive que ligar 5 vezes para resolver tudo isso, pois toda hora a ligação caia protocolos: 42233920241121227106, 42233920241121228335, 4233120241121228185, 42233920241121227969 e 42233920241121228227. Outro problema que estou tendo hoje com o plano de saúde é o boleto que não consigo pagar, por dizer que não está registrado. Eu esto anexando o pedido médico e comprovante e realização dos exames"/>
    <d v="2024-11-21T00:00:00"/>
    <s v="Não Reincidente"/>
    <n v="4"/>
    <n v="0"/>
    <s v="Não"/>
    <s v="Não"/>
    <s v="Sim"/>
    <s v="Não"/>
    <s v="Não"/>
    <n v="1"/>
    <s v="Discordância de carências"/>
    <m/>
    <x v="6"/>
    <s v="Comercial"/>
    <x v="1"/>
    <s v="Sim"/>
    <s v="Não"/>
    <s v="&gt; 21/11 - Benef. entra em ctt pela 1ª vez solicitando autorização da guia 1601768 negada por carência. Consultor solicita autorização  em caráter excepcional e orienta que aguarde de 10 a 15 minutos. Ciente da carência para rede credenciada. _x000a_2ª vez - Entra em ctt novamente e guia é liberada._x000a_3ª vez - Entra em ctt para informar que não consegue realizar o pagamento do boleto, consultor verifica que não há registro bancário e aciona o financeiro._x000a_4ª vez -  Entra em ctt para informar que não consegue realizar o pagamento do boleto, consultor orienta aguardar pois já tem um caso em aberto para este tema."/>
    <n v="1"/>
    <s v="boleto sem registro bancário"/>
    <n v="1"/>
    <s v="Financeiro"/>
    <n v="0"/>
    <s v="-"/>
    <n v="0"/>
    <s v="-"/>
    <n v="0"/>
    <n v="0"/>
    <s v="-"/>
  </r>
  <r>
    <x v="62"/>
    <n v="13204961"/>
    <s v="Cobertura"/>
    <s v="Dificuldade no agendamento"/>
    <s v="PABLO NUNES DURVAL"/>
    <m/>
    <n v="50"/>
    <s v="Leve ON"/>
    <s v="Novos associados"/>
    <s v="São Gonçalo"/>
    <s v="Individual"/>
    <s v="Após duas tentativas de Atendimento em Clínicas de Credendiadas a Leve Saúde, sendo em vão. Entrei em contato em contato com o Sac no dia 08/11/20284 informando ocorrido solicitando outro local onde houvesse atendimento para retitada de VERRUGAS, então a Leve Saúde informou que após 03 dias haveria a resposta. Informo q nesse prazo recebi uma ligação e outro chamado pelo WhatsApp q estariam buscando CONTATO PARA QUE IDICASSE LOCAL ORGANIZADO E COMPETENTE PARA O REFERIDO ATENDIMENTO. Após vários dias sem a resposta, a cada vez que entro em contato e informo o ocorrido, recebo como resposta QUE INFORMOU O DEPARTAMENTO E QUE FOSSE COM PRIORIDADE, RS. Hoje, dia 22/11/2024 fazem 14 dias (,catorze) que solicitei contato de local organizado para o que EU ENTAO AGENDASSE A MARCACAO DE PREFERÊNCIANO MUNICIPIO DE SAO GONÇALO , tendo em vista a desorganização generalizada por parte da Leve Saúde. Declarei também que irei postar em todos os locais possíveis do péssimo e desorganizado."/>
    <d v="2024-10-10T00:00:00"/>
    <s v="Reincidente"/>
    <n v="5"/>
    <n v="43"/>
    <s v="Sim"/>
    <s v="Sim"/>
    <s v="Sim"/>
    <s v="Não"/>
    <s v="Atendimento especializado"/>
    <n v="3"/>
    <s v="Não concorda com conduta médica"/>
    <m/>
    <x v="2"/>
    <m/>
    <x v="0"/>
    <s v="Sim"/>
    <s v="Não"/>
    <s v="&gt; 10/10 - Benef. entra em ctt solicitando dermatologista._x000a_&gt; 10/10 - Benef. entra em ctt novamente, pois tentou ctt com os prestadores e não conseguiu agendar._x000a_&gt; 25/10 - Benef. entra em ctt ameaçando ANS, pois aguardou mais de 40 min para ser atendido no CEMI, consultor abre DR para Gestão de Rede._x000a_&gt; 29/10 - Benef. entra em ctt novamente e informa que não consegue consulta de dermatologista para retirada de verruga/sinais. Consultor realiza ctt por telefone e solicita envio do pedido médico por wpp. É realizado o agendamento para a CLINICA UNIVERSAL._x000a_&gt; 22/11 - Benef. entra em ctt ameaçando ANS, pois informa que a médica da CLINICA UNIVERSAL se recusa a retirar a verruga e que no CEMI esperou mais de duas horas e não teve atendimento."/>
    <n v="0"/>
    <s v="-"/>
    <n v="0"/>
    <s v="-"/>
    <n v="0"/>
    <s v="-"/>
    <n v="0"/>
    <s v="-"/>
    <n v="0"/>
    <n v="0"/>
    <s v="-"/>
  </r>
  <r>
    <x v="62"/>
    <n v="13205134"/>
    <s v="Cobertura"/>
    <s v="Demora na Liberação de Benefício"/>
    <s v="PHILIPE CHAVES DONATO"/>
    <m/>
    <n v="41"/>
    <s v="Premium"/>
    <s v="Advindos III"/>
    <s v="Zona Oeste II"/>
    <s v="Empresarial"/>
    <s v="SOFRI UM ACIDENTE EM 13/08 E PRECISAVA PASSAR POR UMA CIRURGIA NO OMBRO, INTERNADO DESDE ENTÃO, PASSEI P CIRURGIA COM OS MÉDICOS DO PLANO LEVE EM 15/08 DR CAIO FERRARI E DR RODRIGO TAVARES, OS QUAIS NÃO ERAM ESPECIALISTAS EM OMBRO, A CIRURGIA FOI INADEQUADA, AS DORES RECORRRENTES, ME INTERNARAM NOVAMENTE P MANIPULAÇÃO DE OMBRO EM 30/08 E A DOR SÓ PIOROU, ME INFORMARAM Q IAM MARCAR NOVA CIRURGIA E TALVEZ COLOCAR UMA PROTESE DE OMBRO, SOLICITEI A LEVE UM ESPECIALISTA DO PLANO, FUI AO MESMO, DR IGOR EM QUE ME INFORMOU QUE EU PRECISAVA OPERAR LOGO MAS ELE NÃO PODERIA PQ VIAJARIA, LIGUEI P LEVE SOLICITANDO OUTRO ESPECIALISTA E ELES SÓ TINHAM ELE, RECORRI A UM ESPECIALISTA PARTICULAR QUE ME OPEROU, E AGORA A LEVE SE NEGA A ME REEMBOLSAR POR DIZER QUE FOI DECISÃO MINHA. COMO SE O ÚNICO ESPECIALISTA DELES NÃO PODIA ???? E TENHO TODOS OS PROTOCOLOS. NÃO IRIA PASSAR P NOVA CIRURGIA SEM SER COM ESPECIALISTA DE OMBRO, PARA NÃO FICAR DEFICIENTE. APENAS QUERO O REEMBOLSO DA EQUIPE QUE É MEU DIREITO."/>
    <d v="2024-08-16T00:00:00"/>
    <s v="Não Reincidente"/>
    <n v="19"/>
    <n v="98"/>
    <s v="Sim"/>
    <s v="Sim"/>
    <s v="Sim"/>
    <s v="Sim"/>
    <s v="Atendimento especializado / Ouvidoria"/>
    <n v="4"/>
    <s v="Falta de prestador na região"/>
    <m/>
    <x v="2"/>
    <m/>
    <x v="1"/>
    <s v="Não"/>
    <s v="Não"/>
    <s v="&gt; Benef. sofreu um acidente e precisou realizar uma cirurgia de ombro, que foi feita pelos médicos da Leve não especialistas de ombro. O pós operatório não deu certo e ele solicitou um especialista de ombro e foi indicado o Dr. Igor, que informou que ele precisava operar urgente, mas ele ele viajaria e não poderia operar. Benef. entrou em ctt novamente para solicitar novo cirurgião de ombro e foi informado que só temos um. Então realizou o procedimento de forma particular e solicitou o reembolso. Porém, a Leve negou o reembolso."/>
    <n v="0"/>
    <s v="-"/>
    <n v="0"/>
    <s v="-"/>
    <n v="0"/>
    <s v="-"/>
    <n v="0"/>
    <s v="-"/>
    <n v="0"/>
    <n v="0"/>
    <s v="-"/>
  </r>
  <r>
    <x v="62"/>
    <n v="13205224"/>
    <s v="Contratos e Regulamentos"/>
    <s v="Demora na garantia de reembolso"/>
    <s v="ISAQUE RODRIGUES DA SILVA_x0009_"/>
    <m/>
    <n v="69"/>
    <s v="Personal "/>
    <s v="Novos associados"/>
    <s v="Zona norte III"/>
    <s v="Empresarial"/>
    <s v=" Interlocutora, que se identifica como esposa do beneficiário, questiona o não pagamento de reembolso por livre escolha de prestador para: ANESTESISTA, nome do médico solicitante: Dr.: Felipe Augusto Sá Luz, CRM: 5210514125, realizado em 08/10/2024, no prestador Hospital Procor. A solicitação de reembolso foi feita à operadora no dia 10/10/2024 e o prazo previsto no contrato para realização do reembolso no valor de R$ 1.100,00 já expirou. Protocolo: 42233920241122231578 - Data: 22/11/2024."/>
    <d v="2024-10-07T00:00:00"/>
    <s v="Não Reincidente"/>
    <n v="11"/>
    <n v="46"/>
    <s v="Sim"/>
    <s v="Sim"/>
    <s v="Sim"/>
    <s v="Não"/>
    <s v="Atendimento especializado"/>
    <n v="3"/>
    <s v="Erro Fale Leve"/>
    <m/>
    <x v="3"/>
    <m/>
    <x v="1"/>
    <s v="Sim"/>
    <s v="Prazo ANS"/>
    <s v="&gt; 7/10 - Familiar entra em ctt para verificar como funciona o pedido de reembolso e docs necessários._x000a_&gt; 14/10 - Familiar entra em ctt  para verificar como realizar o pedido de reembolso. Consultor informa e-mail_x000a_&gt; 15/10 - BK recepciona e-mail e realiza abertura de caso na árvore errada._x0009__x000a_&gt; 16/10 - E-mail recepcionado com os documentos para análise de outro reembolso de R$4500,00. Reembolso finalizado em 28/10 pela Produção Médica._x000a_&gt; 21/10 - Familiar envia novamente a documentação de reembolso de R$4500,00._x000a_&gt; 29/10 - Familiar entra em ctt novamente solicitando informações sobre o reembolso. Consultora abre caso errado para o time do financeiro. Financeiro responde dizendo que não há reembolso de R$1100,00 em sistema._x000a_&gt; 12/11 - Familiar entra em ctt pedindo um posicionamento, consultor identifica que o caso foi aberto errado e encaminha para BK._x000a_&gt; 19/11 - Familiar ameaça ANS por falta de resposta sobre o reembolso solicitado. Consultor abre DR para o financeiro que responde com o comprovante do reembolso, mas é o de R$4500,00._x000a_&gt; 19/11 - Consultor faz ctt ativo e passa previsão de pagamento do reembolso já pago. _x000a_&gt; 22/11 - Familiar entra em ctt novamente e ameaça ANS, consultor identifica os erros e encaminha para a Atendimento Especializado, BK identifica o erro._x000a_&gt; 22/11 - Familiar entra em ctt mais uma vez ameaçando ANS"/>
    <n v="1"/>
    <s v="Abertura errada de caso"/>
    <n v="2"/>
    <s v="Fale Leve / BackOffice"/>
    <n v="0"/>
    <s v="-"/>
    <n v="0"/>
    <s v="-"/>
    <n v="0"/>
    <n v="0"/>
    <s v="-"/>
  </r>
  <r>
    <x v="62"/>
    <n v="13205416"/>
    <s v="Contratos e Regulamentos"/>
    <s v="Devolução de valores após rescisão "/>
    <s v="PEDRO AUGUSTO GUIMARAES DUARTE CHAVES"/>
    <m/>
    <n v="49"/>
    <s v="Premium"/>
    <s v="Advindos II"/>
    <s v="Zona Oeste II"/>
    <s v="Individual"/>
    <s v="Beneficiário, questiona a não devolução de valor proporcional de mensalidade pela Operadora, vez que ocorreu o exclusão a pedido. Protocolo 42233920241109205337 – data 09/11/2024."/>
    <d v="2024-11-09T00:00:00"/>
    <s v="Não Reincidente"/>
    <n v="7"/>
    <n v="13"/>
    <s v="Não"/>
    <s v="Não"/>
    <s v="Sim"/>
    <s v="Não"/>
    <s v="Não"/>
    <n v="1"/>
    <s v="Erro Fale Leve"/>
    <m/>
    <x v="3"/>
    <m/>
    <x v="1"/>
    <s v="Sim"/>
    <s v="Não"/>
    <s v="&gt; 09/11 - Benef. solicita cancelamento._x000a_&gt; 14/11 - Benef. entra em ctt informando que recebeu um boleto. Consultor informa que o cancelamento foi feito após os 7 dias, ligação cai._x000a_&gt; 14/11  -Benef. entra em ctt novamente, solicitando reembolso pois não utilizou o plano, ligação cai._x000a_&gt; 14/11 - Benef. entra em ctt novamente e explica a situação, consultor solicita dados bancários e carta para posterior abertura de caso_x000a_&gt; 14/11 - Benef. entra em ctt novamente e a ligação cai._x000a_&gt; 14/11 - Benef. entra em ctt novamente_x000a_&gt; 14/11 - Benef. entra em ctt novamente, consultor informa prazo de retorno"/>
    <n v="1"/>
    <s v="Não seguiu rotina "/>
    <n v="1"/>
    <s v="Fale Leve"/>
    <n v="0"/>
    <s v="-"/>
    <n v="0"/>
    <s v="-"/>
    <n v="0"/>
    <n v="0"/>
    <s v="-"/>
  </r>
  <r>
    <x v="62"/>
    <n v="13205473"/>
    <s v="Cobertura"/>
    <s v="Fora do Rol"/>
    <s v="MIGUEL DE ANDRADE CAETANO CRUZ CASADO_x0009_"/>
    <m/>
    <n v="32"/>
    <s v="Leve ON"/>
    <s v="Novos associados"/>
    <s v="Centro/ Zona Sul"/>
    <s v="Individual"/>
    <s v="Beneficiário, questiona a não cobertura para Neurometria funcional. O procedimento foi solicitado no dia 30/10/2024, para realização no município Rio de janeiro, entretanto, a operadora negou com a justificativa de que o procedimento não consta no Rol de Procedimentos e Eventos em Saúde vigente. Protocolo 42233920241122232085 data 22/11/2024."/>
    <d v="2024-10-30T00:00:00"/>
    <s v="Reincidente"/>
    <n v="4"/>
    <n v="23"/>
    <s v="Não"/>
    <s v="Não"/>
    <s v="Sim"/>
    <s v="Não"/>
    <s v="Não"/>
    <n v="1"/>
    <s v="Procedimento fora Rol"/>
    <s v="Neurometria funcional"/>
    <x v="4"/>
    <m/>
    <x v="0"/>
    <s v="Sim"/>
    <s v="Não"/>
    <s v="&gt; 30/10 - Benf. entra em ctt para verificar prestador que realize neurometria funcional. Indicado Vivamente, porém, o local informa que não realiza mais. Benef. envia e-mail com pedido médico._x000a_&gt; 12/11 - Benef. entra em ctt novamente, consultor abre caso e Gestão de Rede solicita que abra guia para verificar se o procedimento é coberto._x000a_&gt;19/11 - Benef. entra em ctt novamente. Regulação informa que o procedimento não possui cobertura pelo rol._x000a_&gt;22/11 - Benef. entra em ctt novamente e recebe negativa."/>
    <n v="0"/>
    <s v="-"/>
    <n v="0"/>
    <s v="-"/>
    <n v="0"/>
    <s v="-"/>
    <n v="0"/>
    <s v="-"/>
    <n v="0"/>
    <n v="0"/>
    <s v="-"/>
  </r>
  <r>
    <x v="62"/>
    <n v="13205631"/>
    <s v="Cobertura"/>
    <s v="Fora do Rol"/>
    <s v="ONILA DE OLIVEIRA BARBOSA BATISTA_x0009_"/>
    <m/>
    <n v="35"/>
    <s v="Personal "/>
    <s v="Novos associados"/>
    <s v="Zona norte III"/>
    <s v="Individual"/>
    <s v="Interlocutor(a), que se identifica como onilla de oliveira Barbosa batista questiona a não cobertura para [31303293 Implante de dispositivo intra-uterino (DIU) hormonal - inserção]. O procedimento foi solicitado no dia [18/11/2024], para realização no município [rio de janeiro, RJ], entretanto, a operadora negou com a justificativa de que o(a) beneficiário(a) não se enquadra na Diretriz de Utilização para cobertura pelo Rol de Procedimentos e Eventos em Saúde. Trata-se de contrato firmado anteriormente à vigência da Lei n° 9.656/98. Protocolo [42233920241122231923] – data [22/11/2024]."/>
    <d v="2024-11-14T00:00:00"/>
    <s v="Não Reincidente"/>
    <n v="8"/>
    <n v="8"/>
    <s v="Sim"/>
    <s v="Sim"/>
    <s v="Sim"/>
    <s v="Não"/>
    <s v="Reclame aqui"/>
    <n v="3"/>
    <s v="Negativa de autorização devida"/>
    <s v="DIU"/>
    <x v="7"/>
    <m/>
    <x v="0"/>
    <s v="Não"/>
    <s v="Não"/>
    <s v="&gt; 14/11 - Benef. entra em ctt solicitando informações sobre inserção de DIU, consultor orienta envio de pedido médico._x000a_&gt; 18/11 - Benef. envia pedido por e-mail._x000a_&gt; 18/11 - Benef. reclama pois está tendo dificuldade ao marcar colocação de DIU. A mesma informa que possui o encaminhamento para inserção de DIU por videohisteroscopia. Consultor que precisa encaminhar o pedido médico junto com o formulário pelo e-mail. Tentou Tentei agendar consulta de planejamento familiar mas a ligação caiu no final do atendimento. _x000a_&gt; 18/11 - Benef. entra em ctt novamente._x000a_&gt; 18/11 - Benef. entra em ctt novamente solicitando prazo de retorno._x000a_&gt; 19/11 - BK abre caso para NCI e NCI nega procedimento por conta da indicação clínica não coberta pelo Rol._x000a_&gt; 22/11 - Benef. entra em ctt pois recebeu a negativa pelo Wpp via NCI e ameaça ANS."/>
    <n v="0"/>
    <s v="-"/>
    <n v="0"/>
    <s v="-"/>
    <n v="0"/>
    <s v="-"/>
    <n v="0"/>
    <s v="-"/>
    <n v="0"/>
    <n v="0"/>
    <s v="-"/>
  </r>
  <r>
    <x v="62"/>
    <n v="13206051"/>
    <s v="Contratos e Regulamentos"/>
    <s v="Negativa por carencia"/>
    <s v="PRISCILA RITA NORONHA RAMOS_x0009_"/>
    <m/>
    <n v="44"/>
    <s v="Personal "/>
    <s v="Advindos II"/>
    <s v="Zona Oeste I "/>
    <s v="Empresarial"/>
    <s v="beneficiária, questiona a falta de atendimento para ginecologista. O procedimento foi solicitado no dia 08/10/2024, para realização no município campo grande, entretanto, a operadora negou com a justificativa de que o(a) beneficiário(a) está em carência para o procedimento [a mesma alega que que fez uma migração e que a operadora alegou que não teria que cobrir prazo de carência pois a mesma já tinha mais de 3 anos no plano que ela estava]. Protocolo [42233920241122232889] – data [22/11/2024]."/>
    <d v="2024-10-24T00:00:00"/>
    <s v="Não Reincidente"/>
    <n v="3"/>
    <n v="29"/>
    <s v="Sim"/>
    <s v="Sim"/>
    <s v="Sim"/>
    <s v="Não"/>
    <s v="Não"/>
    <n v="3"/>
    <s v="Dificuldade no Agendamento"/>
    <s v="Ginecologista"/>
    <x v="9"/>
    <m/>
    <x v="1"/>
    <s v="Sim"/>
    <s v="Não"/>
    <s v="&gt; 24/10 - Benef.  Informa que recebeu uma disparo de consulta cancelada, ligou para remarcar Ginecologia na Unidade de CG._x000a_&gt; 08/11 - Benef. entra em ctt muito insatisfeita por ter descoberto carência, informa que na contratação junto a corretora não foi informada sobre isso. Solicitou ctt da Ouvidoria. Consultor abre caso para Cadastro, que informa que a carência está correta."/>
    <n v="1"/>
    <s v="Corretor não informou carências ADV II"/>
    <n v="1"/>
    <s v="Comercial"/>
    <n v="0"/>
    <s v="-"/>
    <n v="0"/>
    <s v="-"/>
    <n v="0"/>
    <n v="0"/>
    <s v="-"/>
  </r>
  <r>
    <x v="62"/>
    <n v="13206974"/>
    <s v="Contratos e Regulamentos"/>
    <s v="Demora na garantia de reembolso"/>
    <s v="DIVA MARIA GARCIA PEREIRA_x0009_"/>
    <m/>
    <n v="83"/>
    <s v="Personal "/>
    <s v="Novos associados"/>
    <s v="Niterói"/>
    <s v="Individual"/>
    <s v="Foi solicitado o reembolso do procedimento de videolaringoscopia, pois a rede credenciada em Niterói não realiza esse exame. Devido a idade avançada da beneficiária (83 anos) e à dificuldade de locomoção para outros municípios, ela precisou arcar com os custos em um clínica particular. Ao entrar em contato com o Atendimento da operadora para saber sobre o motivo do não pagamento e esclarecer questões sobre outros três procedimentos que ela também precisaria realizar (consulta em reumatologia e exames de radiologia e densitometria óssea) e que também não eram realizados na rede credenciada de Niterói, a atendente informou que ela não teria direito aos reembolsos, pois não está previsto em seu contrato com a operadora. No entanto, em consulta sobre reembolsos no site da ANS, encontrei duas regras que, na minha interpretação, são aplicáveis a este caso. Então registro esta reclamação na esperança de reaver o valor pago, inclusive para os demais procedimentos citados."/>
    <d v="2024-11-20T00:00:00"/>
    <s v="Não Reincidente"/>
    <n v="3"/>
    <n v="2"/>
    <s v="Não"/>
    <s v="Não"/>
    <s v="Sim"/>
    <s v="Sim"/>
    <s v="Não"/>
    <n v="2"/>
    <s v="Discordância de regras de comercialização"/>
    <s v="videolaringoscopia"/>
    <x v="2"/>
    <m/>
    <x v="1"/>
    <s v="Não"/>
    <s v="Não"/>
    <s v="&gt; 20/10 - Familiar envia e-mail solicitando reembolso do procedimento._x000a_&gt; 21/10 - Caso é aberto para Produção Médica que nega o reembolso por não estar previsto em contrato._x000a_&gt; 22/11 - Familiar abre Ouvidoria"/>
    <n v="0"/>
    <s v="-"/>
    <n v="0"/>
    <s v="-"/>
    <n v="0"/>
    <s v="-"/>
    <n v="0"/>
    <s v="-"/>
    <n v="0"/>
    <n v="0"/>
    <s v="-"/>
  </r>
  <r>
    <x v="63"/>
    <n v="13207197"/>
    <s v="Cobertura"/>
    <s v="Dificuldade no agendamento"/>
    <s v="NATAN SILVA PEREIRA_x0009_"/>
    <m/>
    <n v="33"/>
    <s v="Personal "/>
    <s v="Novos associados"/>
    <s v="São Gonçalo"/>
    <s v="Individual"/>
    <s v="No dia 04/09/24, fui orientado pelo ortopedista do plano a procurar um especialista em joelho para uma possível cirurgia. A Leve me disponibilizou o telefone de quatro especialistas. Consegui uma consulta e ele me afirmou sobre a necessidade da cirurgia. O especialista pediu risco cirúrgico no dia 30/09/24 e afirmou que providenciaria junto à Leve Saúde a autorização da cirurgia, o que não foi feito. No dia 4/11/24 o mesmo profissional afirmou que não realizaria o procedimento cirúrgico por ter se descredenciado do plano de saúde. Voltei a entrar em contato com a Leve Saúde e a mesma reiterou o contato dos outros três profissionais especialistas restantes. Entrei em contato com 2 deles. Um está descredenciado e o outro é especialista em ombro. O 3º não obtive resposta. A empresa me orientou a enviar um email para o envio de novos telefones. A resposta foi que precisaria do CPF, o que foi feito. Em resposta, fui informado que precisaria de mais 14 dias para ter um novo posicionamento."/>
    <d v="2024-11-05T00:00:00"/>
    <s v="Não Reincidente"/>
    <n v="4"/>
    <n v="19"/>
    <s v="Sim"/>
    <s v="Sim"/>
    <s v="Sim"/>
    <s v="Não"/>
    <s v="Não"/>
    <n v="3"/>
    <s v="Demora no processo de cirurgia "/>
    <s v="Especialista em joelho"/>
    <x v="2"/>
    <m/>
    <x v="1"/>
    <s v="Não"/>
    <s v="Não"/>
    <s v="&gt; 05/11 - Benf. envia e-mail com o seu relato e solicita novos contatos._x000a_&gt; 07/11 - É aberto caso para Gestão de Rede_x000a_&gt; 13/11 - Benf. entra em ctt para verificar o andamento da sua solicitação, ligação cai._x000a_&gt; 13/11 - Benf. retorna a ligação ameaçando ANS e não quer aguardar o prazo de SLA do caso já aberto."/>
    <n v="0"/>
    <s v="-"/>
    <n v="0"/>
    <s v="-"/>
    <n v="0"/>
    <s v="-"/>
    <n v="0"/>
    <s v="-"/>
    <n v="0"/>
    <n v="0"/>
    <s v="-"/>
  </r>
  <r>
    <x v="64"/>
    <n v="13207343"/>
    <s v="Cobertura"/>
    <s v="Demora na Liberação de Benefício"/>
    <s v="AMERICA CHAGAS PEIXOTO_x0009_"/>
    <m/>
    <n v="76"/>
    <s v="Personal "/>
    <s v="Novos associados"/>
    <s v="Zona Oeste II"/>
    <s v="Individual"/>
    <s v="Interlocutora, que se identifica como Filha da beneficiária, questiona a falta de Colocação Marcapasso em Caráter de Emergência (Conforme solicitante), médico solicitante, Dr. Leonardo. A solicitação foi feita à Operadora no dia 21/11/2024, para realização no município Rio de Janeiro - RJ. A operadora alega que o pedido está em auditoria médica e não apresenta resposta ao pedido. Protocolo - 42233920241125235301 - Data: 25/11/2024."/>
    <d v="2024-11-22T00:00:00"/>
    <s v="Não Reincidente"/>
    <n v="3"/>
    <n v="3"/>
    <s v="Sim"/>
    <s v="Sim"/>
    <s v="Sim"/>
    <s v="Não"/>
    <s v="Atendimento especializado"/>
    <n v="3"/>
    <s v="Solicitação de autorização dentro do prazo"/>
    <s v=" Marcapasso"/>
    <x v="10"/>
    <m/>
    <x v="1"/>
    <s v="Não"/>
    <s v="Não"/>
    <s v="&gt; 22/11 - Hospital entra em ctt solicitando prioridade para implante de Marcapasso._x000a_&gt; 24/11 - Familiar entra em ctt reclamando da demora na liberação do procedimento. Ameaça ANS._x000a_&gt; 25/11 - Familiar entra em ctt. Ameaça ANS. "/>
    <n v="0"/>
    <s v="-"/>
    <n v="0"/>
    <s v="-"/>
    <n v="0"/>
    <s v="-"/>
    <n v="0"/>
    <s v="-"/>
    <n v="0"/>
    <n v="0"/>
    <s v="-"/>
  </r>
  <r>
    <x v="64"/>
    <n v="13207967"/>
    <s v="Cobertura"/>
    <s v="Demora na Liberação de Benefício"/>
    <s v="ALINE ALVES PORTILHO_x0009_"/>
    <m/>
    <n v="40"/>
    <s v="Personal "/>
    <s v="Advindos III"/>
    <s v="Zona Norte I"/>
    <s v="Empresarial"/>
    <s v="Beneficiaria questiona a não cobertura para: TC - Face ou seios da face. O procedimento foi solicitado no dia 05/11/2024 , para realização no município do Rio de Janeiro, entretanto, a operadora negou com a justificativa de que a beneficiária está em carência para o procedimento. beneficiaria relata que a carência já acabou, e que o plano passou da Amil para Leve oque encurta o prazo da carência. Protocolo 2233920241122230920 Data 22/11/2024"/>
    <d v="2024-11-14T00:00:00"/>
    <s v="Não Reincidente"/>
    <n v="2"/>
    <n v="11"/>
    <s v="Não"/>
    <s v="Não"/>
    <s v="Sim"/>
    <s v="Não"/>
    <s v="Reclame aqui"/>
    <n v="1"/>
    <s v="Solicitação de autorização dentro do prazo"/>
    <s v="TC - Face ou seios da face"/>
    <x v="4"/>
    <m/>
    <x v="0"/>
    <s v="Não"/>
    <s v="Não"/>
    <s v="&gt; 14/11 - Benef. entra em ctt informando sobre TC, consultor identifica carência e indica rede preferencial._x000a_&gt; 22/11 - Benef. entra em ctt para verificar guia de TC, consultor informa que está em análise e passa o prazo."/>
    <n v="0"/>
    <s v="-"/>
    <n v="0"/>
    <s v="-"/>
    <n v="0"/>
    <s v="-"/>
    <n v="0"/>
    <s v="-"/>
    <n v="0"/>
    <n v="0"/>
    <s v="-"/>
  </r>
  <r>
    <x v="64"/>
    <n v="13208442"/>
    <s v="Cobertura"/>
    <s v="Demora na Liberação de Benefício"/>
    <s v="ESTER ALVES DE ALMEIDA VIANA_x0009_"/>
    <m/>
    <n v="64"/>
    <s v="Personal "/>
    <s v="Advindos II"/>
    <s v="Zona Oeste I "/>
    <s v="Empresarial"/>
    <s v="O interlocutor que e filho da beneficiaria questiona ,a beneficiaria esta internada sem conseguir se locomover e precisa de atendimento, o interlocutor solicitou a operadora que a beneficiaria seja transferida para uma hospital der melhor atendimento operadora não indicou um outro hospital para ser atendida, alegando que terá que aguardar o contato do hospital onde a beneficiaria se encontra internada. A pessoa que atendeu na operadora indicou o interlocutor que entrasse em contato com a assistente social protocolo de contato com a operadora =42233920241125236240 data=25/11/2024"/>
    <d v="2024-11-23T00:00:00"/>
    <s v="Não Reincidente"/>
    <n v="3"/>
    <n v="2"/>
    <s v="Não"/>
    <s v="Não"/>
    <s v="Sim"/>
    <s v="Não"/>
    <s v="Não"/>
    <n v="1"/>
    <s v="Atendimento durante internação"/>
    <m/>
    <x v="10"/>
    <m/>
    <x v="0"/>
    <s v="Não"/>
    <s v="Não"/>
    <s v="&gt; 23/11 - Familiar entra em ctt dizendo que mãe internada precisa passar pelo neurocirurgião que não tem no plantão._x000a_&gt; 23/11 - Familiar entra em ctt novamente dizendo que mãe internada precisa passar pelo neurocirurgião que não tem no plantão. Foi orientado pelo hospital a ligar para a Leve. Consultor informa que a área está analisando._x000a_&gt; 25/11 - Familiar entra em ctt informando que o neurologista olhou os exames e liberou para tratamento em laboratório, não concorda com a alta da mãe."/>
    <n v="0"/>
    <s v="-"/>
    <n v="0"/>
    <s v="-"/>
    <n v="0"/>
    <s v="-"/>
    <n v="0"/>
    <s v="-"/>
    <n v="0"/>
    <n v="0"/>
    <s v="-"/>
  </r>
  <r>
    <x v="64"/>
    <n v="13208561"/>
    <s v="Cobertura"/>
    <s v="Demora na Liberação de Benefício"/>
    <s v="SIDNEI DE PAULA VELOSO_x0009_"/>
    <m/>
    <n v="55"/>
    <s v="Personal "/>
    <s v="Novos associados"/>
    <s v="Zona norte III"/>
    <s v="Empresarial"/>
    <s v=" Solicitei atendimento para o meu pai no dia 28/10/2024 e me indicaram um único especialista no plano visto que meu pai é caso de urgência e possivelmente tem que operar o joelho , marcaram uma consulta no dia 08/01/2024 , entrei em contato com o plano para que se possível disponibilizar um especialista em joelho mas desde então não obtive resposta do mesmo , o meu pai está com muita dificuldade de andar , já passou por alguns médicos dentro do plano e já até imobilizaram , dói muito o joelho e muita dificuldade para se locomover"/>
    <d v="2024-10-28T00:00:00"/>
    <s v="Não Reincidente"/>
    <n v="2"/>
    <n v="28"/>
    <s v="Sim"/>
    <s v="Não"/>
    <s v="Sim"/>
    <s v="Não"/>
    <s v="Não"/>
    <n v="2"/>
    <s v="Dificuldade no Agendamento"/>
    <s v="Especialista em joelho"/>
    <x v="2"/>
    <m/>
    <x v="1"/>
    <s v="Sim"/>
    <s v="Não"/>
    <s v="&gt; 28/10 - Familiar entra em ctt solicitando ortopedista joelho, consultor indica DR. GUILHERME ALVIM &amp; DR. RAPHAEL_x000a_&gt; 28/10 - Familiar entra em ctt novamente solicitando ortopedista joelho, consultor indica MDP ORTOPEDIA"/>
    <n v="0"/>
    <s v="-"/>
    <n v="0"/>
    <s v="-"/>
    <n v="0"/>
    <s v="-"/>
    <n v="0"/>
    <s v="-"/>
    <n v="0"/>
    <n v="0"/>
    <s v="-"/>
  </r>
  <r>
    <x v="65"/>
    <n v="13210159"/>
    <s v="Contratos e Regulamentos"/>
    <s v="Demora na Contratação AC"/>
    <s v="CLAUDIA LOPES DE ALMEIDA_x0009_"/>
    <m/>
    <n v="53"/>
    <s v="Premium"/>
    <s v="Novos associados"/>
    <s v="Zona norte III"/>
    <s v="Individual"/>
    <s v="Beneficiária, questiona a recusa para contratação de plano individual ou familiar, onde não houve até o momento. A solicitação foi feita à Operadora no dia 14/11/2024 e com entrevista e preenchimento do questionário de saúde no dia 22/11/2024.Informa que declarou que descobriu CA -Mama e está ciente que terá que cumprir DLP, uma vez que seu tratamento será feito pelo INCA . Solicita esclarecimentos "/>
    <d v="2024-11-18T00:00:00"/>
    <s v="Não Reincidente"/>
    <n v="0"/>
    <n v="8"/>
    <s v="Não"/>
    <s v="Não"/>
    <s v="Não"/>
    <s v="Não"/>
    <s v="Não"/>
    <n v="0"/>
    <s v="Alto Custo PF/MEI"/>
    <m/>
    <x v="9"/>
    <m/>
    <x v="2"/>
    <s v="Não"/>
    <s v="Não"/>
    <s v="&gt; Sem registro de ctt via telefone e wpp"/>
    <n v="0"/>
    <s v="-"/>
    <n v="0"/>
    <s v="-"/>
    <n v="0"/>
    <s v="-"/>
    <n v="0"/>
    <s v="-"/>
    <n v="0"/>
    <n v="0"/>
    <s v="-"/>
  </r>
  <r>
    <x v="65"/>
    <n v="13211453"/>
    <s v="Contratos e Regulamentos"/>
    <s v="Cancelamento"/>
    <s v="DENISE BORGES DOS SANTOS_x0009_"/>
    <m/>
    <n v="34"/>
    <s v="Personal "/>
    <s v="Novos associados"/>
    <s v="Zona Oeste I "/>
    <s v="Empresarial"/>
    <s v="Beneficiária questiona a exclusão do plano coletivo empresarial, que ocorrerá em 22/01/2025 ( conforme notificado) , com a justificativa de descontinuidade do plano . Beneficiaria relata que necessita do plano para acompanhamento de sua saúde . Protocolo: 42233920241126239838 Data: 26/11/2024"/>
    <d v="2024-11-26T00:00:00"/>
    <s v="Não Reincidente"/>
    <n v="4"/>
    <n v="0"/>
    <s v="Não"/>
    <s v="Não"/>
    <s v="Sim"/>
    <s v="Não"/>
    <s v="Não"/>
    <n v="1"/>
    <s v="Notificação de Cancelamento"/>
    <m/>
    <x v="19"/>
    <m/>
    <x v="2"/>
    <s v="Não"/>
    <s v="Não"/>
    <s v="&gt; 25/11 - Benef. entra em ctt para solicitar informações da notificação de cancelamento. Ligação caiu._x000a_&gt; 25/11 - Benef. entra em ctt para solicitar informações da notificação de cancelamento. Consultor orienta que entre em ctt com o número informado na notificação."/>
    <n v="0"/>
    <s v="-"/>
    <n v="0"/>
    <s v="-"/>
    <n v="0"/>
    <s v="-"/>
    <n v="0"/>
    <s v="-"/>
    <n v="0"/>
    <n v="0"/>
    <s v="-"/>
  </r>
  <r>
    <x v="66"/>
    <n v="13213028"/>
    <s v="Cobertura"/>
    <s v="Cancelamento de consulta"/>
    <s v="FABIANA SILVEIRA DA MATA SILVA"/>
    <m/>
    <n v="43"/>
    <s v="Personal "/>
    <s v="Novos associados"/>
    <s v="São Gonçalo"/>
    <s v="Empresarial"/>
    <s v="Interlocutor(a), beneficiária, questiona a falta de atendimento para marca Mastologista. A solicitação foi feita à Operadora no dia 27/11/2024, para realização no município Niterói. Protocolo 42233920241127243857 - Data 27/11/2024."/>
    <d v="2024-11-23T00:00:00"/>
    <s v="Não Reincidente"/>
    <n v="4"/>
    <n v="4"/>
    <s v="Sim"/>
    <s v="Sim"/>
    <s v="Sim"/>
    <s v="Não"/>
    <s v="Atendimento especializado"/>
    <n v="3"/>
    <s v="Cancelamento de consulta"/>
    <s v="Mastologista"/>
    <x v="1"/>
    <m/>
    <x v="1"/>
    <s v="Não"/>
    <s v="Não"/>
    <s v="&gt; 23/11 - Benef. entra em ctt e agenda mastologista na Leve Clínica de Niterói_x000a_&gt; 27/11 - Benef. entra em ctt, ameaça ANS, teve consulta cancelada e não foi avisada. Consultor oferece outro agendamento, mas benef. encerra ctt._x000a_&gt; 27/11 - Benef. entra em ctt solicitando nº de protocolo da reclamação feita."/>
    <n v="1"/>
    <s v="Agendamento referente a esta reclamação não aparece em sistema"/>
    <n v="1"/>
    <s v="TI"/>
    <n v="0"/>
    <s v="-"/>
    <n v="0"/>
    <s v="-"/>
    <n v="0"/>
    <n v="0"/>
    <s v="-"/>
  </r>
  <r>
    <x v="66"/>
    <n v="13213431"/>
    <s v="Cobertura"/>
    <s v="Demora na Liberação de Benefício"/>
    <s v="YOLANDA MACHADO DE ALMEIDA_x0009_"/>
    <m/>
    <n v="93"/>
    <s v="Personal "/>
    <s v="Advindos II"/>
    <s v="Zona Oeste II"/>
    <s v="Individual"/>
    <s v="Interlocutor, que se identifica como filha da beneficiaria do plano, questiona o não atendimento para para fazer a transferência para outra clinica. Relata que tentou entrar em contato com a Operadora por meio [anotar meios de contato – ex. por meio dos telefones 395233001 - na data 26/11/2024, em torno das 8:00hrs da manhã-], sem sucesso. a beneficiaria questiona que não consegue contato com eles para realizar a remoção da mãe dela."/>
    <d v="2024-11-23T00:00:00"/>
    <s v="Reincidente"/>
    <n v="2"/>
    <n v="4"/>
    <s v="Não"/>
    <s v="Não"/>
    <s v="Sim"/>
    <s v="Não"/>
    <s v="Não"/>
    <n v="1"/>
    <s v="Demora para transferência durante internação"/>
    <m/>
    <x v="10"/>
    <m/>
    <x v="0"/>
    <s v="Não"/>
    <s v="Não"/>
    <s v="&gt; 23/11 - Familiar entra em ctt para solicitar transferência, consultor orienta carta de próprio punho para entregar no hospital._x000a_&gt; 23/11 - Familiar entra em ctt solicitando transferência para um hospital mais próximo. "/>
    <n v="0"/>
    <s v="-"/>
    <n v="0"/>
    <s v="-"/>
    <n v="0"/>
    <s v="-"/>
    <n v="0"/>
    <s v="-"/>
    <n v="0"/>
    <n v="0"/>
    <s v="-"/>
  </r>
  <r>
    <x v="66"/>
    <n v="13214108"/>
    <s v="Cobertura"/>
    <s v="Suspenção por inadimplência"/>
    <s v="JESSICA PEREZ GARCIA DE OLIVEIRA_x0009_"/>
    <m/>
    <n v="27"/>
    <s v="Personal "/>
    <s v="Advindos II"/>
    <s v="Zona Oeste I "/>
    <s v="Empresarial"/>
    <s v="Beneficiária, questiona a suspensão, em 10/2024 do contrato coletivo da empresa 50108683 JÉSSICA PEREZ GARCIA DE OLIVEIRA, sob alegação de inadimplência. Trata-se de empresário individual. A operadora alega que a beneficiária não efetuou o pagamento do mês 10/2024 mas a mesma informa que o valor da mensalidade foi pago via pix. Protocolo: 42233920241127290495 Data: 27/11/2024"/>
    <d v="2024-11-21T00:00:00"/>
    <s v="Não Reincidente"/>
    <n v="6"/>
    <n v="6"/>
    <s v="Não"/>
    <s v="Não"/>
    <s v="Sim"/>
    <s v="Não"/>
    <s v="Não"/>
    <n v="1"/>
    <s v="Cancelamento por inadimplência"/>
    <m/>
    <x v="6"/>
    <m/>
    <x v="1"/>
    <s v="Sim"/>
    <s v="Encaminhado para área errada"/>
    <s v="&gt; 21/11 - Benf. entra em ctt pois seu plano está suspenso. Consultor transfere para cobrança._x000a_&gt; 22/11 - BK abre caso para Cobrança pois Benef. informa que já realizou o pagamento e envia comprovante. O Caso foi aberto errado, pois qnd o benef. alega pagamento, deve ser verificado com o Financeiro, além disso, no comprovante consta como agendamento de pagamento de boleto e não de PIX. O consultor também cita que há dois boletos com vencimento para outubro, mas não se atenta de que: o que consta como pago é referente à competência de setembro._x000a_&gt; 22/11 - Benef. entra em ctt solicitando segunda via do boleto._x000a_&gt; 25/11 - Benef. envia novos comprovantes de pagamento, mostrando que foi debitado de sua conta. É aberto novo caso para o financeiro que informa que a mensalidade de outubro está em aberto._x000a_&gt; 27/11 - Benef. entra em ctt para informar que teve o plano suspenso._x000a_&gt; 27/11 - Benef. entra em ctt novamente para reclamar da suspensão. Consultor reforça o pedido no caso 646425."/>
    <n v="1"/>
    <s v="Erro na abertura do caso"/>
    <n v="2"/>
    <s v="Fale Leve / Financeiro"/>
    <n v="0"/>
    <s v="-"/>
    <n v="0"/>
    <s v="-"/>
    <n v="0"/>
    <n v="0"/>
    <s v="-"/>
  </r>
  <r>
    <x v="67"/>
    <n v="13216068"/>
    <s v="Contratos e Regulamentos"/>
    <s v="Cancelamento"/>
    <s v="IDALINA DA SILVA DUQUE ESTRADA MONTEIRO_x0009_"/>
    <m/>
    <n v="59"/>
    <s v="Personal "/>
    <s v="Advindos II"/>
    <s v="São Gonçalo"/>
    <s v="Empresarial"/>
    <s v="Beneficiaria relata que entrou em contato com a operadora para agendamento de consulta em 07/11/2024 e foi dito a ela que o plano seria cancelado em 27/12/2024. A operadora alega que o cancelamento foi a pedido da beneficiaria, porém, a mesma relata que não foi feito o pedido de cancelamento em momento algum. A beneficiaria também relata que não consegue entrar em contato coma operadora para mais esclarecimentos. Protocolo: 42233920241128247528 - data 28/11/2024."/>
    <d v="2024-11-07T00:00:00"/>
    <s v="Reincidente"/>
    <n v="13"/>
    <n v="21"/>
    <s v="Não"/>
    <s v="Não"/>
    <s v="Sim"/>
    <s v="Não"/>
    <s v="Não"/>
    <n v="1"/>
    <s v="Notificação de Cancelamento"/>
    <m/>
    <x v="19"/>
    <m/>
    <x v="2"/>
    <s v="Sim"/>
    <s v="Encaminhado para área errada"/>
    <s v="&gt; 07/11 - Benef. entra em ctt para falar sobre cancelamento, sistema cai._x000a_&gt; 18/11 - Benef. solicita verificação quanto ao cancelamento que consta programado para dia 27/12/24. Pede urgência pois está em tratamento. Cadastro encerra o caso (628433) alegando recebimento de carta de cancelamento, mas houve erro interno do setor para esta tratativa._x000a_&gt; 21/11 - Benef. entra em ctt para verificar andamento do caso, consultor orienta aguardar o prazo de tratativa._x000a_&gt; 27/11 - Benef. entra em ctt para verificar o motivo do cancelamento do plano. Consultor orienta ctt com o jurídico._x000a_&gt; 27/11 - Benef. entra em ctt para verificar o motivo do cancelamento do plano. Consultor informa a resposta do Cadastro para o caso 628433, onde relata que consta a solicitação de cancelamento via e-mail no dia 11/11/24. Beneficiaria solicita um novo pedido de reanalise. Consultor abre caso._x000a_&gt; 27/11 - Benef entra em ctt novamente, consultor orienta aguardar prazo de tratativa do caso de reanálise._x000a_&gt; 27/11 - Benef entra em ctt novamente, consultor orienta ctt com o Jurídico."/>
    <n v="1"/>
    <s v="Erro na abertura do caso / Erro na condução do caso"/>
    <n v="1"/>
    <s v="Fale Leve"/>
    <n v="0"/>
    <s v="-"/>
    <n v="0"/>
    <s v="-"/>
    <n v="0"/>
    <n v="0"/>
    <s v="-"/>
  </r>
  <r>
    <x v="67"/>
    <n v="13216338"/>
    <s v="Contratos e Regulamentos"/>
    <s v="Demora na garantia de reembolso"/>
    <s v="PAULO SERGIO DE MORAES_x0009_"/>
    <m/>
    <n v="54"/>
    <s v="Personal "/>
    <s v="Novos associados"/>
    <s v="Zona Norte I"/>
    <s v="Empresarial"/>
    <s v=" FIZ UM PROCEDIMENTO EM SETEMBRO NA QUAL PRECISEI PAGAR R$ 350,00 AO ANESTESISTA E DESDE ENTÃO TENHO SOLICITADO REEMBOLSO A OPERADORA E SÓ ME ENROLAM. MARCARAM DIVERSAS DATAS PARA O DEPOSITO E NADA É FEITO. OS CANAIS DE COMUNICAÇÃO SÃO PESSIMOS, TANTO PELO WHATSZAP QUANTO PELO TELEFONE. NECESSITO DE UMA SOLUÇÃO."/>
    <d v="2024-09-04T00:00:00"/>
    <s v="Não Reincidente"/>
    <n v="8"/>
    <n v="85"/>
    <s v="Não"/>
    <s v="Não"/>
    <s v="Sim"/>
    <s v="Não"/>
    <s v="Não"/>
    <n v="1"/>
    <s v="Demora para pagamento de reembolso"/>
    <m/>
    <x v="6"/>
    <m/>
    <x v="0"/>
    <s v="Não"/>
    <s v="Caso aberto no cadasto errado"/>
    <s v="&gt; 04/09 - Benef. entra em ctt para verificar o processo de solicitação de reembolso._x000a_&gt; 08/11 - BK abre o caso de reembolso no cadastro de outro beneficiário (523753)_x000a_&gt; 14/11 - Benef. entra em ctt e informa que não recebeu o reembolso conforme programação do Solus (11/11), consultor abre caso para o financeiro que responde com comprovante de pagamento._x000a_&gt; 21/11 - Benef. entra em ctt via wpp e questiona pagamento do reembolso, consultor informa data do pagamento e ele para de interagir._x000a_&gt; 21/11 - Benef. entra em ctt, consultor verifica que há caso aberto para esta demanda e orienta aguardar resposta. O caso foi fechado às 12:10 deste dia._x000a_&gt; 28/11 - Benef. entra em ctt cobrando o pagamento do reembolso, consultor informa que o pagamento foi realizado em 25/10, confirmou os dados bancários e solicita o envio do extrato, envia o comprovante de pagamento e o benef. "/>
    <n v="1"/>
    <s v="Erro BK"/>
    <n v="1"/>
    <s v="Fale Leve"/>
    <n v="0"/>
    <s v="-"/>
    <n v="0"/>
    <s v="-"/>
    <n v="0"/>
    <n v="0"/>
    <s v="-"/>
  </r>
  <r>
    <x v="67"/>
    <n v="13216384"/>
    <s v="Cobertura"/>
    <s v="Negativa de Procedimento"/>
    <s v="ROSALIA JOSEFA DE JESUS SANTANA_x0009_"/>
    <m/>
    <n v="61"/>
    <s v="Leve ON"/>
    <s v="Novos associados"/>
    <s v="Zona Oeste I "/>
    <s v="Individual"/>
    <s v="Prezada ANS, tenho um plano de Saude da LEVE On Individual (matricula 1130288796525300) desde 19 maio 2023 (reg.Produto 488788213). (Anexo 1). e pago mensalmente 796,73 Reais (anexo 2). Sou Empregada Domestica e durante o trabalho (Anexo 3) rompi os ligamentos do ombro. Não consigo mais trabalhar pela dor e fui afastada pelo INSS. Em 18 Outubro 2024, o medico fez um pedido de cirurgia (Anexo 4) porem a LEVE negou, sem encaminhar nada formalmente por escrito.(Anexos 5a e 5b) O medico informou que se passar muito tempo sem a cirurgia a lesão será irreversível, e neste caso vou solicitar judicialmente ressarcimento pelos danos pois estou invalida. Peço a ajuda da ANS para obter uma resposta por escrito da LEVE, pois com a recusa da Cirurgia e em caso de invalidez permanente tenho que processar Judicialmente. Obrigada, Rosalia Josefa de Jesus Santana CPF: 851679407-53 RG: 07099227-6 e-mail: rosadecosmos@gmail.com"/>
    <d v="2024-11-27T00:00:00"/>
    <s v="Não Reincidente"/>
    <n v="3"/>
    <n v="1"/>
    <s v="Não"/>
    <s v="Não"/>
    <s v="Sim"/>
    <s v="Não"/>
    <s v="Não"/>
    <n v="1"/>
    <s v="Negativa de autorização devida"/>
    <m/>
    <x v="4"/>
    <m/>
    <x v="0"/>
    <s v="Não"/>
    <s v="Não"/>
    <s v="&gt; 27/11 - Benef. entra em ctt e consultor informa negativa por CPT."/>
    <n v="0"/>
    <s v="-"/>
    <n v="0"/>
    <s v="-"/>
    <n v="0"/>
    <s v="-"/>
    <n v="0"/>
    <s v="-"/>
    <n v="0"/>
    <n v="0"/>
    <s v="-"/>
  </r>
  <r>
    <x v="67"/>
    <n v="13216444"/>
    <s v="Contratos e Regulamentos"/>
    <s v="Carência"/>
    <s v="RENATO EDUARDO DE SALLES ABREU_x0009_"/>
    <m/>
    <n v="70"/>
    <s v="Premium"/>
    <s v="Novos associados"/>
    <s v="Zona Oeste II"/>
    <s v="Individual"/>
    <s v="Fiz a portabilidade para a Operadora Reclamada que, conforme a Lei 9.656/98, não pode demandar nenhum tipo de prazo de carência. A contratação foi firmada no dia 25/11/2024, mediante pagamento de boleto no valor de R$ 1.712,32. No entanto, ao entrar em contato, fui informado pela referida Operadora que teria de me submeter ao cumprimento de um prazo ilegal de 180 dias de carência, sem especificar a sua natureza e extensão. Tentei resolver amistosamente a situação diretamente com a Operadora, sem sucesso, razão pela qual movo a presente Reclamação."/>
    <d v="2024-11-28T00:00:00"/>
    <s v="Não Reincidente"/>
    <n v="3"/>
    <n v="0"/>
    <s v="Sim"/>
    <s v="Sim"/>
    <s v="Sim"/>
    <s v="Não"/>
    <s v="Atendimento especializado"/>
    <n v="3"/>
    <s v="Discordância de carências"/>
    <m/>
    <x v="0"/>
    <m/>
    <x v="1"/>
    <s v="Sim"/>
    <s v="Não"/>
    <s v="&gt; 28/11 - Benef. entra em ctt questionando as carências aplicadas, consultor abre caso para Atendimento Especializado, que foi fechado no dia 29/11 às 11h com suspenção das carências e comunicação por e-mail ao benef._x000a_&gt; Benef. abriu NIP mesmo após a resolução"/>
    <n v="1"/>
    <s v="Carência aplica para portabilidade"/>
    <n v="1"/>
    <s v="Cadastro"/>
    <n v="0"/>
    <s v="-"/>
    <n v="0"/>
    <s v="-"/>
    <n v="0"/>
    <n v="0"/>
    <s v="-"/>
  </r>
  <r>
    <x v="67"/>
    <n v="13216478"/>
    <s v="Cobertura"/>
    <s v="Demora na Liberação de Benefício"/>
    <s v="LEANDRO DA SILVA FERREIRA_x0009_"/>
    <m/>
    <n v="34"/>
    <s v="Premium"/>
    <s v="Novos associados"/>
    <s v="Zona norte III"/>
    <s v="Empresarial"/>
    <s v=" Interlocutora, que se identifica como Noiva do beneficiário que deu entrada com urgência e emergência, questiona a falta de atendimento para o procedimento (31004024) ABSCESSO ISQUIO-RETAL - DRENAGEM, (31004121) FISTULECTOMIA( a mesma afirma que está escrito em 2 tempos), ANAL, (30101280) DESBRIDAMENTO CIRÚRGICO(a mesma afirma na guia tá escrita umiade topográfica) do médico Dra. Ana Beatriz Rangel Barreto CRM: 747793 RJ, foi feita à solicitação à Operadora no dia 25/11/2024, para realização no município Rio de Janeiro RJ. A operadora alega que o pedido está em análise não apresenta resposta ao pedido. Interlocutora relata que deu entrada com urgência e emergência no prestador Hospital Vitoria e a operadora negou e o hospital relatou que seria com urgência, porque haveria risco de infecção generalizada no caso beneficiário e fez a transferência do beneficiário pra o prestador Procor que a equipe da operadora Leve que iria operar . Protocolo 42233920241128249021 – data 25/11/2024."/>
    <d v="2024-11-26T00:00:00"/>
    <s v="Não Reincidente"/>
    <n v="9"/>
    <n v="2"/>
    <s v="Sim"/>
    <s v="Sim"/>
    <s v="Sim"/>
    <s v="Sim"/>
    <s v="Atendimento especializado / Ouvidoria"/>
    <n v="4"/>
    <s v="Demora no processo de cirurgia"/>
    <m/>
    <x v="10"/>
    <m/>
    <x v="1"/>
    <s v="Sim"/>
    <s v="Não"/>
    <s v="&gt; 26/11 - Familiar entra em ctt para verifica motivo de negativa de internação.  Beneficiário cumprindo carência contratual com 133 dias de plano Conforme CONSU 13. Consultor abre caso de reanálise. Que respondeu em 28/11/2024 11:39, que a guia foi negada para o Vitória, mas liberado para Procor._x000a_&gt; 26/11 - Benef. entra em ctt para verificar andamento da remoção._x000a_&gt; 26/11 - Benef. entra em ctt solicitando nº de protocolo e questiona tempo de resposta da demanda, consultor orienta aguardar o prazo._x000a_&gt; 26/11 - Benef. entra em ctt para verificar andamento da remoção, consultor verifica com a supervisão e informa que a ambulância está a caminho._x000a_&gt; 27/11 - Já no Procor, Benef. entra em ctt para verificar dia da cirurgia, consultor abre caso para GPI._x000a_&gt; 27/11 - Familiar entra em ctt para verificar se o médico irá realizar a visita avaliativa, consultor informa que área foi acionada sobre o caso._x000a_&gt; 27/11 - Familiar entra em ctt para verificar se há resposta para a realização da cirurgia, consultor orienta ctt em horário comercial._x000a_&gt; 28/11 - Familiar entra em ctt para verificar andamento da cirurgia, consultor orienta aguardar até o final do dia._x000a_&gt; 29/11 - Caso entra em Ouvidoria"/>
    <n v="0"/>
    <s v="-"/>
    <n v="0"/>
    <s v="-"/>
    <n v="0"/>
    <s v="-"/>
    <n v="0"/>
    <s v="-"/>
    <n v="0"/>
    <n v="0"/>
    <s v="-"/>
  </r>
  <r>
    <x v="67"/>
    <n v="13216893"/>
    <s v="Contratos e Regulamentos"/>
    <s v="Cancelamento"/>
    <s v="JANE SILVA GUIMARAES_x0009_"/>
    <m/>
    <n v="57"/>
    <s v="Personal "/>
    <s v="Novos associados"/>
    <s v="São Gonçalo"/>
    <s v="Empresarial"/>
    <s v="Beneficiária, questiona [o cancelamento/a suspensão], em 14/11/2024, do contrato coletivo da empresa [Beneficiária ser MEI]. Protocolo [42233920241121265227] – data [21/11/2024]."/>
    <d v="2024-09-13T00:00:00"/>
    <s v="Não Reincidente"/>
    <n v="10"/>
    <n v="76"/>
    <s v="Sim"/>
    <s v="Sim"/>
    <s v="Sim"/>
    <s v="Sim"/>
    <s v="Atendimento especializado / Ouvidoria"/>
    <n v="4"/>
    <s v="Notificação de Cancelamento"/>
    <m/>
    <x v="19"/>
    <m/>
    <x v="2"/>
    <s v="Sim"/>
    <s v="Não"/>
    <s v="&gt; 13/09 - Benef. entra em ctt via wpp para verificar o processo de cancelamento por óbito. Consultor informa o passo a passo e comunica que para plano empresarial é necessário ter mais de 2 vidas._x000a_&gt; 13/09 - Benef. entra em ctt por telefone para tirar dúvidas sobre o cancelamento._x000a_&gt; 20/09 - Benef. entra em ctt ameaçando ANS, consultor abre caso para Atendimento Especializado que aciona o jurídico, o jurídico retorna informando que Os planos empresariais necessitam, de ao menos, 2 vidas, conforme consta na cláusula 9.7 das condições gerais do produto._x000a_&gt; 24/09 - Benef. entra em ctt solicitando ajuda para logar no portal, pois deseja realizar inclusão de dependente. _x000a_&gt; 15/11 - Benef. informa que recebeu e-mail informando sobre cancelamento em 60 dias, porém, já há dependente incluso no plano. Consultor orienta retornar para verificar com o financeiro._x000a_&gt; 19/11 - Benef. retorna conforme combinado para receber resposta. Consultor pede para retornar para verificar com o setor._x000a_&gt; 21/11 - Benef. entra em ctt novamente informando sobre cancelamento do plano em 60 dias. Ligação cai._x000a_&gt; 21/11 - Benef. entra em ctt novamente informando sobre cancelamento do plano em 60 dias. Consultor realiza ctt com retenção, enquanto aguarda, a ligação cai._x000a_&gt; 21/11 - Benef. abre ouvidoria, jurídico abre DR para Cadastro em 25/11, Cadastro responde em 27/11._x000a_&gt; 27/11 - Benef. entra em ctt, mas o Cadastro ainda não havia respondido DR. Consultor orienta aguardar retorno."/>
    <n v="0"/>
    <s v="-"/>
    <n v="0"/>
    <s v="-"/>
    <n v="0"/>
    <s v="-"/>
    <n v="0"/>
    <s v="-"/>
    <n v="0"/>
    <n v="0"/>
    <s v="-"/>
  </r>
  <r>
    <x v="67"/>
    <n v="13217439"/>
    <s v="Cobertura"/>
    <s v="Demora na Liberação de Benefício"/>
    <s v="THAYSSA DA SILVA DE VASCONCELOS_x0009_"/>
    <m/>
    <n v="20"/>
    <s v="Personal "/>
    <s v="Novos associados"/>
    <s v="São Gonçalo"/>
    <s v="Individual"/>
    <s v="mae beneficiário], questiona a falta de atendimento para psicólogo tcc teste neuropsicológico terapia do pac com fonodiologia houver de preferencia no municipio]. A solicitação foi feita à Operadora no dia 23/10/2024], para realização no município são Gonçalo A operadora alega que o pedido está em análise [ou não apresenta resposta ao pedido]. Protocolo 42233920241121228175 data 17/11/2024"/>
    <d v="2024-10-16T00:00:00"/>
    <s v="Não Reincidente"/>
    <n v="5"/>
    <n v="43"/>
    <s v="Não"/>
    <s v="Não"/>
    <s v="Sim"/>
    <s v="Não"/>
    <s v="Não"/>
    <n v="1"/>
    <s v="Falta de prestador na região"/>
    <s v="Avaliação de Neuropsicólogo, Terapia de Cabine Conforme Fono, Psicologia"/>
    <x v="2"/>
    <m/>
    <x v="1"/>
    <s v="Sim"/>
    <s v="Não"/>
    <s v="&gt; 16/10 - Benef. entra em ctt solicitando locais para as especialidades, consultor orienta envio dos pedidos por e-mail._x000a_&gt; 23/10 - Benef. envia o pedido por e-mail._x000a_&gt; 28/10 - BK realiza a abertura das guias 1532250 - AVALIAÇÃO DE NEUROPSICÓLOGO, 1532329 - TERAPIA DE CABINE CONFORME FONO, 1532388 - PSICOLOGIA._x000a_&gt; 21/11 - Benef. entra em ctt informando que recebeu ctt de prestador de Madureira, mas solicita busca na região de SG e Niterói. Consultor informa à GR sobre as solicitações da Benef.. GR diz que o caso está sendo tratado como Prestador não Localizado e que estão buscando prestadores eventuais para atendimento._x000a_&gt; 21/11 - Benef. entra em ctt novamente para verificar andamento do caso."/>
    <n v="0"/>
    <s v="-"/>
    <n v="0"/>
    <s v="-"/>
    <n v="0"/>
    <s v="-"/>
    <n v="0"/>
    <s v="-"/>
    <n v="0"/>
    <n v="0"/>
    <s v="-"/>
  </r>
  <r>
    <x v="68"/>
    <n v="13218012"/>
    <s v="Contratos e Regulamentos"/>
    <s v="Suspenção por inadimplência"/>
    <s v="LAURA CUNHA BELEIRO BARREIRO_x0009_"/>
    <m/>
    <n v="0"/>
    <s v="Premium"/>
    <s v="Novos associados"/>
    <s v="Zona Oeste II"/>
    <s v="Empresarial"/>
    <s v="Interlocutor, que se identifica como pai da beneficiária, questiona a suspensão do plano por inadimplência , em 29/11/2024, sendo a data de conhecimento da suspensão do plano, do contrato coletivo da empresa LCR Soluções Odontológicas Ltda . Interlocutor, relata que já realizou o pagamento do plano, porem a operadora informa que deve esperar o com pensamento bancário, para a suspensão do plano ser retirada. Interlocutor, relata que a beneficiária, precisa de atendimento, mas como o plano esta suspenso o atendimento não será garantido .Protocolo 42233920241129251008 – data 29/11/2024."/>
    <d v="2024-11-29T00:00:00"/>
    <s v="Não Reincidente"/>
    <n v="1"/>
    <n v="0"/>
    <s v="Não"/>
    <s v="Não"/>
    <s v="Sim"/>
    <s v="Não"/>
    <s v="Não"/>
    <n v="1"/>
    <s v="Cancelamento por inadimplência"/>
    <m/>
    <x v="0"/>
    <m/>
    <x v="0"/>
    <s v="Não"/>
    <s v="Não"/>
    <s v="29/11 - Benef. entra em ctt solicitando informações do plano. Consultor informa sobre suspensão após 10 dias de atraso."/>
    <n v="0"/>
    <s v="-"/>
    <n v="0"/>
    <s v="-"/>
    <n v="0"/>
    <s v="-"/>
    <n v="0"/>
    <s v="-"/>
    <n v="0"/>
    <n v="0"/>
    <s v="-"/>
  </r>
  <r>
    <x v="68"/>
    <n v="13218707"/>
    <s v="Contratos e Regulamentos"/>
    <s v="Carência"/>
    <s v="AGATHA CRISTINA GOUVEA XAVIER_x0009_"/>
    <m/>
    <n v="24"/>
    <s v="Personal "/>
    <s v="Advindos III"/>
    <s v="Zona Norte I"/>
    <s v="Individual"/>
    <s v="Beneficiária questiona a não cobertura para PARTO CESARIANO (COM DIRETRIZ DE UTILIZAÇÃO). O procedimento foi solicitado no dia 29/11/2024, para realização no município Mesquita - RJ, entretanto, a operadora negou com a justificativa de que não há cobertura contratual. Protocolo: 42233920241129252433 - data: 29/11/2024."/>
    <d v="2024-11-21T00:00:00"/>
    <s v="Não Reincidente"/>
    <n v="2"/>
    <n v="8"/>
    <s v="Sim"/>
    <s v="Sim"/>
    <s v="Sim"/>
    <s v="Não"/>
    <s v="Atendimento especializado"/>
    <n v="3"/>
    <s v="Negativa de autorização devida"/>
    <m/>
    <x v="9"/>
    <m/>
    <x v="1"/>
    <s v="Sim"/>
    <s v="Não"/>
    <s v="&gt; 21/11 - Familiar entra em ctt pois alega que durante o processo de contratação, o corretor informou que não haveria carência e não sabia que não tinha direito à obstetrícia, ameaça ANS. Consultor abre caso para Atendimento Especializado. Atendimento Especializado insere print da proposta ao caso._x000a_&gt; 29/11 - Benef. entra em ctt para verificar rede credenciada para parto, ligação cai."/>
    <n v="1"/>
    <s v="Qualidade de venda"/>
    <n v="1"/>
    <s v="Comercial"/>
    <n v="0"/>
    <s v="-"/>
    <n v="0"/>
    <s v="-"/>
    <n v="0"/>
    <n v="0"/>
    <s v="-"/>
  </r>
  <r>
    <x v="68"/>
    <n v="13218821"/>
    <s v="Contratos e Regulamentos"/>
    <s v="Demora na garantia de reembolso"/>
    <s v="VILMA MOTTA DOS SANTOS_x0009_"/>
    <m/>
    <n v="77"/>
    <s v="Personal "/>
    <s v="Novos associados"/>
    <s v="Fora da Região"/>
    <s v="Individual"/>
    <s v="Interlocutora, que se identifica como beneficiária, questiona a não cobertura para Internação pedido pela médica Mariana B. O procedimento foi solicitado no dia 12/11/2024, para realização no município Niterói - RJ, entretanto, a operadora discordou da indicação do procedimento e negou sem maiores justificativas. Foi atendida no HOSPITAL DE CLÍNICAS DA ALAMEDA, operadora garantiu somente as primeiras dozes horas. Protocolo 42233920241112213386 – data 12/11/2024."/>
    <d v="2024-11-12T00:00:00"/>
    <s v="Não Reincidente"/>
    <n v="5"/>
    <n v="17"/>
    <s v="Sim"/>
    <s v="Sim"/>
    <s v="Sim"/>
    <s v="Não"/>
    <s v="Atendimento especializado"/>
    <n v="3"/>
    <s v="Atendimento durante internação"/>
    <m/>
    <x v="10"/>
    <m/>
    <x v="1"/>
    <s v="Sim"/>
    <s v="Não"/>
    <s v="&gt; 12/11 - Familiar entra em ctt para informar que a paciente está aguardando liberação de internação._x000a_&gt; 13/11 - Guia liberada._x000a_&gt; 12/11 - Familiar entra em ctt para verificar andamento da guia. Consultor abre caso para GPI. GPI responde informando que a guia foi liberada em 12/11._x000a_&gt; 12/11 - Familiar entra em ctt ameaçando ANS."/>
    <n v="0"/>
    <s v="-"/>
    <n v="0"/>
    <s v="-"/>
    <n v="0"/>
    <s v="-"/>
    <n v="0"/>
    <s v="-"/>
    <n v="0"/>
    <n v="0"/>
    <s v="-"/>
  </r>
  <r>
    <x v="68"/>
    <n v="13218907"/>
    <s v="Cobertura"/>
    <s v="Insuficiência de rede"/>
    <s v="PEDRO MACIEL DOS SANTOS_x0009_"/>
    <m/>
    <n v="10"/>
    <s v="Personal "/>
    <s v="Novos associados"/>
    <s v="Zona Oeste II"/>
    <s v="Empresarial"/>
    <s v="Interlocutora, que se identifica como mãe do beneficiário, questiona a não cobertura para 40307263 -IGE POR ALÉRGENO, solicitada pela médica Dra. Bianca Martins - CRM 521053485. O procedimento foi solicitado à operadora no dia 12/09/2024, para realização no município Rio de Janeiro/RJ e a operadora indicou prestadores que não realizam o procedimento. Protocolo 42233920240912080559 – data 12/09/2024."/>
    <d v="2024-09-12T00:00:00"/>
    <s v="Não Reincidente"/>
    <n v="1"/>
    <n v="78"/>
    <s v="Não"/>
    <s v="Não"/>
    <s v="Sim"/>
    <s v="Não"/>
    <s v="Não"/>
    <n v="1"/>
    <s v="Falta de prestador na região"/>
    <m/>
    <x v="2"/>
    <m/>
    <x v="0"/>
    <s v="Sim"/>
    <s v="Não"/>
    <s v="&gt; 12/09 - Familiar entra em ctt solicitando locais para realização de exame. Consultor abre caso para GR que respondeu no dia 13/09."/>
    <n v="0"/>
    <s v="-"/>
    <n v="0"/>
    <s v="-"/>
    <n v="0"/>
    <s v="-"/>
    <n v="0"/>
    <s v="-"/>
    <n v="0"/>
    <n v="0"/>
    <s v="-"/>
  </r>
  <r>
    <x v="69"/>
    <n v="13219651"/>
    <s v="Cobertura"/>
    <s v="Demora na Liberação de Benefício"/>
    <s v="MADSON CARVALHO DOS SANTOS_x0009_"/>
    <m/>
    <n v="41"/>
    <s v="Personal "/>
    <s v="Advindos II"/>
    <s v="Zona Oeste II"/>
    <s v="Empresarial"/>
    <s v="Minha consulta marcada para o dia 21/11/24 não aconteceu pq o medico faltou por motivos pessoais. Com data para nova consulta em 20/12/24. Porém eu realizo tratamento com medicação controla em receita azul especial e estou sem medicação para continuar o tratamento até o dia 20/12/24. Após 10 dias sem medicação, ja estou sentindo os efeitos colaterais da falta de medicação. O plano se nega a solicitar ao medico a emissão da receita para eu continuar o tratamento ate a data da nova consulta e ficam de verificar um encaixe em 72horas uteis que ja se passaram e no meu segundo contato, falam que vão pedir urgencia e nada me respondem. E a cada dia os sintomas da falta de medicação pioram. Preciso de uma solução ugente para o problema"/>
    <d v="2024-11-12T00:00:00"/>
    <s v="Não Reincidente"/>
    <n v="4"/>
    <n v="18"/>
    <s v="Sim"/>
    <s v="Sim"/>
    <s v="Sim"/>
    <s v="Não"/>
    <s v="Atendimento especializado"/>
    <n v="3"/>
    <s v="Cancelamento de consulta"/>
    <s v="Receita Azul"/>
    <x v="1"/>
    <m/>
    <x v="1"/>
    <s v="Sim"/>
    <s v="Não"/>
    <s v="&gt; 12/11 - Benef. entra em ctt para solicitar o reagendamento com endocrinologista. Consultor não encontra vaga na agenda nem encaixe._x000a_&gt; 21/11 - Benef. solicita atendimento com seu médico endocrinologista, pois faz uso de medicamento controlado. Consultor envia e-mail para a unidade._x000a_&gt; 28/11 - Benef. entra em ctt solicitando agendamento. Consultor verifica que e-mail enviado para a clínica da Barra não foi respondido e reforça o pedido solicitando prioridade. Benef. ameaça ANS._x000a_&gt; 29/11 - Benef. entra em ctt cobrando retorno, consultor abre caso para atendimento especializado, porém, não se atentou que já havia um caso para esta demanda aberto. "/>
    <n v="1"/>
    <s v="Clínica não responde e-mail do Fale Leve"/>
    <n v="1"/>
    <s v="Clínica"/>
    <n v="0"/>
    <s v="-"/>
    <n v="0"/>
    <s v="-"/>
    <n v="0"/>
    <n v="0"/>
    <s v="-"/>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7">
  <r>
    <d v="2023-07-31T00:00:00"/>
    <x v="0"/>
    <n v="276"/>
    <x v="0"/>
    <n v="12834531"/>
    <s v="PAULA RIBEIRO LIMA"/>
    <s v="458.359.942-49"/>
    <n v="52"/>
    <s v="Reincidente"/>
    <s v="Personal"/>
    <x v="0"/>
    <x v="0"/>
    <s v="Cobertura"/>
    <s v="Regras para Acesso aos Atendimentos"/>
    <x v="0"/>
    <s v="Erros de atendimento (Fale Leve, prestador e etc)"/>
    <x v="0"/>
    <x v="0"/>
    <m/>
    <s v="Empresarial"/>
    <s v="Assistencial"/>
    <x v="0"/>
    <s v="Gestão de Rede"/>
    <x v="0"/>
    <e v="#REF!"/>
    <s v="Interlocutor(a), que se identifica como Paula, beneficiária, questiona a falta de atendimento para 31009166 - Hérnia Umbilical. A solicitação foi feita à Operadora no dia 05/03/2024, para realização no município Rio de Janeiro/RJ. A operadora alega que o pedido está em análise desde o dia 14/04/2024 com equipe técnica. Protocolo 42233920240327362622 - data 27/03/2024."/>
    <s v="Demora para realização da cirurgia"/>
    <x v="0"/>
    <x v="0"/>
    <x v="0"/>
    <s v="Sim"/>
    <x v="0"/>
    <x v="0"/>
    <s v="Sim"/>
    <m/>
    <m/>
    <m/>
    <m/>
    <m/>
  </r>
  <r>
    <d v="2024-04-30T00:00:00"/>
    <x v="0"/>
    <n v="2"/>
    <x v="1"/>
    <n v="12837176"/>
    <s v="LILIA SANTOS MENDES"/>
    <s v="760.633487-00"/>
    <n v="60"/>
    <s v="Não Reincidente"/>
    <s v="Leve On"/>
    <x v="0"/>
    <x v="1"/>
    <s v="Mensalidades e Reajuste"/>
    <s v="Mensalidades ou Outras Cobranças"/>
    <x v="1"/>
    <s v="Demora para autorização (exames, consultas, cirurgias e internação)"/>
    <x v="1"/>
    <x v="1"/>
    <m/>
    <s v="Individual"/>
    <s v="Não Assistencial"/>
    <x v="1"/>
    <m/>
    <x v="0"/>
    <e v="#REF!"/>
    <s v="Fui efetuar o pagamento do boleto e o banco informou que não é possível efetuar o pagamento, pois o boleto não está registrado. Procure o banco emissor. Entrei em contato com a Leve Saúde, Protocolos: 42233920240430484870 (30/04) / 42233920240501489013 (01/05) / 42233920240502489934 (02/05) / 422339220240502492770 (02/05). Após esses diversos contatos não foi resolvido, entrei em contato com a Ouvidoria e não consegui atendimento. Perguntei sobre o juros, o boleto já venceu no dia 01/05/2024 o atendente encerrou a ligação sem me informar se iriam retirar os juros. Eu preciso do boleto para efetuar o pagamento, a Leve Saúde se nega a enviar um novo boleto registrado sem os juros."/>
    <m/>
    <x v="1"/>
    <x v="0"/>
    <x v="1"/>
    <s v="Sim"/>
    <x v="0"/>
    <x v="1"/>
    <s v="Sim"/>
    <m/>
    <m/>
    <m/>
    <m/>
    <m/>
  </r>
  <r>
    <d v="2024-03-11T00:00:00"/>
    <x v="1"/>
    <n v="53"/>
    <x v="2"/>
    <n v="12837410"/>
    <s v="ROSENITA FERREIRA"/>
    <s v="637.112.227-49"/>
    <n v="63"/>
    <s v="Reincidente"/>
    <s v="Personal"/>
    <x v="1"/>
    <x v="1"/>
    <s v="Cobertura"/>
    <s v="Regras para Acesso aos Atendimentos"/>
    <x v="2"/>
    <s v="Demora para autorização (exames, consultas, cirurgias e internação)"/>
    <x v="2"/>
    <x v="2"/>
    <m/>
    <s v="Empresarial"/>
    <s v="Assistencial"/>
    <x v="2"/>
    <m/>
    <x v="0"/>
    <e v="#REF!"/>
    <s v="No dia 17/04 foi aberto protocolo junto a ANS numero 9444388 e ate o momento a operadora Leve não se posicionou junto a reclamacao . Na data de hoje solicitei posição da data de cirurgia junto a operadora de plano de saúde Leve a mesma informou não ter posição porem ia retornar direto para a ANS . Me forneceu protocolo desse atendimento. Protocolo 42233920240503495122. Solicito retorno de minhas reclamações."/>
    <m/>
    <x v="0"/>
    <x v="1"/>
    <x v="0"/>
    <s v="Sim"/>
    <x v="0"/>
    <x v="1"/>
    <s v="Sim"/>
    <m/>
    <m/>
    <m/>
    <m/>
    <m/>
  </r>
  <r>
    <d v="2024-03-14T00:00:00"/>
    <x v="1"/>
    <n v="50"/>
    <x v="3"/>
    <n v="12837866"/>
    <s v="MARIA ANGELICA LEAL PINTO DE SOUZA MOURA"/>
    <s v="663.090.007-30"/>
    <n v="65"/>
    <s v="Não Reincidente"/>
    <s v="Premium"/>
    <x v="0"/>
    <x v="2"/>
    <s v="Cobertura"/>
    <s v="Regras para Acesso aos Atendimentos"/>
    <x v="3"/>
    <s v="Erros de atendimento (Fale Leve, prestador e etc)"/>
    <x v="3"/>
    <x v="3"/>
    <m/>
    <s v="Individual"/>
    <s v="Assistencial"/>
    <x v="3"/>
    <s v="Leve Clínica "/>
    <x v="0"/>
    <e v="#REF!"/>
    <s v="Beneficiária, questiona o não atendimento para Consulta com Ortopedista. Relata que tentou entrar em contato com a Operadora por meio dos telefones (21) 39523365 (WhatsApp) // (21) 39523365 - na data 03/05/2024, em torno das 8hs~, sem sucesso."/>
    <s v="Fez consultas nos dias 25/03 e 15/04 com ortopedista"/>
    <x v="1"/>
    <x v="0"/>
    <x v="0"/>
    <s v="Sim"/>
    <x v="0"/>
    <x v="0"/>
    <s v="Sim"/>
    <m/>
    <m/>
    <m/>
    <m/>
    <m/>
  </r>
  <r>
    <d v="2024-04-18T00:00:00"/>
    <x v="1"/>
    <n v="15"/>
    <x v="4"/>
    <n v="12838208"/>
    <s v="GISELLE BRASIL LUZ DA ROSA"/>
    <s v="107.521.127-16"/>
    <n v="38"/>
    <s v="Não Reincidente"/>
    <s v="Premium"/>
    <x v="2"/>
    <x v="3"/>
    <s v="Cobertura"/>
    <s v="Reembolso"/>
    <x v="4"/>
    <s v="Cliente Alto Custo"/>
    <x v="4"/>
    <x v="1"/>
    <m/>
    <s v="Empresarial"/>
    <s v="Assistencial"/>
    <x v="3"/>
    <m/>
    <x v="0"/>
    <e v="#REF!"/>
    <s v="Beneficiária, questiona o não pagamento de reembolso por livre escolha de prestador para Cesariana, Anestesista e Instrumentador realizado em 11/03/2024. A solicitação de reembolso foi feita à operadora no dia 02/04/2024 e o prazo previsto no contrato para realização do reembolso já expirou. Protocolo 42233920240429479564 – data 29/04/2024"/>
    <s v="Reembolso"/>
    <x v="0"/>
    <x v="1"/>
    <x v="1"/>
    <s v="Sim"/>
    <x v="0"/>
    <x v="1"/>
    <s v="Sim"/>
    <m/>
    <m/>
    <m/>
    <m/>
    <m/>
  </r>
  <r>
    <d v="2024-03-21T00:00:00"/>
    <x v="1"/>
    <n v="43"/>
    <x v="5"/>
    <n v="12839315"/>
    <s v="MARCOS ANDRE DE SOUZA RIBEIRO"/>
    <s v="626.287.127-68"/>
    <n v="63"/>
    <s v="Não Reincidente"/>
    <s v="Personal"/>
    <x v="3"/>
    <x v="0"/>
    <s v="Contratos e Regulamentos"/>
    <s v="Contratação/Adesão e Vigência Contratual"/>
    <x v="5"/>
    <s v="Demora para autorização (exames, consultas, cirurgias e internação)"/>
    <x v="5"/>
    <x v="1"/>
    <m/>
    <s v="Empresarial"/>
    <s v="Não Assistencial"/>
    <x v="4"/>
    <m/>
    <x v="1"/>
    <e v="#REF!"/>
    <s v="Estou desde 21/03/2024, tentando ingressar no plano de saúde da LEVE. Já entreguei todos os documentos, preenchi a proposta, responde a entrevista médica, mas até a data de hj não obtive resposta. Já fiz vários contatos, tentei falar com a ouvidoria, meu corretor já fez de tudo para conseguir uma resposta, mas até hj. NADA!!!! Tenho 63 anos e minha esposa 60 e desde o dia 22/04/ 2024 estou sem plano de saúde. A princípio, a resposta seria em 10 dias, depois passou para 15, e depois para 25, e até hj (42 dias depois) estou sem resposta."/>
    <s v="Alto Custo "/>
    <x v="1"/>
    <x v="0"/>
    <x v="0"/>
    <s v="AC"/>
    <x v="1"/>
    <x v="1"/>
    <s v="AC"/>
    <m/>
    <m/>
    <m/>
    <m/>
    <m/>
  </r>
  <r>
    <d v="2024-04-07T00:00:00"/>
    <x v="2"/>
    <n v="29"/>
    <x v="6"/>
    <n v="12840582"/>
    <s v="THAIS ALCANTARA POSSIDENTE"/>
    <s v="122.238.477.-90"/>
    <n v="35"/>
    <s v="Não Reincidente"/>
    <m/>
    <x v="0"/>
    <x v="4"/>
    <s v="Cobertura"/>
    <s v="Reembolso"/>
    <x v="4"/>
    <s v="Falta de prestador na região"/>
    <x v="6"/>
    <x v="1"/>
    <m/>
    <s v="Empresarial"/>
    <s v="Assistencial"/>
    <x v="3"/>
    <m/>
    <x v="0"/>
    <e v="#REF!"/>
    <s v="Solicitei o reembolso de um procedimento cirurgico no dia 07/04/2024. no dia 11/04/2024 percebi que faltou um documento e o enviei no mesmo dia. O plano dá um prazo de 5 dias úteis para retorno, que deveria ter sido no dia 18/04/2024. tive retorno apenas no dia 25/04/2024, dizendo que faltava justamente a documentaçao que enviei no dia 11/04/2024. no dia 04/05/2024 entrei em contato pedindo esclarecimentos e prazos e só recebi uma informação de que receberam meu email dia 30/04/2024, totalmente fora dos prazos iniciais indicados. hoje, dia 06/05/2024, fui atendida por ligação após uma longa espera e durante quase 20 minutos a atendente tentou respostas que nenhum setor forneceu. em seguida, liguei para a ouvidoria que também não resolveu nada e me deu um prazo de resposta daquela solicitação em 7 dias úteis. Necessito de esclarecimentos e respostas com urgência pois todos os prazos já venceram e eu não tenho nenhuma informação."/>
    <s v="Reembolso"/>
    <x v="0"/>
    <x v="0"/>
    <x v="1"/>
    <s v="Sim"/>
    <x v="1"/>
    <x v="0"/>
    <s v="Sim"/>
    <m/>
    <m/>
    <m/>
    <m/>
    <m/>
  </r>
  <r>
    <d v="2024-04-03T00:00:00"/>
    <x v="3"/>
    <n v="34"/>
    <x v="6"/>
    <n v="12844685"/>
    <s v="CAMILA NASCIMENTO GONÇALVES"/>
    <s v="118.796.077-27"/>
    <n v="35"/>
    <s v="Não Reincidente"/>
    <s v="Personal"/>
    <x v="0"/>
    <x v="5"/>
    <s v="Cobertura"/>
    <s v="Rede de Atendimento (rede conveniada)"/>
    <x v="6"/>
    <s v="Reajuste"/>
    <x v="7"/>
    <x v="4"/>
    <m/>
    <s v="Empresarial"/>
    <s v="Assistencial"/>
    <x v="2"/>
    <m/>
    <x v="0"/>
    <e v="#REF!"/>
    <s v="Beneficiário(a) , questiona a falta de atendimento para Cardiologia / Endocrinologia/ Neurologia / Gastrologia / Ginecologia / Psiquiatria / Ortopedia / Nutricionista/ . O prestador solicitado como de preferência do beneficiário Clinica AMEP e Cia dos Médicos (Realengo e Bangu) foi descredenciado e não foi disponibilizada outra alternativa de atendimento no mesmo município Rio de Janeiro/RJ. A demanda 12844657 foi aberta para apuração do descredenciamento pela DIPRO. Protocolo: 4223920240503496424 data: 03/05/24"/>
    <s v="Amep de Bangu e Cia do Médico"/>
    <x v="0"/>
    <x v="0"/>
    <x v="1"/>
    <s v="Sim"/>
    <x v="1"/>
    <x v="0"/>
    <s v="Sim"/>
    <m/>
    <m/>
    <m/>
    <m/>
    <m/>
  </r>
  <r>
    <d v="2024-04-25T00:00:00"/>
    <x v="4"/>
    <n v="13"/>
    <x v="7"/>
    <n v="12846120"/>
    <s v="FERNANDO DIEGO MIGUEL DA SILVA"/>
    <s v="116.952.797-35"/>
    <n v="35"/>
    <s v="Não Reincidente"/>
    <s v="Premium"/>
    <x v="0"/>
    <x v="2"/>
    <s v="Cobertura"/>
    <s v="Prazos Máximos para Atendimento"/>
    <x v="3"/>
    <s v="Aviso prévio"/>
    <x v="8"/>
    <x v="5"/>
    <m/>
    <s v="Empresarial"/>
    <s v="Assistencial"/>
    <x v="2"/>
    <m/>
    <x v="0"/>
    <e v="#REF!"/>
    <s v=" Boa tarde! Estou abrindo essa reclamação para a esposa de um colega de trabalho a qual tenho a mesma como mãe, eu que tenho tentado resolver o problema para ela, oque se procede é que a mesma Joseane Bezerra da Silva, está com um encaminhamento para um médico cirurgião ginecologico para a realização de uma cirurgia em caratér de urgencia. Com isso fiz diversos contatos com a central do plano Leve Saúde e eles passaram o protocolo de n° 422339-20240425-468302, no dia 25/04/2024, dando um prazo de 5 dias uteis, e o prazo não foi cumprido. Ápos isso novamente foi feito o contato com a central a qual nos passaram dessa vez o telefone de um consultorio a qual não tem médicos credenciados para essa expecialidade."/>
    <s v="Reclamação para JOSEANE BEZERRA DA SILVA"/>
    <x v="1"/>
    <x v="0"/>
    <x v="0"/>
    <s v="Sim"/>
    <x v="1"/>
    <x v="1"/>
    <s v="Sim"/>
    <m/>
    <m/>
    <m/>
    <m/>
    <m/>
  </r>
  <r>
    <d v="2024-03-04T00:00:00"/>
    <x v="4"/>
    <n v="65"/>
    <x v="8"/>
    <n v="12846311"/>
    <s v="VALENTINA TOSTES RODRIGUES"/>
    <s v="206.314.317-24"/>
    <n v="6"/>
    <s v="Não Reincidente"/>
    <s v="Personal"/>
    <x v="1"/>
    <x v="2"/>
    <s v="Cobertura"/>
    <s v="Rede de Atendimento (rede conveniada)"/>
    <x v="3"/>
    <s v="Erros de atendimento (Fale Leve, prestador e etc)"/>
    <x v="0"/>
    <x v="6"/>
    <m/>
    <s v="Individual"/>
    <s v="Assistencial"/>
    <x v="2"/>
    <m/>
    <x v="0"/>
    <e v="#REF!"/>
    <s v="Interlocutora, que se identifica como mãe da beneficiária, questiona a não cobertura para neuropediatra, médica solicitante Dra. Aline Niquelout CRM25962880. O procedimento foi solicitado à operadora em janeiro/2024 para realização no município Rio de Janeiro e a operadora indicou prestadores que não realizam o procedimento. Protocolo não fornecido pela operadora, não foi enviado por sms como informado"/>
    <s v="Neuropediatria "/>
    <x v="1"/>
    <x v="0"/>
    <x v="0"/>
    <s v="Sim"/>
    <x v="0"/>
    <x v="0"/>
    <s v="Sim"/>
    <m/>
    <m/>
    <m/>
    <m/>
    <m/>
  </r>
  <r>
    <d v="2024-02-22T00:00:00"/>
    <x v="4"/>
    <n v="76"/>
    <x v="9"/>
    <n v="12847262"/>
    <s v="BERTHA REGINA DA SILVA RODRIGUES"/>
    <s v="699.026.077-72"/>
    <n v="62"/>
    <s v="Não Reincidente"/>
    <s v="Personal"/>
    <x v="0"/>
    <x v="6"/>
    <s v="Cobertura"/>
    <s v="Rede de atendimento"/>
    <x v="7"/>
    <s v="Cliente Alto Custo"/>
    <x v="4"/>
    <x v="1"/>
    <m/>
    <s v="Individual"/>
    <s v="Assistencial"/>
    <x v="5"/>
    <m/>
    <x v="2"/>
    <e v="#REF!"/>
    <s v="Paciente com necessidades especiais recebeu sem nenhum documento sem justificativas por escrito do home care domiciliar de fisioterapia . Marque nova consulta com especialista ortopedia no dia 15 de abril e o medico fez novo pedido para dar continuidade ao tratamento . A LEVE SAUDE recebeu o pedido e pediu para aguardar prazo de 5 dias uteis. Liguei foi fornecido novo protocolo 42233920240425465934 para retornar prazo de 10 dias uteis. Retornei após esse prazo no dia 01 de maio novo protocolo 4223392024050148 sem posição . Nova em 03 de maio ligação para leve saúde novo protocolo42233920240503499259 aguardar prazo de 72 horas .Nova ligação em 07 de maio pela manhã protocolo 42233920240507508974 as 8;00 aguardar um telefonema com uma resposta. Não teve telefonema retornei a ligação novo protocolo 42233920240507513817 duração de 1;15 na linha para obter a informação negativa. Acho uma falta respeito para com paciente que voltou a cair e esta com perna machucada. Nem documento escrit"/>
    <s v="Reclamação aberta para BRUNO DA SILVA RODRIGUES"/>
    <x v="1"/>
    <x v="0"/>
    <x v="0"/>
    <s v="Sim"/>
    <x v="0"/>
    <x v="0"/>
    <s v="Sim"/>
    <m/>
    <m/>
    <m/>
    <m/>
    <m/>
  </r>
  <r>
    <d v="2024-04-18T00:00:00"/>
    <x v="5"/>
    <n v="21"/>
    <x v="5"/>
    <n v="12849426"/>
    <s v="FRANCISCO FONTENELE CHAVES"/>
    <s v="709.634.287-72"/>
    <n v="64"/>
    <s v="Não Reincidente"/>
    <m/>
    <x v="1"/>
    <x v="6"/>
    <s v="Contratos e Regulamentos"/>
    <s v=" Contratação/Adesão"/>
    <x v="5"/>
    <s v="Erros de atendimento (Fale Leve, prestador e etc)"/>
    <x v="9"/>
    <x v="1"/>
    <m/>
    <s v="Empresarial"/>
    <s v="Não Assistencial"/>
    <x v="6"/>
    <m/>
    <x v="1"/>
    <e v="#REF!"/>
    <s v="Interlocutora, que se identifica como filha do beneficiário, questiona a não inclusão do beneficiário em contrato coletivo empresarial [Tigrão] com a Operadora [Leve Saúde]. A operadora não apresenta resposta. A solicitação foi feita à Operadora no dia 18/04/2024. Protocolo 42233920240509524979 - data 09/05/2024."/>
    <s v="Alto Custo "/>
    <x v="1"/>
    <x v="0"/>
    <x v="0"/>
    <s v="AC"/>
    <x v="1"/>
    <x v="1"/>
    <s v="AC"/>
    <m/>
    <m/>
    <m/>
    <m/>
    <m/>
  </r>
  <r>
    <d v="2023-06-29T00:00:00"/>
    <x v="6"/>
    <n v="316"/>
    <x v="10"/>
    <n v="12850297"/>
    <s v="ALICE MARIA DE ARAUJO COUTINHO FERREIRA"/>
    <s v="227.387.457-09"/>
    <n v="2"/>
    <s v="Não Reincidente"/>
    <s v="Premium"/>
    <x v="0"/>
    <x v="7"/>
    <s v="Cobertura"/>
    <s v="Rede de Atendimento (rede conveniada)"/>
    <x v="3"/>
    <s v="Dificuldade de agendamento"/>
    <x v="10"/>
    <x v="7"/>
    <m/>
    <s v="Empresarial"/>
    <s v="Assistencial"/>
    <x v="2"/>
    <m/>
    <x v="0"/>
    <e v="#REF!"/>
    <s v="Interlocutora, que se identifica como mãe da beneficiária, questiona a não cobertura para psicólogo aba - fonoaudiologia prompt e pikler - terapia ocupacional integração ayres - psicopedagogia - psicomotricidade, médico solicitante Sergio Eduardo. O procedimento foi solicitado à operadora no dia 02/05/2024, para realização no município RIO DE JANEIRO/RJ e a operadora indicou prestadores (CLINICA CAXIAS PRIME) que não realizam o procedimento e não tem prestador para realizar a solicitação feita. Beneficiaria informa que indicou a operadora prestadores que realizam o atendimento solicitado sobre o protocolo 42233920240506502431 - data: 06/05/2024, onde ate a presente data não houve resposta. Protocolo 42233920240502489914 – data 02/05/2024."/>
    <s v="Terapias multidisciplinares"/>
    <x v="0"/>
    <x v="1"/>
    <x v="1"/>
    <s v="Sim"/>
    <x v="0"/>
    <x v="0"/>
    <s v="Sim"/>
    <m/>
    <m/>
    <m/>
    <m/>
    <m/>
  </r>
  <r>
    <d v="2024-05-10T00:00:00"/>
    <x v="6"/>
    <n v="0"/>
    <x v="11"/>
    <n v="12850961"/>
    <s v="LINDO MARCO DA SILVA DA COSTA"/>
    <s v="795.660.067-72"/>
    <n v="63"/>
    <s v="Não Reincidente"/>
    <s v="Mais Metropolitano"/>
    <x v="1"/>
    <x v="8"/>
    <s v="Cobertura"/>
    <s v="Carência"/>
    <x v="7"/>
    <s v="Aviso prévio"/>
    <x v="8"/>
    <x v="1"/>
    <m/>
    <s v="Individual"/>
    <s v="Assistencial"/>
    <x v="0"/>
    <m/>
    <x v="2"/>
    <e v="#REF!"/>
    <s v="Interlocutora, que se identifica como esposa do beneficiário, questiona a não cobertura para 30307120 - VITRECTOMIA VIAS PARS PLANA - 30312086 - RETINOPEXIA COM INTROFLEXÃO ESCLERAL - 30307031 - ENDOLASER/ENDODIATERMIA - 30307040 - IMPLANTE DE SILICONE INTRAVÍTREO, (Em caráter de Urgência conforme a guia médica) médico solicitante Dr Thiago Siqueira Rocha CRM 52822744. O procedimento foi solicitado no dia 10/05/2024, para realização no município Niterói, entretanto, a operadora negou com a justificativa de que o beneficiário está em carência para o procedimento. Protocolo - 42233920240510528160 - Data: 10/05/2024"/>
    <s v="Cirurgia de emergência"/>
    <x v="0"/>
    <x v="0"/>
    <x v="0"/>
    <s v="Sim"/>
    <x v="0"/>
    <x v="0"/>
    <s v="Sim"/>
    <m/>
    <m/>
    <m/>
    <m/>
    <m/>
  </r>
  <r>
    <d v="2024-05-10T00:00:00"/>
    <x v="6"/>
    <n v="0"/>
    <x v="12"/>
    <n v="12851476"/>
    <s v="MICHELE CUSTODIO MANSKE"/>
    <s v="055.456.007-01"/>
    <n v="43"/>
    <s v="Não Reincidente"/>
    <s v="Personal"/>
    <x v="1"/>
    <x v="1"/>
    <s v="Cobertura"/>
    <s v="Regras para Acesso aos Atendimentos"/>
    <x v="0"/>
    <s v="Dificuldade de agendamento"/>
    <x v="10"/>
    <x v="8"/>
    <m/>
    <s v="Individual"/>
    <s v="Assistencial"/>
    <x v="0"/>
    <m/>
    <x v="2"/>
    <e v="#REF!"/>
    <s v="Beneficiária, questiona o prazo de atendimento para Noripurum- em nome de Dra Julia Parabolini D-ippolito CRM 5201175882.Indicação : Paciente bariátrica com piora de Hemograma com baixa tolerância a reposição de V. O . aguarda exames de investigação- HB 8,2 Gcm 57 HTM 17,4 plaquetas 309 Ferritina 3,5 ente outros. A operadora até o momento NÃO autorizou o serviço solicita máximo urgência .Protocolo 42233920240510528271 10/05/2024"/>
    <m/>
    <x v="1"/>
    <x v="0"/>
    <x v="1"/>
    <s v="Sim"/>
    <x v="1"/>
    <x v="1"/>
    <s v="Sim"/>
    <m/>
    <m/>
    <m/>
    <m/>
    <m/>
  </r>
  <r>
    <d v="2024-04-04T00:00:00"/>
    <x v="7"/>
    <n v="39"/>
    <x v="7"/>
    <n v="12853210"/>
    <s v="MARIANA SODRE GOMES"/>
    <s v="231.996.387-16"/>
    <n v="1"/>
    <s v="Não Reincidente"/>
    <s v="Personal"/>
    <x v="0"/>
    <x v="7"/>
    <s v="Cobertura"/>
    <s v="Regras para Acesso aos Atendimentos"/>
    <x v="3"/>
    <s v="Demora para atendimento (Leve clínica, pestador, transferência)"/>
    <x v="11"/>
    <x v="9"/>
    <m/>
    <s v="Empresarial"/>
    <s v="Assistencial"/>
    <x v="7"/>
    <m/>
    <x v="0"/>
    <e v="#REF!"/>
    <s v="Interlocutor(a), que se identifica como mãe da beneficiária, questiona a falta de atendimento para pediatra . A solicitação foi feita à Operadora no dia 08/05/2024 , para realização no município Rio de janeiro . A operadora cancela a consulta e foi que tem que reagendar . Interlocutora informa que entrou em contato pelo WhatsApp no numero 21 39523300 - na data 24/04/2024 e não foi fornecido o Protocolo."/>
    <m/>
    <x v="0"/>
    <x v="1"/>
    <x v="0"/>
    <s v="Sim"/>
    <x v="0"/>
    <x v="1"/>
    <s v="Sim"/>
    <m/>
    <m/>
    <m/>
    <m/>
    <m/>
  </r>
  <r>
    <d v="2024-04-04T00:00:00"/>
    <x v="7"/>
    <n v="39"/>
    <x v="7"/>
    <n v="12853207"/>
    <s v="HEITOR RAFAEL SODRE GOMES"/>
    <s v="210.897.567-55"/>
    <n v="5"/>
    <s v="Não Reincidente"/>
    <s v="Personal"/>
    <x v="0"/>
    <x v="7"/>
    <s v="Cobertura"/>
    <s v="Regras para Acesso aos Atendimentos"/>
    <x v="3"/>
    <s v="Cliente Alto Custo"/>
    <x v="4"/>
    <x v="9"/>
    <m/>
    <s v="Empresarial"/>
    <s v="Assistencial"/>
    <x v="7"/>
    <m/>
    <x v="0"/>
    <e v="#REF!"/>
    <s v="Interlocutor(a), que se identifica como mãe do beneficiário, questiona a falta de atendimento para pediatra . A solicitação foi feita à Operadora no dia 08/05/2024 , para realização no município Rio de janeiro . A operadora cancela a consulta e foi que tem que reagendar . Interlocutora informa que entrou em contato pelo WhatsApp no numero 21 39523300 - na data 24/04/2024 e não foi fornecido o Protocolo."/>
    <m/>
    <x v="0"/>
    <x v="1"/>
    <x v="0"/>
    <s v="Sim"/>
    <x v="0"/>
    <x v="1"/>
    <s v="Sim"/>
    <m/>
    <m/>
    <m/>
    <m/>
    <m/>
  </r>
  <r>
    <d v="2024-05-04T00:00:00"/>
    <x v="7"/>
    <n v="9"/>
    <x v="4"/>
    <n v="12853274"/>
    <s v="FABIOLA DUARTE MACHADO DOS SANTOS"/>
    <s v="132.655.377-14"/>
    <n v="31"/>
    <s v="Não Reincidente"/>
    <s v="Personal"/>
    <x v="1"/>
    <x v="9"/>
    <s v="Cobertura"/>
    <s v="Rol de Procedimentos e Cobertura Contratual"/>
    <x v="3"/>
    <s v="Cliente Alto Custo"/>
    <x v="4"/>
    <x v="2"/>
    <m/>
    <s v="Empresarial"/>
    <s v="Assistencial"/>
    <x v="0"/>
    <s v="Gestão de Rede"/>
    <x v="0"/>
    <e v="#REF!"/>
    <s v="Interlocutora, que se identifica como a beneficiária, questiona a não cobertura para ressonância magnética e cirurgia para o joelho. O procedimento foi solicitado no dia 23/04/2024, para realização no município Rio de Janeiro, entretanto, a operadora negou com a justificativa de que o procedimento ou serviço, não tem cobertura na segmentação contratada. Protocolo: 42233920240502491167 Data: 2/05/2024"/>
    <m/>
    <x v="0"/>
    <x v="0"/>
    <x v="1"/>
    <s v="Sim"/>
    <x v="0"/>
    <x v="1"/>
    <s v="Sim"/>
    <m/>
    <m/>
    <m/>
    <m/>
    <m/>
  </r>
  <r>
    <d v="2024-03-26T00:00:00"/>
    <x v="7"/>
    <n v="48"/>
    <x v="8"/>
    <n v="12853471"/>
    <s v="TEREZINHA DE SOUSA GARCIA"/>
    <s v="070.012.627-90"/>
    <n v="86"/>
    <s v="Não Reincidente"/>
    <s v="Personal"/>
    <x v="1"/>
    <x v="3"/>
    <s v="Cobertura"/>
    <s v="Reembolso"/>
    <x v="4"/>
    <s v="Negativa  (Atendimento; Transferência)"/>
    <x v="12"/>
    <x v="1"/>
    <m/>
    <s v="Individual"/>
    <s v="Assistencial"/>
    <x v="1"/>
    <m/>
    <x v="0"/>
    <e v="#REF!"/>
    <s v="Interlocutora, que se identifica como filha da beneficiária, informa que o procedimento retirada de vesícula foi solicitado à operadora e não foi garantido profissional anestesista. O procedimento foi posteriormente realizado em caráter particular em 25/03/2024, no prestador Hospital Procor, em função da ausência de cobertura pela operadora. A solicitação de reembolso foi feita em 26/03/2024, não sendo pago o reembolso integral R$ 1.750. Protocolo: 42233920240507511577 - Data: 07/05/2024."/>
    <s v="Reembolso"/>
    <x v="1"/>
    <x v="0"/>
    <x v="1"/>
    <s v="Sim"/>
    <x v="0"/>
    <x v="1"/>
    <s v="Sim"/>
    <m/>
    <m/>
    <m/>
    <m/>
    <m/>
  </r>
  <r>
    <d v="2024-01-16T00:00:00"/>
    <x v="7"/>
    <n v="118"/>
    <x v="13"/>
    <n v="12853669"/>
    <s v="DEREK CUERCI CALDAS"/>
    <s v="227.065.307-66"/>
    <n v="2"/>
    <s v="Não Reincidente"/>
    <s v="Personal"/>
    <x v="1"/>
    <x v="10"/>
    <s v="Cobertura"/>
    <s v="Rede de Atendimento (rede conveniada)"/>
    <x v="3"/>
    <s v="Dificuldade de agendamento"/>
    <x v="10"/>
    <x v="7"/>
    <m/>
    <s v="Individual"/>
    <s v="Assistencial"/>
    <x v="2"/>
    <m/>
    <x v="0"/>
    <e v="#REF!"/>
    <s v="Interlocutora, que se identifica como Mãe do beneficiário, questiona a não cobertura para Acompanhamento com Fonoaudióloga, Psicóloga, Neurologista. A operadora indicou os prestadores e nenhum deles tem agenda disponível dentro dos prazos da RN 566/2022 ou nenhum profissional tem agenda disponível para atendimento. O procedimento foi solicitado à operadora no dia 10/05/2024, para realização no município Rio de Janeiro. Protocolo 42233920240510528600 – data 10/05/2024"/>
    <m/>
    <x v="1"/>
    <x v="0"/>
    <x v="1"/>
    <s v="Sim"/>
    <x v="0"/>
    <x v="1"/>
    <s v="Sim"/>
    <m/>
    <m/>
    <m/>
    <m/>
    <m/>
  </r>
  <r>
    <m/>
    <x v="7"/>
    <n v="45425"/>
    <x v="14"/>
    <n v="12854318"/>
    <s v="MARIA APARECIDA SAMPAIO LEMGRUBER"/>
    <s v="105.490.007-80"/>
    <n v="39"/>
    <s v="Reincidente"/>
    <s v="Personal"/>
    <x v="0"/>
    <x v="7"/>
    <s v="Cobertura"/>
    <s v="Carência"/>
    <x v="8"/>
    <s v="Dificuldade de agendamento"/>
    <x v="10"/>
    <x v="1"/>
    <m/>
    <s v="Individual"/>
    <s v="Assistencial"/>
    <x v="8"/>
    <m/>
    <x v="2"/>
    <e v="#REF!"/>
    <s v="Boa Tarde, recebi a resposta da minha reclamação, sendo que nem a corretora e nem a vendedora respondem mais minhas mensagens!! A vendedora Regina Célia rosa da Silva Schmitt - CPF nº 106.774.127-54 me enganou completamente. Dizendo que eu não ia ter carência nenhuma. mandei inúmeros prints pra ela sobre a proposta que ela me enviou e ela disse que a proposta era padrão.. Com isso hoje em dia eu perdi toda a carência que eu tinha pela UNIMED, não estou satisfeita com o plano de saúde. A vendedora não atende mais minhas ligações.. Gostaria de ter uma solução pois essa corretora e nem a vendedora podem sair ilesas disso. Quero marcar consultas não consigo, quero mudar de plano não posso pq perdi toda a carência que eu tinha."/>
    <s v="Não concorda com Carências"/>
    <x v="1"/>
    <x v="0"/>
    <x v="1"/>
    <s v="Sim"/>
    <x v="1"/>
    <x v="1"/>
    <s v="Sim"/>
    <m/>
    <m/>
    <m/>
    <m/>
    <m/>
  </r>
  <r>
    <d v="2024-04-25T00:00:00"/>
    <x v="8"/>
    <n v="19"/>
    <x v="13"/>
    <n v="12856867"/>
    <s v="BARBARA CHRISTINA PEREIRA DA SILVA"/>
    <s v="057.140.567-36"/>
    <n v="49"/>
    <s v="Não Reincidente"/>
    <s v="Leve On"/>
    <x v="1"/>
    <x v="10"/>
    <s v="Cobertura"/>
    <s v="Rol de Procedimentos e Cobertura Contratual"/>
    <x v="7"/>
    <s v="Carência"/>
    <x v="13"/>
    <x v="1"/>
    <m/>
    <s v="Individual"/>
    <s v="Assistencial"/>
    <x v="0"/>
    <m/>
    <x v="2"/>
    <e v="#REF!"/>
    <s v="Interlocutor, que se identifica o próprio beneficiária, questiona a não cobertura para realização do procedimento Cirúrgico Urgente, Médico solicita DRa. Tainara Rodrigues Miranda, solicitado em 09/04/2024. houve contato com operadora e foi informado a RECUSA por Carência e No entanto até o momento não teve mais resposta/por não obedecer às disposições previstas no artigo 17 da Lei n° 9.656/98 CONSU 13 /artigo 14 RN566/2022 e RN465/2021; protocolo – 42233920240509523987 data 13/05/2024."/>
    <s v="Negativa de Mastopexia por carência"/>
    <x v="1"/>
    <x v="0"/>
    <x v="0"/>
    <s v="Sim"/>
    <x v="0"/>
    <x v="0"/>
    <s v="Sim"/>
    <m/>
    <m/>
    <m/>
    <m/>
    <m/>
  </r>
  <r>
    <d v="2024-05-09T00:00:00"/>
    <x v="8"/>
    <n v="5"/>
    <x v="12"/>
    <n v="12856318"/>
    <s v="ZULMIRA VICTORINO PINHEIRO"/>
    <s v="832.009.087-34"/>
    <n v="59"/>
    <s v="Não Reincidente"/>
    <s v="Leve On"/>
    <x v="1"/>
    <x v="11"/>
    <s v="Cobertura"/>
    <s v="Rol de Procedimentos e Cobertura Contratual"/>
    <x v="7"/>
    <s v="Negativa  (Atendimento; Transferência)"/>
    <x v="12"/>
    <x v="10"/>
    <m/>
    <s v="Empresarial"/>
    <s v="Assistencial"/>
    <x v="0"/>
    <m/>
    <x v="2"/>
    <e v="#REF!"/>
    <s v="Beneficiária possui condição grave degenerativa na coluna por Ciatalgia e costocondrite em esterno, retificação cervical e várias compressões discais com irradiações na coluna lombar, com dor intensa em escala de dor 9. Métodos convencionais de fisioterapia e medicamentos não funcionam ou trazem conforto álgico à beneficiária, sendo necessária a realização de sessões de RPG para diminuir os sintomas, conforme laudos médicos anexos. Ocorre que ao tentar autorizar os tratamentos, a operadora negou autorização, alegando não estar no Rol da ANS, e ainda se negou a fornecer uma negativa formal por escrito. Foi feita tentativa de autorização em 18/01/2024, depois novamente em 09/05/2024 e agora novamente em 14/05/2024 neste protocolo, onde se recusaram a entregar a negativa formal. O Rol da ANS é exemplificativo e comprovada a eficácia do tratamento e a prescrição médica, deve ser autorizado pela operadora, sendo abusiva a negativa injustificada e indevida."/>
    <s v="Terapia fora Rol"/>
    <x v="1"/>
    <x v="0"/>
    <x v="0"/>
    <s v="Sim"/>
    <x v="0"/>
    <x v="1"/>
    <s v="Sim"/>
    <m/>
    <m/>
    <m/>
    <m/>
    <m/>
  </r>
  <r>
    <d v="2024-05-14T00:00:00"/>
    <x v="9"/>
    <n v="1"/>
    <x v="7"/>
    <n v="12858942"/>
    <s v="DIEGO DOS SANTOS MATOS"/>
    <s v="142.413.197-93"/>
    <n v="33"/>
    <s v="Não Reincidente"/>
    <s v="Premium"/>
    <x v="1"/>
    <x v="10"/>
    <s v="Cobertura"/>
    <s v="Regras para Acesso aos Atendimentos"/>
    <x v="0"/>
    <s v="Procedimento fora Rol"/>
    <x v="14"/>
    <x v="1"/>
    <m/>
    <s v="Empresarial"/>
    <s v="Assistencial"/>
    <x v="0"/>
    <m/>
    <x v="2"/>
    <e v="#REF!"/>
    <s v="Beneficiário, questiona a falta de atendimento para 30909031 - HEMODIÁLISE CRÔNICA. A solicitação foi feita à Operadora no dia 13/05/2024, para realização no município Rio de Janeiro, com máxima urgência conforme guia médica. A operadora alega que o pedido está em análise e não apresenta resposta ao pedido. Protocolo: 42233920240515545464 de 15/05/2024"/>
    <s v="Negativa por carência "/>
    <x v="1"/>
    <x v="0"/>
    <x v="1"/>
    <s v="Sim"/>
    <x v="0"/>
    <x v="1"/>
    <s v="Sim"/>
    <m/>
    <m/>
    <m/>
    <m/>
    <m/>
  </r>
  <r>
    <d v="2024-05-13T00:00:00"/>
    <x v="9"/>
    <n v="2"/>
    <x v="7"/>
    <n v="12859785"/>
    <s v="JOAO GERALDO TEIXEIRA RECHICHO"/>
    <s v="366.619.297-15"/>
    <n v="74"/>
    <s v="Não Reincidente"/>
    <s v="Personal"/>
    <x v="1"/>
    <x v="12"/>
    <s v="Cobertura"/>
    <s v="Rol de Procedimentos e Cobertura Contratual"/>
    <x v="3"/>
    <s v="Demora para autorização (exames, consultas, cirurgias e internação)"/>
    <x v="15"/>
    <x v="1"/>
    <m/>
    <s v="Individual"/>
    <s v="Assistencial"/>
    <x v="9"/>
    <m/>
    <x v="2"/>
    <e v="#REF!"/>
    <s v="A clínica onde meu pai estava fazendo tratamento e acompanhamento médico oncológico fora descredenciada, porém não nos deram outra opção a não ser nos dirigimos à Barra da tijuca, só que somos residentes de São Gonçalo. Meu pai foi recentemente diagnosticado com Demência Vascular Cerebral e Alzheimer, após o diagnóstico, ele depende de mim para tudo (terapias/médicos/tratamentos...) Só que eu possuo outras duas crianças de 4 anos e 7 meses que demandam tempo igual, fica impossível levá-lo regularmente à Barra (+ou- 5 horas de vigem de ida e volta) e cumprir com minhas obrigações maternas. Busquei solucionar junto ao plano porém além de serem intransigentes, fui tratada com rispidez e desdém ao meu caso, como se estivesse pedindo favor gratuito. não dando outra solução a acionar o Procon e a Ans. E se preciso as vias judicias, pois é meu pai que está com seu acompanhamento interrompido."/>
    <s v="Descredenciamento (CON)"/>
    <x v="0"/>
    <x v="1"/>
    <x v="0"/>
    <s v="Sim"/>
    <x v="0"/>
    <x v="1"/>
    <s v="Sim"/>
    <m/>
    <m/>
    <m/>
    <m/>
    <m/>
  </r>
  <r>
    <d v="2024-05-06T00:00:00"/>
    <x v="10"/>
    <n v="10"/>
    <x v="15"/>
    <n v="12861169"/>
    <s v="FATIMA LIMA DE SOUZA AZEVEDO"/>
    <s v="781.496.657-49"/>
    <n v="60"/>
    <s v="Não Reincidente"/>
    <s v="Personal"/>
    <x v="0"/>
    <x v="7"/>
    <s v="Cobertura"/>
    <s v="Prazos Máximos para Atendimento"/>
    <x v="3"/>
    <s v="Descredenciamento"/>
    <x v="16"/>
    <x v="11"/>
    <m/>
    <s v="Empresarial"/>
    <s v="Assistencial"/>
    <x v="9"/>
    <m/>
    <x v="0"/>
    <e v="#REF!"/>
    <s v="Orientação médica para atendimento urgente por ter sido diagnosticado câncer de estômago após exame de endoscopia alta. Demora no prazo para consultas e exames com especialistas, realizei procedimentos através de consultas e exames de forma particular pela efetiva demora no agendamento pelo plano de saúde. Consulta marcada apenas para o dia 28 de maio de 2024 e o diagnóstico foi feito no dia 06 de maio de 2024."/>
    <m/>
    <x v="1"/>
    <x v="0"/>
    <x v="1"/>
    <s v="Sim"/>
    <x v="0"/>
    <x v="1"/>
    <s v="Sim"/>
    <m/>
    <m/>
    <m/>
    <m/>
    <m/>
  </r>
  <r>
    <d v="2024-05-03T00:00:00"/>
    <x v="10"/>
    <n v="13"/>
    <x v="7"/>
    <n v="12862067"/>
    <s v="ANGELA NASCIMENTO DA PAIXÃO"/>
    <s v="786.223.607-68"/>
    <n v="59"/>
    <s v="Não Reincidente"/>
    <s v="Personal"/>
    <x v="0"/>
    <x v="0"/>
    <s v="Cobertura"/>
    <s v="Regras para Acesso aos Atendimentos"/>
    <x v="3"/>
    <s v="Dificuldade de agendamento"/>
    <x v="10"/>
    <x v="4"/>
    <m/>
    <s v="Empresarial"/>
    <s v="Assistencial"/>
    <x v="2"/>
    <m/>
    <x v="0"/>
    <e v="#REF!"/>
    <s v="Beneficiário, questiona a falta de atendimento para Endocrinologista, cardiologista, gastroenterologia , ortopedista, neurologista e nutricionista. A solicitação vem sendo feita à operadora no desde de fevereiro de 2024 , para realização no município do rio de janeiro. A operadora não apresenta resposta ao pedido. Protocolo: 422333920240503494888"/>
    <s v="Descredenciamento (AMEP)"/>
    <x v="0"/>
    <x v="0"/>
    <x v="1"/>
    <s v="Sim"/>
    <x v="0"/>
    <x v="1"/>
    <s v="Sim"/>
    <m/>
    <m/>
    <m/>
    <m/>
    <m/>
  </r>
  <r>
    <d v="2024-03-27T00:00:00"/>
    <x v="10"/>
    <n v="50"/>
    <x v="1"/>
    <n v="12861507"/>
    <s v="FRANCISCO EMIDIO DE FARIAS"/>
    <s v="430.166.507-20"/>
    <n v="77"/>
    <s v="Não Reincidente"/>
    <s v="Personal"/>
    <x v="1"/>
    <x v="6"/>
    <s v="Cobertura"/>
    <s v="Prazos Máximos para Atendimento"/>
    <x v="3"/>
    <s v="Descredenciamento"/>
    <x v="16"/>
    <x v="0"/>
    <m/>
    <s v="Empresarial"/>
    <s v="Assistencial"/>
    <x v="7"/>
    <m/>
    <x v="2"/>
    <e v="#REF!"/>
    <s v="Interlocutora, que se identifica Wanessa, nora do beneficiário, questiona o prazo de atendimento para Herniorrafia inguinal - unilateral, e o médico foi o Dr° Ricardo Brasil. Interlocutora, informa que fez a solicitação no dia 20/04/2024. A operadora autorizou o serviço e agendou para o dia 17/05/2024, após o prazo máximo previsto na RN nº 566/2022. Entretanto, hoje a operadora encaminhou uma mensagem informando quê a consulta será cancelada, sem justificativa, apenas informaram, que vai ser necessário o re-agendamento. Interlocutora chegou a perguntar se tem redes credenciadas, e a operadora nega dizendo que não tem nenhuma, e nem médicos disponíveis no momento. Interlocutora precisa de uma data mais próxima, se possível. PROTOCOLO: 42233920240516550142 DATA: 16/05/2024."/>
    <s v="Cancelamento de consulta"/>
    <x v="1"/>
    <x v="0"/>
    <x v="0"/>
    <s v="Sim"/>
    <x v="0"/>
    <x v="1"/>
    <s v="Sim"/>
    <m/>
    <m/>
    <m/>
    <m/>
    <m/>
  </r>
  <r>
    <d v="2024-04-12T00:00:00"/>
    <x v="10"/>
    <n v="34"/>
    <x v="7"/>
    <n v="12862435"/>
    <s v="ENILSON DA CONCEIÇÃO"/>
    <s v="564.265.267-20"/>
    <n v="64"/>
    <s v="Não Reincidente"/>
    <s v="Personal"/>
    <x v="0"/>
    <x v="3"/>
    <s v="Cobertura"/>
    <s v="Regras para Acesso aos Atendimentos"/>
    <x v="0"/>
    <s v="Dificuldade de agendamento"/>
    <x v="10"/>
    <x v="1"/>
    <m/>
    <s v="Individual"/>
    <s v="Assistencial"/>
    <x v="3"/>
    <m/>
    <x v="0"/>
    <e v="#REF!"/>
    <s v="Interlocutor, que se identifica como do beneficiário, questiona o não atendimento para Ecocardiograma Convencional de Até duas Derivações. Relata que tentou entrar em contato com a Operadora por meio de telefone (21)39523300 na data 16/05/2024, em torno das 8h-], sem sucesso."/>
    <m/>
    <x v="1"/>
    <x v="0"/>
    <x v="0"/>
    <s v="Sim"/>
    <x v="1"/>
    <x v="1"/>
    <s v="Sim"/>
    <m/>
    <m/>
    <m/>
    <m/>
    <m/>
  </r>
  <r>
    <d v="2024-04-28T00:00:00"/>
    <x v="10"/>
    <n v="18"/>
    <x v="7"/>
    <n v="12862596"/>
    <s v="MARCIA CRISTIANE PORTELA DA SILVA"/>
    <s v="009.062.627-39"/>
    <n v="54"/>
    <s v="Reincidente"/>
    <s v="Premium"/>
    <x v="0"/>
    <x v="10"/>
    <s v="Cobertura"/>
    <s v="Regras para Acesso aos Atendimentos"/>
    <x v="3"/>
    <s v="Cancelamento de consulta"/>
    <x v="17"/>
    <x v="12"/>
    <s v="Psiquiatria"/>
    <s v="Empresarial"/>
    <s v="Assistencial"/>
    <x v="7"/>
    <m/>
    <x v="2"/>
    <e v="#REF!"/>
    <s v=" Interlocutor(a), que se identifica como beneficiária, questiona o prazo de atendimento para Consulta com Psicólogo e Psiquiatra. A operadora autorizou o serviço e agendou para o dia 03/06/2024, após o prazo máximo previsto na RN nº 566/2022. Protocolo 42233920240508518567 de contato com a OPS – data 08/05/2024 do protocolo de contato com a OPS."/>
    <m/>
    <x v="1"/>
    <x v="0"/>
    <x v="0"/>
    <s v="Sim"/>
    <x v="0"/>
    <x v="0"/>
    <s v="Sim"/>
    <m/>
    <m/>
    <m/>
    <m/>
    <m/>
  </r>
  <r>
    <d v="2024-04-16T00:00:00"/>
    <x v="11"/>
    <n v="31"/>
    <x v="8"/>
    <n v="12864688"/>
    <s v="JANDIRA SILVA"/>
    <s v="797.104.097-00"/>
    <n v="62"/>
    <s v="Não Reincidente"/>
    <s v="Personal"/>
    <x v="1"/>
    <x v="7"/>
    <s v="Cobertura"/>
    <s v="Prazos Máximos para Atendimento"/>
    <x v="0"/>
    <s v="Cancelamento de consulta"/>
    <x v="17"/>
    <x v="13"/>
    <m/>
    <s v="Individual"/>
    <s v="Assistencial"/>
    <x v="0"/>
    <m/>
    <x v="0"/>
    <e v="#REF!"/>
    <s v="Boa tarde! Desde 10 de abril de 2024 até a presente data não foi resolvido o problema de saúde da minha tia, que está com o dedo necrosado internada na emergência do hospital Israelita, os médicos dizem que o plano que precisa autorizar e o plano fica jogando a culpa para os médicos, dizendo que não tem pedido nenhum, com isso o que era somente um dedo do pé necrosado, está necrosando outros dedos e minha tia começou a ter febre, está há 37 dias esperando a boa vontade da operadora do plano de saúde, pelo que vi também só tem um único médico que atende esse plano. Tenho vários protocolos e nada resolvido. Pelo jeito vou ter que levar ela pro SUS que certamente será atendida prontamente, pois até as enfermeiras estão dando essa opção como melhor. Paga quase 1000 reais para não ter atendimento."/>
    <s v="Questões com a conduta médica "/>
    <x v="0"/>
    <x v="1"/>
    <x v="0"/>
    <s v="Sim"/>
    <x v="0"/>
    <x v="1"/>
    <s v="Sim"/>
    <m/>
    <m/>
    <m/>
    <m/>
    <m/>
  </r>
  <r>
    <d v="2024-05-03T00:00:00"/>
    <x v="11"/>
    <n v="14"/>
    <x v="14"/>
    <n v="12864711"/>
    <s v="ARTHUR CHELLES RABELLO"/>
    <s v="200.318.937-83"/>
    <n v="8"/>
    <s v="Não Reincidente"/>
    <m/>
    <x v="3"/>
    <x v="10"/>
    <s v="Contratos e Regulamentos"/>
    <s v="Contratação/Adesão e Vigência Contratual"/>
    <x v="7"/>
    <s v="Conduta Médica"/>
    <x v="18"/>
    <x v="1"/>
    <m/>
    <s v="Individual"/>
    <s v="Não Assistencial"/>
    <x v="3"/>
    <m/>
    <x v="1"/>
    <e v="#REF!"/>
    <s v="Interlocutora, que se identifica como mãe do beneficiário, relata que a operadora de destino recusou a portabilidade de carências, solicitada após o prazo mínimo de permanência, sob alegação de sem justificativa para a recusa. Informa que cumpriu todos os requisitos estabelecidos pela resolução normativa vigente (vínculo ativo no plano de origem/adimplência/prazo de permanência/compatibilidade com o plano de destino e demais requisitos), sendo os documentos entregues na operadora em 03/05/2024 . A portabilidade para o plano nome ou número do produto 486607200 nome do plano Leve Saúde foi recusada em 17/05/2024. o valor da mensalidade do plano de origem 263,80 reais . Protocolo : 42233920240514541886data: 14/05/2024."/>
    <s v="Demora no envio das documentações"/>
    <x v="1"/>
    <x v="0"/>
    <x v="1"/>
    <s v="Sim"/>
    <x v="1"/>
    <x v="1"/>
    <s v="Sim"/>
    <m/>
    <m/>
    <m/>
    <m/>
    <m/>
  </r>
  <r>
    <d v="2024-04-25T00:00:00"/>
    <x v="12"/>
    <n v="23"/>
    <x v="14"/>
    <n v="12865437"/>
    <s v="ELVIRA MARTINS DA COSTA CARNEIRO"/>
    <s v="023.688.257-03"/>
    <n v="88"/>
    <s v="Não Reincidente"/>
    <s v="Leve On"/>
    <x v="3"/>
    <x v="13"/>
    <s v="Contratos e Regulamentos"/>
    <s v="Contratação/Adesão e Vigência Contratual"/>
    <x v="5"/>
    <s v="Cliente Alto Custo"/>
    <x v="19"/>
    <x v="1"/>
    <m/>
    <s v="Individual"/>
    <s v="Não Assistencial"/>
    <x v="6"/>
    <m/>
    <x v="1"/>
    <e v="#REF!"/>
    <s v="Em 26/04/2024 demonstramos através da proposta comercial 17140771696401 a intenção de contratar o plano leve on para minha mãe, advinda de outra operadora. No entanto até a presente data a operadora não finalizou a análise para a contratação, estando a minha mãe na iminência de ficar sem plano e sem o aproveitamento de carência para uma nova contratação, em razão do tempo que a operadora apresenta para finalizar a proposta. Esperamos que seja concluído o processo e que seja uma percepção equivocada de nossa parte, que a operadora esteja fazendo seleção de clientes para produto PESSOA FÍSICA, o que é vedado pelos códigos em deseja dos consumidores. Beneficiário: Elvira Martins da Costa Carneiro cpf: 023688257-03"/>
    <s v="Alto Custo "/>
    <x v="1"/>
    <x v="0"/>
    <x v="0"/>
    <s v="AC"/>
    <x v="1"/>
    <x v="1"/>
    <s v="AC"/>
    <m/>
    <m/>
    <m/>
    <m/>
    <m/>
  </r>
  <r>
    <d v="2024-04-11T00:00:00"/>
    <x v="13"/>
    <n v="39"/>
    <x v="14"/>
    <n v="12866388"/>
    <s v="JORGE SANTANA PEREIRA"/>
    <s v="746.093.357-00"/>
    <n v="61"/>
    <s v="Não Reincidente"/>
    <s v="Premium"/>
    <x v="3"/>
    <x v="6"/>
    <s v="Contratos e Regulamentos"/>
    <s v="Contratação/Adesão e Vigência Contratual"/>
    <x v="5"/>
    <s v="Cliente Alto Custo"/>
    <x v="4"/>
    <x v="1"/>
    <m/>
    <s v="Individual"/>
    <s v="Não Assistencial"/>
    <x v="6"/>
    <m/>
    <x v="1"/>
    <e v="#REF!"/>
    <s v="Beneficiário relata que a operadora Leve Saúde não comunicou o aceite da portabilidade no plano de destino. Informa que cumpriu todos os requisitos estabelecidos pela resolução normativa vigente (vínculo ativo no plano de origem/adimplência/prazo de permanência/compatibilidade com o plano de destino e demais requisitos), sendo os documentos entregues na [operadora/administradora] em 11/04/2024. [42233920240514537612, por telefone meio de contato e 14/05/2024]."/>
    <s v="Alto Custo "/>
    <x v="1"/>
    <x v="0"/>
    <x v="0"/>
    <s v="AC"/>
    <x v="1"/>
    <x v="1"/>
    <s v="AC"/>
    <m/>
    <m/>
    <m/>
    <m/>
    <m/>
  </r>
  <r>
    <d v="2024-04-29T00:00:00"/>
    <x v="14"/>
    <n v="22"/>
    <x v="16"/>
    <n v="12869468"/>
    <s v="LIA GOMES SIQUEIRA"/>
    <s v="400.159.127-87"/>
    <n v="71"/>
    <s v="Não Reincidente"/>
    <s v="Personal"/>
    <x v="1"/>
    <x v="0"/>
    <s v="Cobertura"/>
    <s v="Rede de Atendimento (rede conveniada)"/>
    <x v="0"/>
    <s v="Cliente Alto Custo"/>
    <x v="4"/>
    <x v="14"/>
    <m/>
    <s v="Individual"/>
    <s v="Assistencial"/>
    <x v="3"/>
    <m/>
    <x v="0"/>
    <e v="#REF!"/>
    <s v="Beneficiário, questiona a não cobertura para viscos suplementação , e nome do médico solicitante Doutor Guilherme Alvim (CRM52907464RJ) O procedimento foi solicitado à operadora no dia13/05/2024 para realização no município RIO DE JANEIRO e a operadora indicou prestadores que não realizam o procedimento. Protocolo; 42233920240516549384 DATA 09 /05/2024. a operadora informou que a ANS não obriga mas que seja feiro esse tipo de procedimento . por isso a negativa .."/>
    <s v="Agendamento do Backoffice incorreto "/>
    <x v="0"/>
    <x v="1"/>
    <x v="1"/>
    <s v="Sim"/>
    <x v="0"/>
    <x v="0"/>
    <s v="Sim"/>
    <m/>
    <m/>
    <m/>
    <m/>
    <m/>
  </r>
  <r>
    <d v="2024-05-21T00:00:00"/>
    <x v="15"/>
    <n v="1"/>
    <x v="17"/>
    <n v="12871079"/>
    <s v="RINA JOSSELEN CABRAL PELIZZON"/>
    <s v="078.897.038-05"/>
    <n v="57"/>
    <s v="Não Reincidente"/>
    <s v="Personal"/>
    <x v="1"/>
    <x v="1"/>
    <s v="Cobertura"/>
    <s v="Regras para Acesso aos Atendimentos"/>
    <x v="0"/>
    <s v="Erros de atendimento (Fale Leve, prestador e etc)"/>
    <x v="0"/>
    <x v="15"/>
    <m/>
    <s v="Individual"/>
    <s v="Assistencial"/>
    <x v="0"/>
    <m/>
    <x v="2"/>
    <e v="#REF!"/>
    <s v="Interlocutor relata que a operadora não liberou a guia para cirurgia que a beneficiaria precisa fazer, foi dado o prazo de 5 dias uteis. Interlocutor, que se identifica como filho da beneficiária, questiona a falta de atendimento para cirurgia de catarata - guia: 1086863. A solicitação foi feita à Operadora no dia &quot;a 5 dias uteis&quot;, para realização no município Rio de Janeiro - RJ. A operadora alega que o pedido está em análise [ou não apresenta resposta ao pedido]. Protocolo: 42233920240522569169 Data: 22/05/2024"/>
    <s v="Guia liberada dentro do prazo "/>
    <x v="1"/>
    <x v="0"/>
    <x v="1"/>
    <s v="Sim"/>
    <x v="0"/>
    <x v="1"/>
    <s v="Sim"/>
    <m/>
    <m/>
    <m/>
    <m/>
    <m/>
  </r>
  <r>
    <d v="2024-04-05T00:00:00"/>
    <x v="15"/>
    <n v="47"/>
    <x v="11"/>
    <n v="12871177"/>
    <s v="ALINE VARGEM DE ARAUJO"/>
    <s v="104.529.307-58"/>
    <n v="39"/>
    <s v="Não Reincidente"/>
    <m/>
    <x v="3"/>
    <x v="14"/>
    <s v="Cobertura"/>
    <s v="Regras para Acesso aos Atendimentos"/>
    <x v="0"/>
    <s v="Discordância de prazos"/>
    <x v="20"/>
    <x v="0"/>
    <m/>
    <s v="Empresarial"/>
    <s v="Assistencial"/>
    <x v="0"/>
    <s v="Fale Leve "/>
    <x v="0"/>
    <e v="#REF!"/>
    <s v="Beneficiária questiona a falta de atendimento para nome técnico do procedimento cirurgia colecistectomia, e nome do médico solicitante Dr Pedro Barbalho . A solicitação foi feita à Operadora no dia 22/04/2024 , para realização no município Rio de Janeiro. A operadora alega que o pedido está em análise ou não apresenta resposta ao pedido. Protocolo : 42233920240521564412– data :21/05/2024.Relata que pedido esta aprovado pela operadora de saúde , porem não houve a garantido do prestador medico para realização do procedimento"/>
    <m/>
    <x v="1"/>
    <x v="0"/>
    <x v="1"/>
    <s v="Sim"/>
    <x v="0"/>
    <x v="0"/>
    <s v="Sim"/>
    <m/>
    <m/>
    <m/>
    <m/>
    <m/>
  </r>
  <r>
    <d v="2024-05-07T00:00:00"/>
    <x v="15"/>
    <n v="15"/>
    <x v="12"/>
    <n v="12871548"/>
    <s v="SEBASTIANA DE FATIMA BENTO"/>
    <s v="028.657.398-99"/>
    <n v="63"/>
    <s v="Reincidente"/>
    <s v="Leve On"/>
    <x v="1"/>
    <x v="1"/>
    <s v="Contratos e Regulamentos"/>
    <s v="Coparticipacao e Franquia"/>
    <x v="3"/>
    <s v="Demora para autorização (exames, consultas, cirurgias e internação)"/>
    <x v="15"/>
    <x v="1"/>
    <m/>
    <s v="Individual"/>
    <s v="Assistencial"/>
    <x v="5"/>
    <m/>
    <x v="0"/>
    <e v="#REF!"/>
    <s v="Bom dia! Peço pelo amor de Deus. Estou a um ano pedindo a Leve que solucione os meus sintomas, tenho queimação no corpo, fisgadas, choques, dormência e dor nas pernas, são desagradáveis, não consigo dormir e permanece o dia todo. A leve já me enviou para o cardiologista ele cancelou a consulta agendada, enviou para o neurologista, reumatologista e ambos disseram que este sintomas não e causado pela especialidades deles. Fui no fisiatra indicado pela Leve e descobri que a vitamina b12 estava tão baixa que eu estou com anemia, estou tomando cintouneurin 6 injeções, mas os sintomas continuam. A leve não me encaminha para um medico fazer uma bateria de exames e descobrir se estou com falta de algo no corpo que pode causar os sintomas. A 6 meses já troquei por 4 vezes o syntroide que tomo, fiz exame e continua agora com tsh baixo e o medico só vai atender em 25/06. Então! estou tomando o remédio errado a dosagem, os sintomas estão me matando aos poucos e a leve recebe a mensalidade. SOS."/>
    <s v="Estava em tratativa de consumidor.gov"/>
    <x v="0"/>
    <x v="0"/>
    <x v="0"/>
    <s v="Sim"/>
    <x v="0"/>
    <x v="0"/>
    <s v="Sim"/>
    <m/>
    <m/>
    <m/>
    <m/>
    <m/>
  </r>
  <r>
    <d v="2024-04-30T00:00:00"/>
    <x v="15"/>
    <n v="22"/>
    <x v="14"/>
    <n v="12872136"/>
    <s v="ADRIANA DA SILVA SANTOS"/>
    <s v="034.434.677-33"/>
    <n v="55"/>
    <s v="Não Reincidente"/>
    <s v="Premium"/>
    <x v="3"/>
    <x v="0"/>
    <s v="Contratos e Regulamentos"/>
    <s v="Contratação/Adesão e Vigência Contratual"/>
    <x v="5"/>
    <s v="Erros de atendimento (Fale Leve, prestador e etc)"/>
    <x v="3"/>
    <x v="1"/>
    <m/>
    <s v="Individual"/>
    <s v="Não Assistencial"/>
    <x v="6"/>
    <m/>
    <x v="1"/>
    <e v="#REF!"/>
    <s v="Beneficiária questiona a recusa (não resposta) para contratação de plano individual ou familiar, sob alegação de que está em analise. A solicitação foi feita à Operadora no dia 30/04/2024. Protocolo: 42233920240522 - 22/05/2024"/>
    <s v="Alto Custo "/>
    <x v="1"/>
    <x v="0"/>
    <x v="0"/>
    <s v="AC"/>
    <x v="1"/>
    <x v="1"/>
    <s v="AC"/>
    <m/>
    <m/>
    <m/>
    <m/>
    <m/>
  </r>
  <r>
    <d v="2024-02-07T00:00:00"/>
    <x v="16"/>
    <n v="106"/>
    <x v="16"/>
    <n v="12873758"/>
    <s v="MARIA ANGELICA FREITAS GUERRA"/>
    <s v="797.147.817-87"/>
    <n v="59"/>
    <s v="Não Reincidente"/>
    <s v="Personal"/>
    <x v="1"/>
    <x v="6"/>
    <s v="Cobertura"/>
    <s v="Regras para Acesso aos Atendimentos"/>
    <x v="0"/>
    <s v="Cliente Alto Custo"/>
    <x v="4"/>
    <x v="16"/>
    <m/>
    <s v="Individual"/>
    <s v="Assistencial"/>
    <x v="0"/>
    <m/>
    <x v="0"/>
    <e v="#REF!"/>
    <s v="Beneficiária, questiona a falta de atendimento para 30801028 COLOCAÇÃO DE ÓRTESE OU PRÓTESE TRAQUEAL, TRAQUEOBRÔNQUICA OU BRÔNQUICA, INCLUSIVE POR VIA ENDOSCÓPICA, médica solicitante Dra. Thassiany Carpanez CRM 1038435. A solicitação foi feita à Operadora no dia 12/04/2024, para realização no município Rio de Janeiro. A operadora alega que o pedido está em análise e não apresenta resposta ao pedido. Protocolo 42233920240507511074 – data: 07/05/2024."/>
    <m/>
    <x v="1"/>
    <x v="0"/>
    <x v="0"/>
    <s v="Sim"/>
    <x v="0"/>
    <x v="1"/>
    <s v="Sim"/>
    <m/>
    <m/>
    <m/>
    <m/>
    <m/>
  </r>
  <r>
    <d v="2024-04-25T00:00:00"/>
    <x v="16"/>
    <n v="28"/>
    <x v="3"/>
    <n v="12875892"/>
    <s v="_x0009_DALVA MARIA DE ALMEIDA RIBEIRO"/>
    <s v="944.006.447-15"/>
    <n v="70"/>
    <s v="Não Reincidente"/>
    <s v="Leve On"/>
    <x v="0"/>
    <x v="4"/>
    <s v="Cobertura"/>
    <s v="Regras para Acesso aos Atendimentos"/>
    <x v="2"/>
    <s v="Demora para autorização (exames, consultas, cirurgias e internação)"/>
    <x v="15"/>
    <x v="17"/>
    <m/>
    <s v="Individual"/>
    <s v="Assistencial"/>
    <x v="2"/>
    <m/>
    <x v="0"/>
    <e v="#REF!"/>
    <s v="Beneficiaria questiona a falta de atendimento para 40808289 Mamotomia por estereotaxia (não inclui o exame de imagem) médico solicitante Dr. Marco Aurelio Alves. A solicitação foi feita à Operadora no dia 26/04/24 , para realização no município São Gonçalo/RJ. A operadora não apresenta resposta ao pedido. Protocolo: 42233920240509521048 data: 09/05/24"/>
    <s v="Prestador sem local "/>
    <x v="1"/>
    <x v="0"/>
    <x v="1"/>
    <s v="Sim"/>
    <x v="0"/>
    <x v="1"/>
    <s v="Sim"/>
    <m/>
    <m/>
    <m/>
    <m/>
    <m/>
  </r>
  <r>
    <d v="2024-05-20T00:00:00"/>
    <x v="16"/>
    <n v="3"/>
    <x v="7"/>
    <n v="12873908"/>
    <s v="MARIA ANGELICA FREITAS GUERRA"/>
    <s v="797.147.817-87"/>
    <n v="59"/>
    <s v="Não Reincidente"/>
    <s v="Personal"/>
    <x v="1"/>
    <x v="6"/>
    <s v="Mensalidade e Reajustes"/>
    <s v="Reajuste por mudança de faixa etária"/>
    <x v="9"/>
    <s v="Falta de prestador na região"/>
    <x v="6"/>
    <x v="1"/>
    <m/>
    <s v="Individual"/>
    <s v="Não Assistencial"/>
    <x v="4"/>
    <m/>
    <x v="2"/>
    <e v="#REF!"/>
    <s v="Beneficiária, questiona o reajuste ocorrido em 05/2024, que alterou o valor da contraprestação pecuniária de R$ 758,80 para R$ 1.024,38. A Operadora apresentou informação de que trata-se de reajuste por variação de faixa etária da titular, que completou 59 anos no dia 29/04/2024. Protocolo 42233920240523574981 – data: 23/05/2024."/>
    <s v="Reajuste por faixa etária "/>
    <x v="0"/>
    <x v="0"/>
    <x v="0"/>
    <s v="Sim"/>
    <x v="0"/>
    <x v="1"/>
    <s v="Sim"/>
    <m/>
    <m/>
    <m/>
    <m/>
    <m/>
  </r>
  <r>
    <d v="2024-03-22T00:00:00"/>
    <x v="17"/>
    <n v="63"/>
    <x v="1"/>
    <n v="12876432"/>
    <s v="PEDRO ROBERTO DA SILVA NETO"/>
    <s v="127.698.108-20"/>
    <n v="54"/>
    <s v="Não Reincidente"/>
    <s v="Mais Metropolitano"/>
    <x v="0"/>
    <x v="1"/>
    <s v="Mensalidade e Reajustes"/>
    <s v="Mensalidade ou outras cobranças"/>
    <x v="10"/>
    <s v="Reajuste"/>
    <x v="7"/>
    <x v="1"/>
    <m/>
    <s v="Empresarial"/>
    <s v="Assistencial"/>
    <x v="8"/>
    <m/>
    <x v="2"/>
    <e v="#REF!"/>
    <s v="Beneficiário, questiona a cobrança de valor após cancelamento do contrato, alega que tal valor não é referente a mensalidades nem coparticipação anteriores ao cancelamento. Beneficiário informa que não concorda coma cobrança. Protocolo 42233920240322344006 – data 22/03/2024 e Protocolo de área logada 79100 - data 18/03/2024 (da solicitação do cancelamento)."/>
    <s v="Se nega a pagar aviso prévio"/>
    <x v="1"/>
    <x v="0"/>
    <x v="0"/>
    <s v="Sim"/>
    <x v="0"/>
    <x v="0"/>
    <s v="Sim"/>
    <m/>
    <m/>
    <m/>
    <m/>
    <m/>
  </r>
  <r>
    <d v="2024-04-30T00:00:00"/>
    <x v="17"/>
    <n v="24"/>
    <x v="6"/>
    <n v="12877020"/>
    <s v="JOSE TAVARES MOREIRA"/>
    <s v="239.351.037-00"/>
    <n v="79"/>
    <s v="Não Reincidente"/>
    <s v="Personal"/>
    <x v="1"/>
    <x v="12"/>
    <s v="Cobertura"/>
    <s v="Rede de Atendimento (rede conveniada)"/>
    <x v="0"/>
    <s v="Aviso prévio"/>
    <x v="8"/>
    <x v="18"/>
    <m/>
    <s v="Individual"/>
    <s v="Assistencial"/>
    <x v="3"/>
    <s v="Gestão de Rede"/>
    <x v="0"/>
    <e v="#REF!"/>
    <s v="Interlocutor(a), que se identifica como filha da beneficiária, questiona a não cobertura para 30101077 BIÓPSIA DE PELE, TUMORES SUPERFICIAIS, TECIDO CELULAR SUBCUTÂNEO, LINFONODO SUPERFICIAL, UNHA, ETC. O procedimento foi solicitado à operadora no dia 30/04/2024, para realização no município Niterói/RJ e a operadora indicou prestadores que não realizam o procedimento. Protocolo 42233920240430486036 data 30/04/2024."/>
    <m/>
    <x v="1"/>
    <x v="0"/>
    <x v="1"/>
    <s v="Sim"/>
    <x v="0"/>
    <x v="1"/>
    <s v="Sim"/>
    <m/>
    <m/>
    <m/>
    <m/>
    <m/>
  </r>
  <r>
    <d v="2024-05-15T00:00:00"/>
    <x v="18"/>
    <n v="11"/>
    <x v="4"/>
    <n v="12878598"/>
    <s v="_x0009_SABRINA ALVES THOME"/>
    <s v="105.716.767-31"/>
    <n v="38"/>
    <s v="Não Reincidente"/>
    <s v="Premium"/>
    <x v="1"/>
    <x v="13"/>
    <s v="Contratos e Regulamentos"/>
    <s v="Contratação/Adesão e Vigência Contratual"/>
    <x v="5"/>
    <s v="Erros de atendimento (Fale Leve, prestador e etc)"/>
    <x v="0"/>
    <x v="1"/>
    <m/>
    <s v="Individual"/>
    <s v="Não Assistencial"/>
    <x v="6"/>
    <m/>
    <x v="1"/>
    <e v="#REF!"/>
    <s v="Fiz por meio do meu corretor pedido de contratação do plano Leve Premium, junto à operadora Leve Saude no dia 15.05.24, tendo enviado os documentos pertinentes. Me foi enviado link pra preencher o contrato. O fiz no mesmo dia 15. Vigência de 16.05. Dia 16.05 fiz a entrevista medica do meu filho, autista, de 5 anos. Por video chamada, com a presença dele, como foi exigido. Desde então, estou esperando o contrato ser implantado e o boleto gerado, sem sucesso. A Leve Saude não responde meu corretor. Tentei pessoalmente contato. Nao negaram a implantação formalmente, mas não respondem mais desde a entrevista medica, e não dão prazo algum pra implantação (segue anexo). Existe matéria deliberada pela ANS proibindo as operadoras de negativa de inclusão por tratar-se de PCD. Mas nao dar prazo algum de deliberação, e não responder a tentativas de contato, também constitui forma indireta de nao nos admitir no plano. Contrato 17157997819804"/>
    <s v="Alto Custo "/>
    <x v="1"/>
    <x v="0"/>
    <x v="0"/>
    <s v="AC"/>
    <x v="1"/>
    <x v="1"/>
    <s v="AC"/>
    <m/>
    <m/>
    <m/>
    <m/>
    <m/>
  </r>
  <r>
    <d v="2024-04-26T00:00:00"/>
    <x v="19"/>
    <n v="31"/>
    <x v="13"/>
    <n v="12879816"/>
    <s v="ISABEL CRISTINA GOMES DE LIMA"/>
    <s v="842.161.747-87"/>
    <n v="58"/>
    <s v="Não Reincidente"/>
    <s v="Personal"/>
    <x v="1"/>
    <x v="7"/>
    <s v="Cobertura"/>
    <s v="Reembolso"/>
    <x v="4"/>
    <s v="Cliente Alto Custo"/>
    <x v="4"/>
    <x v="1"/>
    <m/>
    <s v="Empresarial"/>
    <s v="Assistencial"/>
    <x v="3"/>
    <s v="Financeiro "/>
    <x v="0"/>
    <e v="#REF!"/>
    <s v="Interlocutor(a), que se identifica como Carla, enteada da beneficiária, questiona o não pagamento de reembolso por livre escolha de prestador para Fechamento da Forame Oval Patente (Anestesista no valor de R$ 2.700,00), realizado em 16/04/2024. A solicitação de reembolso foi feita à operadora no dia 17/04/2024 e o prazo previsto no contrato para realização do reembolso já expirou. A operadora solicitou documentos complementares que foram enviados por e-mail mas operadora alega não ter recebido. Protocolo 42233920240527586458 – data 27/05/2024."/>
    <s v="Reembolso"/>
    <x v="0"/>
    <x v="0"/>
    <x v="1"/>
    <s v="Sim"/>
    <x v="0"/>
    <x v="1"/>
    <s v="Sim"/>
    <m/>
    <m/>
    <m/>
    <m/>
    <m/>
  </r>
  <r>
    <d v="2024-05-20T00:00:00"/>
    <x v="20"/>
    <n v="8"/>
    <x v="11"/>
    <n v="12883433"/>
    <s v="LEDY DE CASTRO"/>
    <s v="376.297.277-04"/>
    <n v="72"/>
    <s v="Não Reincidente"/>
    <s v="Personal"/>
    <x v="1"/>
    <x v="7"/>
    <s v="Cobertura"/>
    <s v="Regras para Acesso aos Atendimentos"/>
    <x v="3"/>
    <s v="Erros de atendimento (Fale Leve, prestador e etc)"/>
    <x v="9"/>
    <x v="19"/>
    <m/>
    <s v="Individual"/>
    <s v="Assistencial"/>
    <x v="2"/>
    <m/>
    <x v="0"/>
    <e v="#REF!"/>
    <s v="Interlocutor(a), que se identifica como filha da beneficiária, questiona a falta de atendimento para Consulta com Cirurgião Toxico. A solicitação foi feita à Operadora no dia 20/05/2024, para realização no município Duque de Caxias - RJ. A operadora informou numero de telefone de prestador que não atende a solicitação da beneficiaria [ou não apresenta resposta ao pedido]. Protocolo 42233920240528590936 de contato com a OPS – data 28/05/2024 do protocolo de contato com a OPS._x000a_ "/>
    <m/>
    <x v="0"/>
    <x v="1"/>
    <x v="0"/>
    <s v="Sim"/>
    <x v="0"/>
    <x v="1"/>
    <s v="Sim"/>
    <m/>
    <m/>
    <m/>
    <m/>
    <m/>
  </r>
  <r>
    <d v="2024-05-17T00:00:00"/>
    <x v="21"/>
    <n v="12"/>
    <x v="6"/>
    <n v="12884399"/>
    <s v="VANESSA XAVIER DE ALMEIDA"/>
    <s v="102.048.967 -70"/>
    <n v="40"/>
    <s v="Não Reincidente"/>
    <s v="Personal"/>
    <x v="0"/>
    <x v="6"/>
    <s v="Contratos e Regulamentos"/>
    <s v="Suspensão e Rescisão"/>
    <x v="10"/>
    <s v="Dificuldade de agendamento"/>
    <x v="10"/>
    <x v="1"/>
    <m/>
    <s v="Empresarial"/>
    <s v="Não Assistencial"/>
    <x v="4"/>
    <m/>
    <x v="2"/>
    <e v="#REF!"/>
    <s v=" Interlocutora, que se identifica como beneficiária e representante da pessoa jurídica contratante, informa que solicitou à operadora, em 18/05/2024, a exclusão em plano coletivo empresarial. Até a presente data não houve a exclusão. A operadora alega que é necessário o cumprimento de notificação prévia de 60 dias. Contato com a operadora por e-mail em 18/05/2024 ."/>
    <s v="Aviso prévio "/>
    <x v="0"/>
    <x v="0"/>
    <x v="0"/>
    <s v="Sim"/>
    <x v="0"/>
    <x v="1"/>
    <s v="Sim"/>
    <m/>
    <m/>
    <m/>
    <m/>
    <m/>
  </r>
  <r>
    <d v="2024-05-21T00:00:00"/>
    <x v="21"/>
    <n v="8"/>
    <x v="1"/>
    <n v="12885873"/>
    <s v="FERNANDO DIEGO MIGUEL DA SILVA"/>
    <s v="116.952.797-35"/>
    <n v="34"/>
    <s v="Não Reincidente"/>
    <m/>
    <x v="3"/>
    <x v="8"/>
    <s v="Cobertura"/>
    <s v="Rede de Atendimento (rede conveniada)"/>
    <x v="2"/>
    <s v="Aviso prévio"/>
    <x v="8"/>
    <x v="20"/>
    <m/>
    <s v="Empresarial"/>
    <s v="Assistencial"/>
    <x v="2"/>
    <m/>
    <x v="0"/>
    <e v="#REF!"/>
    <s v="Boa tarde! Fiz dois contatos com a operadora a qual foi me passado 5 contatos de clinicas para a realização da marcação da consulta para a realização do exame para o meu filho. Sendo que 4 dessas clinicas não atendem esse tipo de serviço e uma delas não tem vaga para os proximos meses."/>
    <s v="Reclamação para GAEL DE PONTES MIGUEL"/>
    <x v="1"/>
    <x v="0"/>
    <x v="0"/>
    <s v="Sim"/>
    <x v="0"/>
    <x v="1"/>
    <s v="Sim"/>
    <m/>
    <m/>
    <m/>
    <m/>
    <m/>
  </r>
  <r>
    <d v="2024-05-29T00:00:00"/>
    <x v="21"/>
    <n v="1"/>
    <x v="17"/>
    <n v="12886497"/>
    <s v="FRANCISCA DAS CHAGAS FARIAS"/>
    <s v="013.049.357-01"/>
    <n v="78"/>
    <s v="Não Reincidente"/>
    <s v="Personal"/>
    <x v="1"/>
    <x v="6"/>
    <s v="Cobertura"/>
    <s v="Regras para Acesso aos Atendimentos"/>
    <x v="0"/>
    <s v="Dificuldade de agendamento"/>
    <x v="10"/>
    <x v="1"/>
    <m/>
    <s v="Individual"/>
    <s v="Assistencial"/>
    <x v="0"/>
    <m/>
    <x v="0"/>
    <e v="#REF!"/>
    <s v="Interlocutora, que se identifica como nora da beneficiária, informa que precisa realizar troca valvar cineangiocoronariografia, médico solicitante:Vagner Marcheto Alhadas, CRM:5287170-2. A solicitação foi feita à operadora no dia [21/05/2024], para realização no município [Rio De Janeiro], no prestador [Hospital São Francisco na Providência de Deus] e a operadora direcionou o atendimento, autorizado para o prestador [Hospital Semiu], impedindo a realização do procedimento de urgência ou emergência, com o prestador credenciado de preferência da beneficiária. Interlocutora, alega que a operadora já teria garantido o atendimento para o prestador que a beneficiaria deseja, no dia 28/05/2024 as 12:21, mas a operadora agora esta direcionando o atendimento para outro prestador. Interlocutor alega não saber se há previsão contratual para este direcionamento. É um caso de urgência ou emergência. Protocolo 42233920240529597829 - data 29/05/2024."/>
    <s v="Demora na Transferência "/>
    <x v="1"/>
    <x v="0"/>
    <x v="0"/>
    <s v="Sim"/>
    <x v="0"/>
    <x v="1"/>
    <s v="Sim"/>
    <m/>
    <m/>
    <m/>
    <m/>
    <m/>
  </r>
  <r>
    <d v="2024-04-26T00:00:00"/>
    <x v="21"/>
    <n v="33"/>
    <x v="4"/>
    <n v="12886452"/>
    <s v="LUANA LOBO DE BARROS"/>
    <s v="059.281.887-06"/>
    <n v="31"/>
    <s v="Não Reincidente"/>
    <m/>
    <x v="1"/>
    <x v="0"/>
    <s v="Contratos e Regulamentos"/>
    <s v="Contratação/Adesão e Vigência Contratual"/>
    <x v="5"/>
    <s v="Demora para atendimento (Leve clínica, pestador, transferência)"/>
    <x v="11"/>
    <x v="1"/>
    <m/>
    <s v="Individual"/>
    <s v="Não Assistencial"/>
    <x v="6"/>
    <m/>
    <x v="1"/>
    <e v="#REF!"/>
    <s v="Estou há mais de um mês tentando contratar o plano Leve que possui o melhor custo/benefício para prosseguir com a utilização com meu filho que foi diagnosticado com autismo e o plano não avança no processo de contratação, nem me dá um retorno efetivo por conta da demora. Preciso levá-lo a um pediatra e estou há semanas tentando no SUS também. Gostaria de um retorno final sobre a contratação do plano. Todos os prazos que me deram de 72h e uma semana já venceram e não consigo retorno. Obrigado,"/>
    <s v="Alto Custo "/>
    <x v="1"/>
    <x v="0"/>
    <x v="0"/>
    <s v="AC"/>
    <x v="1"/>
    <x v="1"/>
    <s v="AC"/>
    <m/>
    <m/>
    <m/>
    <m/>
    <m/>
  </r>
  <r>
    <d v="2024-04-12T00:00:00"/>
    <x v="21"/>
    <n v="47"/>
    <x v="4"/>
    <n v="12886543"/>
    <s v="BEATRIZ COSTA FERREIRA DE ANDRADE"/>
    <s v="156.806.417-98"/>
    <n v="31"/>
    <s v="Não Reincidente"/>
    <s v="Personal"/>
    <x v="4"/>
    <x v="0"/>
    <s v="Contratos e Regulamentos"/>
    <s v="Contratação/Adesão e Vigência Contratual"/>
    <x v="5"/>
    <s v="Cliente Alto Custo"/>
    <x v="4"/>
    <x v="1"/>
    <m/>
    <s v="Individual"/>
    <s v="Não Assistencial"/>
    <x v="6"/>
    <m/>
    <x v="1"/>
    <e v="#REF!"/>
    <s v=" Arnaldo Macedo Rodrigues marido da beneficiária, questiona retorno para solicitação de adesão feita em 02/2024 para beneficiárias Beatriz Costa Ferreira de Andrade e Eloah de Andrade Macedo. Solicita retorno e verificação."/>
    <s v="Alto Custo "/>
    <x v="1"/>
    <x v="0"/>
    <x v="0"/>
    <s v="AC"/>
    <x v="1"/>
    <x v="1"/>
    <s v="AC"/>
    <m/>
    <m/>
    <m/>
    <m/>
    <m/>
  </r>
  <r>
    <d v="2024-01-12T00:00:00"/>
    <x v="22"/>
    <n v="139"/>
    <x v="16"/>
    <n v="12887065"/>
    <s v="LUZIA BORGES DA ROCHA"/>
    <s v="393.027.097-87"/>
    <n v="73"/>
    <s v="Não Reincidente"/>
    <s v="Personal"/>
    <x v="0"/>
    <x v="11"/>
    <s v="Cobertura"/>
    <s v="Prazos Máximos para Atendimento"/>
    <x v="7"/>
    <s v="Cliente Alto Custo"/>
    <x v="4"/>
    <x v="1"/>
    <m/>
    <s v="Individual"/>
    <s v="Assistencial"/>
    <x v="0"/>
    <m/>
    <x v="2"/>
    <e v="#REF!"/>
    <s v=" Venho por meio desta reclamação,pedir ajuda a este orgão fiscalizador,a respeito do meu direito de usuária de plano de saúde, com migração de um convênio para o outro, aproveitando a carência. Precisei fazer um pedido ao convênio médido, para a realização do procedimento de Facectomia,para a correção de catarata,e o plano alega que não tenho carência suficiente para a realização de tal procedimento. Preciso realizar a cirurgia para melhora de minha saúde visual e para a minha surpresa o convênio nega o meu direito, dizendo que só poderei operar apartir de junho de 2025."/>
    <s v="Negativa por carência "/>
    <x v="0"/>
    <x v="1"/>
    <x v="1"/>
    <s v="Sim "/>
    <x v="0"/>
    <x v="1"/>
    <s v="Sim"/>
    <m/>
    <m/>
    <m/>
    <m/>
    <m/>
  </r>
  <r>
    <d v="2024-05-27T00:00:00"/>
    <x v="23"/>
    <n v="4"/>
    <x v="7"/>
    <n v="12888165"/>
    <s v="ANGELA SENRA DE OLIVEIRA RETONDE"/>
    <s v="535.474.627-20"/>
    <n v="67"/>
    <s v="Não Reincidente"/>
    <s v="Personal"/>
    <x v="1"/>
    <x v="10"/>
    <s v="Cobertura"/>
    <s v="Prazos Máximos para Atendimento"/>
    <x v="0"/>
    <s v="Negativa  (Atendimento; Transferência)"/>
    <x v="12"/>
    <x v="21"/>
    <m/>
    <s v="Empresarial"/>
    <s v="Assistencial"/>
    <x v="7"/>
    <m/>
    <x v="0"/>
    <e v="#REF!"/>
    <s v="Beneficiária, questiona a não cobertura para Cardiologista e Fistula reto Vaginal e nenhum deles tem agenda disponível dentro dos prazos da RN 566/2022 [ou nenhum profissional tem agenda disponível para atendimento]. O procedimento foi solicitado à operadora no dia 10/06/2024, para realização no município Rio de Janeiro. Protocolo 42233920240531601202 – data 31/05/2024"/>
    <s v="Dificuldade de agendamento (Cardiologia)"/>
    <x v="0"/>
    <x v="0"/>
    <x v="0"/>
    <s v="Sim"/>
    <x v="0"/>
    <x v="0"/>
    <s v="Sim"/>
    <m/>
    <m/>
    <m/>
    <m/>
    <m/>
  </r>
  <r>
    <d v="2024-03-12T00:00:00"/>
    <x v="24"/>
    <n v="81"/>
    <x v="12"/>
    <n v="12889028"/>
    <s v="SUZANA ALVARENGA DE FARIA"/>
    <s v="093.336.287-03"/>
    <n v="41"/>
    <s v="Não Reincidente"/>
    <s v="Personal"/>
    <x v="1"/>
    <x v="4"/>
    <s v="Cobertura"/>
    <s v="Rol de Procedimentos e Cobertura Contratual"/>
    <x v="7"/>
    <s v="Procedimento fora Rol"/>
    <x v="14"/>
    <x v="10"/>
    <m/>
    <s v="Empresarial"/>
    <s v="Assistencial"/>
    <x v="0"/>
    <m/>
    <x v="2"/>
    <s v="Inevitável"/>
    <s v="Eu, Suzana Alvarenga de Faria, responsável legal, mãe do beneficiário e menor João Pedro de Faria Agner, do Plano de saúde Leve Saúde n° de carteirinha 4110 4071 6879 2102 Leve Empresarial QC sem coparticipação, quarto coletivo de 2 leitos, desde 15/11/2023. Na qual foi prescrito para ele, em virtude de uma dor lombar, e um diagnóstico de escoliose , 30 sessões de RPG. Apesar dessa indicação desse médico assistente que faz o acompanhamento do tratamento de saúde de João Pedro de Faria Agner, o plano se recusa a cobrir e eu gostaria de abrir uma solicitação em virtude dessa negativa . Segue 1 de 3 pedidos médico."/>
    <s v="Terapia fora Rol - Regras de negócio da empresa"/>
    <x v="1"/>
    <x v="0"/>
    <x v="0"/>
    <s v="Sim"/>
    <x v="0"/>
    <x v="0"/>
    <s v="Sim"/>
    <m/>
    <m/>
    <m/>
    <m/>
    <m/>
  </r>
  <r>
    <d v="2024-03-01T00:00:00"/>
    <x v="24"/>
    <n v="92"/>
    <x v="3"/>
    <n v="12889140"/>
    <s v="MARCUS VINICIUS BALDINI"/>
    <s v="019.579.157-65"/>
    <n v="53"/>
    <s v="Não Reincidente"/>
    <s v="Mais Metropolitano"/>
    <x v="0"/>
    <x v="15"/>
    <s v="Cobertura"/>
    <s v="Rede de Atendimento (rede conveniada)"/>
    <x v="6"/>
    <s v="Falta de prestador na região"/>
    <x v="21"/>
    <x v="22"/>
    <m/>
    <s v="Individual"/>
    <s v="Assistencial"/>
    <x v="2"/>
    <m/>
    <x v="0"/>
    <s v="Inevitável"/>
    <s v="Em novembro 2023 contratei o plano de saúde e na emergência pediátrica constava como único hospital o já descrito acima ,porém em janeiro de 2024,este hospital encerrou as atividades de emergência pediátrica, inclusive o hospital disse que informou a todos os convênios na data ,porém o plano não informou me sobre o ocorrido,e em fevereiro minha neta teve COVID e levei a na emergência , chegando lá fui informado sobre o descredenciamento pelo hospital,diante disso apesar de pagar plano de saúde tive que levar a menina na upa , notifiquei o plano d saúde sobre o ocorrido e exigi ,que novo hospital fosse credenciado na cidade ,como resposta tive que em caso de emergência,ou seja situações de risco de vida iminente,deveria dirigir me ao município de duque de Caxias distante quase 40 km de distância,ou seja em caso grave o paciente morre,disseram que bom que não tem prazo nem previsão para credenciamento de outro hospital,ou seja ,eu pago por um serviço que não possuo"/>
    <s v="Sem prestador em Petrópolis "/>
    <x v="1"/>
    <x v="0"/>
    <x v="0"/>
    <s v="Sim"/>
    <x v="0"/>
    <x v="1"/>
    <s v="Sim"/>
    <s v="Reinauguração do PS de pediatria SMH"/>
    <m/>
    <m/>
    <m/>
    <m/>
  </r>
  <r>
    <d v="2024-05-23T00:00:00"/>
    <x v="25"/>
    <n v="11"/>
    <x v="12"/>
    <n v="12892147"/>
    <s v="JOFRE LUIS DE ALCANTARA NASCIMENTO"/>
    <s v="113.549.497-57"/>
    <n v="39"/>
    <s v="Não Reincidente"/>
    <s v="Personal"/>
    <x v="0"/>
    <x v="0"/>
    <s v="Cobertura"/>
    <s v="Regras para Acesso aos Atendimentos"/>
    <x v="0"/>
    <s v="Erros de atendimento (Fale Leve, prestador e etc)"/>
    <x v="0"/>
    <x v="18"/>
    <m/>
    <s v="Individual"/>
    <s v="Assistencial"/>
    <x v="3"/>
    <m/>
    <x v="0"/>
    <s v="Inevitável"/>
    <s v=" Beneficiário(a), questiona a não cobertura para 30101077 - Biópsia de pele, tumores superficiais, tecido celular subcutâneo, linfonodo superficial, etc médico solicitante Dr. Andrea Soqueiro crm 52714720 . O procedimento foi solicitado no dia 23/05/24, para realização no município Rio de Janeiro/RJ, entretanto, a operadora negou com a justificativa de que a solicitação foi realizada por profissional não pertencente à rede da operadora. Operadora informou que beneficiário iria realizar exame em 03/06/24 porem ao chegar no prestador o mesmo foi encaminhado a realizar consulta sem seu consentimento com profissional credenciado. E procedimento só foi agendado após consulta, para o dia 01/07/24 . Fora do prazo previsto na RN 566. Protocolo: 42233920240523576821 Data: 23/05/24"/>
    <s v="Beneficiário necessitava realizar exame de biópsia e ao entrar em contato com a Central Fale Leve, foi agendado com profissional que não realiza exame "/>
    <x v="1"/>
    <x v="0"/>
    <x v="1"/>
    <s v="Sim"/>
    <x v="0"/>
    <x v="1"/>
    <s v="Sim"/>
    <s v="Dimensionamento da Célula de atendimento especializado"/>
    <m/>
    <m/>
    <m/>
    <m/>
  </r>
  <r>
    <d v="2024-04-15T00:00:00"/>
    <x v="25"/>
    <n v="49"/>
    <x v="3"/>
    <n v="12892219"/>
    <s v="ILKA TORRES ERTHAL"/>
    <s v="503.608.257-53"/>
    <n v="84"/>
    <s v="Não Reincidente"/>
    <s v="Personal"/>
    <x v="1"/>
    <x v="8"/>
    <s v="Mensalidade e Reajustes"/>
    <s v="Mensalidade ou outras cobranças"/>
    <x v="11"/>
    <s v="Erros de atendimento (Fale Leve, prestador e etc)"/>
    <x v="0"/>
    <x v="1"/>
    <m/>
    <s v="Individual"/>
    <s v="Não Assistencial"/>
    <x v="3"/>
    <m/>
    <x v="0"/>
    <s v="Inevitável"/>
    <s v=" Interlocutora, que se identifica como sobrinha da beneficiária, questiona a não devolução de valor proporcional de mensalidade pago no dia 15/04/20247 de R$ 940.47 pela Administradora leve saúde, vez que ocorreu o cancelamento contratual; exclusão a pedido, devido ao óbito do titular no dia 12/04/2024. Protocolo 2024607482280 data 15/04/2024."/>
    <s v="Sobrinha da beneficiária solicitou o reembolso após o cancelamento, porém, não foi informada que era necessário o inventário."/>
    <x v="0"/>
    <x v="1"/>
    <x v="1"/>
    <s v="Sim"/>
    <x v="0"/>
    <x v="1"/>
    <s v="Sim"/>
    <m/>
    <m/>
    <m/>
    <m/>
    <m/>
  </r>
  <r>
    <d v="2024-04-22T00:00:00"/>
    <x v="25"/>
    <n v="42"/>
    <x v="3"/>
    <n v="12890039"/>
    <s v="JULIA MONTEIRO MOTA"/>
    <s v="182.190.457-52"/>
    <n v="10"/>
    <s v="Não Reincidente"/>
    <s v="Personal"/>
    <x v="0"/>
    <x v="1"/>
    <s v="Cobertura"/>
    <s v="Regras para Acesso aos Atendimentos"/>
    <x v="3"/>
    <s v="Falta de prestador na região"/>
    <x v="21"/>
    <x v="23"/>
    <m/>
    <s v="Individual"/>
    <s v="Assistencial"/>
    <x v="2"/>
    <m/>
    <x v="0"/>
    <s v="Evitável"/>
    <s v="Interlocutora, que se identifica como Aline mãe de beneficiária, questiona a falta de atendimento para consulta com Reumatologia , e nome do médico Dr:.Ingrid lepra .A solicitação foi feita à Operadora no dia 15/05/2024, para realização no município Rio De Janeiro . A operadora não apresenta resposta ao pedido. Protocolo [42233920240516551035] – data [16/05/2024]."/>
    <s v="Reumatologia "/>
    <x v="0"/>
    <x v="0"/>
    <x v="0"/>
    <s v="Sim"/>
    <x v="0"/>
    <x v="0"/>
    <s v="Sim"/>
    <s v="Credenciado Dra. Andréia Goldezon"/>
    <m/>
    <m/>
    <m/>
    <m/>
  </r>
  <r>
    <d v="2024-06-03T00:00:00"/>
    <x v="26"/>
    <n v="1"/>
    <x v="7"/>
    <n v="12893592"/>
    <s v="ANGELA SENRA DE OLIVEIRA RETONDE"/>
    <s v="535.474.627-20"/>
    <n v="67"/>
    <s v="Reincidente"/>
    <s v="Personal"/>
    <x v="1"/>
    <x v="10"/>
    <s v="Cobertura"/>
    <s v="Prazos Máximos para Atendimento"/>
    <x v="0"/>
    <s v="Cancelamento de consulta"/>
    <x v="17"/>
    <x v="0"/>
    <m/>
    <s v="Empresarial"/>
    <s v="Assistencial"/>
    <x v="7"/>
    <m/>
    <x v="0"/>
    <s v="Evitável"/>
    <s v="nterlocutor(a), que se identifica como ANGELA SENRA DE OLIVEIRA RETONDE, questiona o prazo de atendimento para cirurgião (a paciente efetuou por meio particular) e cardiologista. A operadora autorizou o serviço e não agendou dentro do prazo máximo previsto na RN nº 566/2022. Protocolo 42232920240603608868-03/06/24"/>
    <s v="Cancelamento de consulta "/>
    <x v="0"/>
    <x v="1"/>
    <x v="0"/>
    <s v="Sim"/>
    <x v="0"/>
    <x v="1"/>
    <s v="Sim"/>
    <m/>
    <m/>
    <m/>
    <m/>
    <m/>
  </r>
  <r>
    <d v="2024-04-27T00:00:00"/>
    <x v="26"/>
    <n v="38"/>
    <x v="4"/>
    <n v="12893638"/>
    <s v="GRAZIELLE ROSARIA RIBEIRO NUNES"/>
    <s v="076.704.817-22"/>
    <m/>
    <s v="Não Reincidente"/>
    <s v="Premium"/>
    <x v="1"/>
    <x v="1"/>
    <s v="Contratos e Regulamentos"/>
    <s v="Contratação/Adesão e Vigência Contratual"/>
    <x v="5"/>
    <s v="Cliente Alto Custo"/>
    <x v="4"/>
    <x v="1"/>
    <m/>
    <s v="Individual"/>
    <s v="Não Assistencial"/>
    <x v="6"/>
    <m/>
    <x v="1"/>
    <s v="Risco do Negócio"/>
    <s v=" Interlocutor(a), que se identifica como Mae do beneficiário, relata que a operadora não concluiu o processo de contratação eletrônica. Em 06/04/2024 foram encaminhadas as informações e documentos para a contratação. Informa que o prazo de 25 (vinte e cinco) dias corridos a partir do início do processo de contratação já expirou, que houve convocação para perícia ou entrevista qualificada, porem a operadora negou o pedido devido as condições da beneficiaria. Protocolo 42233900240522570810 Atendente Camilla data 22/05/2024."/>
    <s v="Cliente MARCELLE RIBEIRO NUNES"/>
    <x v="1"/>
    <x v="0"/>
    <x v="0"/>
    <s v="AC"/>
    <x v="0"/>
    <x v="1"/>
    <s v="AC"/>
    <m/>
    <m/>
    <m/>
    <m/>
    <m/>
  </r>
  <r>
    <d v="2024-06-03T00:00:00"/>
    <x v="27"/>
    <n v="2"/>
    <x v="14"/>
    <n v="12897684"/>
    <s v="BEATRIZ COSTA FERREIRA DE ANDRADE"/>
    <s v="156.806.417-98"/>
    <n v="31"/>
    <s v="Reincidente"/>
    <s v="Personal"/>
    <x v="4"/>
    <x v="0"/>
    <s v="Cobertura"/>
    <s v="Doença e Lesão Pre existente"/>
    <x v="12"/>
    <s v="Negativa  (Atendimento; Transferência)"/>
    <x v="12"/>
    <x v="7"/>
    <m/>
    <s v="Individual"/>
    <s v="Assistencial"/>
    <x v="8"/>
    <m/>
    <x v="2"/>
    <s v="Risco do Negócio"/>
    <s v="Interlocutor, que se identifica como pai do beneficiário, questiona a não cobertura para psicólogo, fonoaudiólogo , TEO, musicoterapia , médico solicitante Dr. Isaias. O procedimento foi solicitado em agosto/2023, para realização no município de Niterói, entretanto, a operadora negou com a justificativa de que o beneficiário está cumprindo Cobertura Parcial Temporária (CPT) para Doença ou Lesão Preexistente (DLP) [especificar a DLP informada pela operadora]. Interlocutor alega que o beneficiário tem autismo. Protocolo não fornecido"/>
    <s v="Negativa por carência "/>
    <x v="1"/>
    <x v="0"/>
    <x v="0"/>
    <s v="Sim"/>
    <x v="1"/>
    <x v="1"/>
    <s v="Sim"/>
    <m/>
    <m/>
    <m/>
    <m/>
    <m/>
  </r>
  <r>
    <d v="2024-04-04T00:00:00"/>
    <x v="27"/>
    <n v="62"/>
    <x v="4"/>
    <n v="12896144"/>
    <s v="CATIA REGINA CARVALHO DOS SANTOS"/>
    <s v="073.997.257-05"/>
    <n v="52"/>
    <s v="Não Reincidente"/>
    <s v="Personal"/>
    <x v="2"/>
    <x v="10"/>
    <s v="Contratos e Regulamentos"/>
    <s v="Contratação/Adesão e Vigência Contratual"/>
    <x v="5"/>
    <s v="Cliente Alto Custo"/>
    <x v="4"/>
    <x v="1"/>
    <m/>
    <s v="Individual"/>
    <s v="Não Assistencial"/>
    <x v="6"/>
    <m/>
    <x v="1"/>
    <s v="Risco do Negócio"/>
    <s v="A beneficiária, questiona o não recebimento de boleto para pagamento de mensalidade, referente ao mês de Abril de 2024. Data: 20/05/2024"/>
    <s v="Sem contato telefônico e de whatsapp, antes da NIP"/>
    <x v="1"/>
    <x v="0"/>
    <x v="0"/>
    <s v="AC"/>
    <x v="1"/>
    <x v="1"/>
    <s v="AC"/>
    <m/>
    <m/>
    <m/>
    <m/>
    <m/>
  </r>
  <r>
    <d v="2024-05-02T00:00:00"/>
    <x v="27"/>
    <n v="34"/>
    <x v="4"/>
    <n v="12897464"/>
    <s v="MARA VALQUIRIA BARCELLOS DE ARAUJO"/>
    <s v="033.468.247-99"/>
    <n v="69"/>
    <s v="Não Reincidente"/>
    <s v="Mais Metropolitano"/>
    <x v="2"/>
    <x v="16"/>
    <s v="Contratos e Regulamentos"/>
    <s v="Portabilidade de carencias"/>
    <x v="5"/>
    <s v="Cliente Alto Custo"/>
    <x v="4"/>
    <x v="1"/>
    <m/>
    <s v="Individual"/>
    <s v="Não Assistencial"/>
    <x v="6"/>
    <m/>
    <x v="1"/>
    <s v="Risco do Negócio"/>
    <s v="Beneficiária, relata que a operadora não comunicou o aceite da portabilidade no plano de destino. Informa que entregou todos os documentos necessários na operadora em 02/05/2024. Protocolo: 42233920240531602720 - Data: 31/05/2024"/>
    <s v="Sem contato telefônico e de whatsapp, antes da NIP"/>
    <x v="1"/>
    <x v="0"/>
    <x v="0"/>
    <s v="AC"/>
    <x v="0"/>
    <x v="1"/>
    <s v="AC"/>
    <m/>
    <m/>
    <m/>
    <m/>
    <m/>
  </r>
  <r>
    <d v="2021-10-05T00:00:00"/>
    <x v="28"/>
    <n v="976"/>
    <x v="12"/>
    <n v="12902701"/>
    <s v="NATHALIA FALCAO BANDEIRA"/>
    <s v="161.996.107-50"/>
    <n v="26"/>
    <s v="Reincidente"/>
    <s v="Leve On"/>
    <x v="1"/>
    <x v="10"/>
    <s v="Contratos e Regulamentos"/>
    <s v="Mensalidades ou Outras Cobranças"/>
    <x v="13"/>
    <s v="Cobrança pós cancelamento"/>
    <x v="22"/>
    <x v="1"/>
    <m/>
    <s v="Individual"/>
    <s v="Não Assistencial"/>
    <x v="10"/>
    <m/>
    <x v="0"/>
    <s v="Evitável"/>
    <s v="Em 13/10/2021 a operadora respondeu satisfatoriamente informando que a cobrança iria ser cancelada e o boleto recebido podia ser desconsiderado. No entanto a Beneficiária começou a receber mensagens de cobrança e informando que o seu nome estava no cadastro de negativados. Solicito URGENTEMENTE o cancelamento da dívida e cobrança (recorrentes mensagens e ligações), além da regularização no cadastro de inadimplentes. EM anexo os documentos recebidos da operadora e constante no Protocolo aberto na época pela ANS - Protocolo ANS 7663942"/>
    <s v="Aviso prévio "/>
    <x v="1"/>
    <x v="0"/>
    <x v="0"/>
    <s v="Sim"/>
    <x v="0"/>
    <x v="1"/>
    <s v="Sim"/>
    <m/>
    <m/>
    <m/>
    <m/>
    <m/>
  </r>
  <r>
    <d v="2024-06-03T00:00:00"/>
    <x v="28"/>
    <n v="4"/>
    <x v="7"/>
    <n v="12902510"/>
    <s v="JANAINA SOUSA ALMEIDA"/>
    <s v="101.975.337-44"/>
    <n v="41"/>
    <s v="Não Reincidente"/>
    <s v="Personal"/>
    <x v="0"/>
    <x v="10"/>
    <s v="Cobertura"/>
    <s v="Regras para Acesso aos Atendimentos"/>
    <x v="0"/>
    <s v="Erro Sistêmico"/>
    <x v="23"/>
    <x v="24"/>
    <m/>
    <s v="Empresarial"/>
    <s v="Assistencial"/>
    <x v="11"/>
    <m/>
    <x v="0"/>
    <s v="Inevitável"/>
    <s v="_x000a_Situação: beneficiário JANAINA SOUSA ALMEIDA ], questiona a falta de atendimento para [ 40201155 Histeroscopia diagnóstica com biópsia. demandado, e nome do médico solicitante se houver]. A solicitação foi feita à Operadora no dia [03/06/2024], para realização no município [ Rio de janeiro ]. A operadora alega que o pedido está em análise [ou não apresenta resposta ao pedido]. Protocolo 42233920240607628858"/>
    <s v="Ao analisarmos a jornada, vimos demora para recepcionar o pedido médico e ao entrar em contato com o Backoffice, foi informado que houve erro sistêmico no SalesForce, acarretando na demora para abertura da guia e direcionamento.  (Pedidos enviados nesses dias foram perdidos)"/>
    <x v="1"/>
    <x v="0"/>
    <x v="1"/>
    <s v="Sim"/>
    <x v="0"/>
    <x v="1"/>
    <s v="Sim"/>
    <m/>
    <m/>
    <m/>
    <m/>
    <m/>
  </r>
  <r>
    <d v="2024-05-08T00:00:00"/>
    <x v="28"/>
    <n v="30"/>
    <x v="1"/>
    <n v="12901765"/>
    <s v="ANDREA ALMEIDA DE CARVALHO"/>
    <s v="068.388.267-80"/>
    <n v="48"/>
    <s v="Não Reincidente"/>
    <s v="Personal"/>
    <x v="1"/>
    <x v="10"/>
    <s v="Cobertura"/>
    <s v="Regras para Acesso aos Atendimentos"/>
    <x v="0"/>
    <s v="Negativa  (Atendimento; Transferência)"/>
    <x v="12"/>
    <x v="25"/>
    <s v="Mamografia "/>
    <s v="Empresarial"/>
    <s v="Assistencial"/>
    <x v="0"/>
    <m/>
    <x v="2"/>
    <s v="Evitável"/>
    <s v=" Beneficiária questiona a falta de atendimento para US DE MAMA, US TRANSVAGINAL E MAMOGRAFIA. A solicitação foi feita à Operadora no dia 15/05/2024 para realização no município RIO DE JANEIRO . A operadora não apresenta resposta ao pedido. Protocolo SRA VITORIA – data 07/06/2024 as 13:10h"/>
    <s v="Cliente entrou em contato 3 vezes antes da NIP e nas 3 realizou ameaça​. Após demora na liberação do benefício, no final o mesmo foi negado"/>
    <x v="0"/>
    <x v="0"/>
    <x v="1"/>
    <s v="Sim"/>
    <x v="0"/>
    <x v="1"/>
    <s v="Sim"/>
    <m/>
    <m/>
    <m/>
    <m/>
    <m/>
  </r>
  <r>
    <d v="2024-03-25T00:00:00"/>
    <x v="28"/>
    <n v="74"/>
    <x v="15"/>
    <n v="12901422"/>
    <s v="JANILSON PESSOA CABRAL"/>
    <s v="433.860.247-34"/>
    <n v="67"/>
    <s v="Reincidente"/>
    <s v="Mais Metropolitano"/>
    <x v="1"/>
    <x v="17"/>
    <s v="Cobertura"/>
    <s v="Rol de Procedimentos e Cobertura Contratual"/>
    <x v="7"/>
    <s v="Procedimento fora Rol"/>
    <x v="14"/>
    <x v="26"/>
    <m/>
    <s v="Individual"/>
    <s v="Assistencial"/>
    <x v="0"/>
    <m/>
    <x v="2"/>
    <s v="Inevitável "/>
    <s v=" Beneficiário, questiona a não cobertura para Ecodopplercardiograma com Strain, conforme guia médica, solicitado pelo Dr. Luis Henrique Carvalho Sa CRM-551045073 Rj. O procedimento foi solicitado no dia 19/03/2024, para realização no município Petropólis, entretanto, a operadora negou com a justificativa de que o [procedimento ou serviço] não consta no Rol de Procedimentos e Eventos em Saúde vigente. Protocolo 42233920240521568667 - 20/03/2024"/>
    <s v="Exame fora Rol - Regras de negócio da empresa "/>
    <x v="0"/>
    <x v="0"/>
    <x v="1"/>
    <s v="Sim"/>
    <x v="0"/>
    <x v="1"/>
    <s v="Sim"/>
    <m/>
    <m/>
    <m/>
    <m/>
    <m/>
  </r>
  <r>
    <d v="2024-04-09T00:00:00"/>
    <x v="29"/>
    <n v="62"/>
    <x v="2"/>
    <n v="12904000"/>
    <s v="ANA MARIA DOS SANTOS"/>
    <s v="077.830.467-11"/>
    <n v="46"/>
    <s v="Reincidente"/>
    <s v="Leve On"/>
    <x v="1"/>
    <x v="5"/>
    <s v="Cobertura"/>
    <s v="Rol de Procedimentos e Cobertura Contratual"/>
    <x v="3"/>
    <s v="Erros de atendimento (Fale Leve, prestador e etc)"/>
    <x v="24"/>
    <x v="27"/>
    <m/>
    <s v="Individual"/>
    <s v="_x0009_Assistencial"/>
    <x v="3"/>
    <s v="Regulação"/>
    <x v="0"/>
    <s v="Inevitável"/>
    <s v="Sou Ana Maria dos Santos, faço tratamento de glaucoma e a médica solicitou o procedimento SLT TRABECULOPLASTIA Laser e a LEVE SAUDE autorizou o procedimento fototabeculoplastia. Para minha saúde o procedimento que a médica solicitou é mais seguro, pois se a pressão voltar a subir após o procedimento, poderei refazer. O procedimento que o plano de saúde liberou não me dá alternativa de repetir daqui uns anos caso o problema volte. Gostaria de fazer o procedimento que a médica solicitou, já tentei explicar isso a Leve Saúde, mas eles não conseguem entender e resolver."/>
    <s v="Beneficiária solicitou exame oftalmológico, porém, guia foi aberta com codificação diferente do exame solicitado. "/>
    <x v="0"/>
    <x v="0"/>
    <x v="1"/>
    <s v="Sim"/>
    <x v="0"/>
    <x v="0"/>
    <s v="Sim"/>
    <s v="Régua de comunicação com regulação para consulta de codificação tuss"/>
    <m/>
    <m/>
    <m/>
    <m/>
  </r>
  <r>
    <d v="2024-06-10T00:00:00"/>
    <x v="29"/>
    <n v="0"/>
    <x v="17"/>
    <n v="12903532"/>
    <s v="MARIA LUISA ALVES SALERNO"/>
    <s v="225.130.297-20"/>
    <n v="3"/>
    <s v="Não Reincidente"/>
    <s v="Leve On"/>
    <x v="1"/>
    <x v="0"/>
    <s v="Cobertura"/>
    <s v="Regras para Acesso aos Atendimentos"/>
    <x v="0"/>
    <s v="Erros de atendimento (Fale Leve, prestador e etc)"/>
    <x v="0"/>
    <x v="9"/>
    <m/>
    <s v="Individual"/>
    <s v="_x0009_Assistencial"/>
    <x v="3"/>
    <m/>
    <x v="0"/>
    <s v="Inevitável"/>
    <s v="Interlocutora, que se identifica como mãe da beneficiária, questiona a falta de atendimento para consulta com pediatra. A solicitação foi feita à Operadora no dia 10/06/2024, para realização no município do Rio de Janeiro. A operadora negou o pedindo alegando que a beneficiária precisar passar por um enfermeiro antes."/>
    <s v="Não concorda com o fluxo do plano"/>
    <x v="1"/>
    <x v="0"/>
    <x v="0"/>
    <s v="Sim"/>
    <x v="0"/>
    <x v="1"/>
    <s v="Sim"/>
    <m/>
    <m/>
    <m/>
    <m/>
    <m/>
  </r>
  <r>
    <d v="2024-01-19T00:00:00"/>
    <x v="29"/>
    <n v="143"/>
    <x v="13"/>
    <n v="12904334"/>
    <s v="ELIZABETH CORREA MEZINES"/>
    <s v="431.435.207-87"/>
    <n v="68"/>
    <s v="Não Reincidente"/>
    <s v="Personal"/>
    <x v="1"/>
    <x v="18"/>
    <s v="Cobertura"/>
    <s v="Prazos Máximos para Atendimento"/>
    <x v="0"/>
    <s v="Dificuldade de agendamento"/>
    <x v="2"/>
    <x v="28"/>
    <m/>
    <s v="Individual"/>
    <s v="_x0009_Assistencial"/>
    <x v="0"/>
    <m/>
    <x v="0"/>
    <s v="Evitável"/>
    <s v="A beneficiária, questiona a falta de atendimento para (30501369) Septoplastia (qualquer técnica sem vídeo). A solicitação foi feita à Operadora no dia 21/02/2024, Médico solicitante: Gustavo Felix( CRM: 520104357-9 para realização no município Niterói/RJ. A operadora alega que não há nenhuma solicitação de cirurgia no sistema. Protocolo nº 42233920240610632928 Data: 10/06/2024"/>
    <s v="Beneficiária entrou em contato 8 vezes antes da abertura da NIP, explicando o prazo excedido​. Prazo para liberação de cirurgia excedido, mesmo após o pedido efetuado a regulação"/>
    <x v="0"/>
    <x v="1"/>
    <x v="1"/>
    <s v="Sim"/>
    <x v="0"/>
    <x v="1"/>
    <s v="Sim"/>
    <m/>
    <m/>
    <m/>
    <m/>
    <m/>
  </r>
  <r>
    <d v="2024-05-07T00:00:00"/>
    <x v="29"/>
    <n v="34"/>
    <x v="0"/>
    <n v="12904777"/>
    <s v="TATIANA PINHEIRO DA SILVA"/>
    <s v="149.577.437-62"/>
    <n v="29"/>
    <s v="Reincidente"/>
    <s v="Personal"/>
    <x v="1"/>
    <x v="2"/>
    <s v="Cobertura"/>
    <s v="Rede de atendimento "/>
    <x v="3"/>
    <s v="Prestador sem agenda"/>
    <x v="25"/>
    <x v="29"/>
    <m/>
    <s v="Empresarial"/>
    <s v="_x0009_Assistencial"/>
    <x v="2"/>
    <s v="Leve Clínica"/>
    <x v="0"/>
    <s v="Evitável"/>
    <s v="Interlocutora, que se identifica como esposo do beneficiária questiona a não cobertura para nome técnico do procedimento US - Obstétrica morfológica, e nome do médico solicitante dr Daniela F Nunes. O procedimento foi solicitado à operadora no dia 04/06/2024, para realização no município Nova Iguaçu e a operadora indicou prestadores que não realizam o procedimento. Protocolo :42233920240610633799– data:10/06/2024"/>
    <s v="US Obstétrica"/>
    <x v="0"/>
    <x v="1"/>
    <x v="0"/>
    <s v="Sim"/>
    <x v="0"/>
    <x v="1"/>
    <s v="Sim"/>
    <s v="Incluir USG Obstétrica na clínica de NI ou credenciar  "/>
    <m/>
    <m/>
    <m/>
    <m/>
  </r>
  <r>
    <d v="2024-05-31T00:00:00"/>
    <x v="30"/>
    <n v="11"/>
    <x v="4"/>
    <n v="12906570"/>
    <s v="ANTONIA PINTO QUITETE GOMES"/>
    <s v="077.492.727-55"/>
    <n v="60"/>
    <s v="Não Reincidente"/>
    <s v="Premium"/>
    <x v="1"/>
    <x v="6"/>
    <s v="Contratos e Regulamentos"/>
    <s v="Contratação/Adesão e Vigência Contratual"/>
    <x v="5"/>
    <s v="Cliente Alto Custo"/>
    <x v="4"/>
    <x v="1"/>
    <m/>
    <s v="Individual"/>
    <s v="Não Assistencial"/>
    <x v="6"/>
    <m/>
    <x v="1"/>
    <s v="Risco do Negócio"/>
    <s v="Interlocutora, que se identifica como filha da beneficiária, questiona a recusa para contratação de plano individual ou familiar. A solicitação foi feita à Operadora no dia 04/06/2024, onde foi realizada entrevista e operadora alegou prazo de 36 horas para informar sobre a contratação. Dia 31/05/2024 foi preenchido a Declaração de Saúde, onde beneficiária declarou a existência de marca passo. Até o momento, o pedido de contratação se encontra em análise. Operadora se recusou a fornecer o protocolo."/>
    <s v="Sem contato telefônico e de whatsapp, antes da NIP"/>
    <x v="1"/>
    <x v="0"/>
    <x v="0"/>
    <s v="AC"/>
    <x v="0"/>
    <x v="1"/>
    <s v="AC"/>
    <m/>
    <m/>
    <m/>
    <m/>
    <m/>
  </r>
  <r>
    <d v="2024-05-22T00:00:00"/>
    <x v="31"/>
    <n v="21"/>
    <x v="3"/>
    <n v="12908851"/>
    <s v="KATIA MARIA GOMES DA SILVA"/>
    <s v="012.245.157-06"/>
    <n v="51"/>
    <s v="Não Reincidente"/>
    <s v="Personal"/>
    <x v="1"/>
    <x v="18"/>
    <s v="Cobertura"/>
    <s v="Regras para Acesso aos Atendimentos"/>
    <x v="3"/>
    <s v="Dificuldade de agendamento"/>
    <x v="2"/>
    <x v="0"/>
    <m/>
    <s v="Empresarial"/>
    <s v="_x0009_Assistencial"/>
    <x v="0"/>
    <m/>
    <x v="0"/>
    <s v="Evitável"/>
    <s v="Beneficiária questiona a falta de atendimento para Hérnia inguinal , e nome do médico solicitante Dr. Ricardo Brasil. A solicitação foi feita à Operadora no dia 13/05/2024, para realização no município Niterói, RJ. A operadora alega que o pedido está em análise e não apresenta resposta. Protocolo: 42233920240610632959 - 07/06/2024. RN 566"/>
    <s v="Beneficiária reclama da demora para agendamento de cirurgia que já estava autorizada."/>
    <x v="1"/>
    <x v="0"/>
    <x v="0"/>
    <s v="Sim"/>
    <x v="0"/>
    <x v="0"/>
    <s v="Sim"/>
    <m/>
    <m/>
    <m/>
    <m/>
    <m/>
  </r>
  <r>
    <d v="2024-05-02T00:00:00"/>
    <x v="31"/>
    <n v="41"/>
    <x v="1"/>
    <n v="12909218"/>
    <s v="CARLOS ALBERTO BERNARDA FIGUEIREDO"/>
    <s v="977.099.137 - 68"/>
    <n v="68"/>
    <s v="Não Reincidente"/>
    <s v="Personal"/>
    <x v="4"/>
    <x v="4"/>
    <s v="Cobertura"/>
    <s v="Reembolso"/>
    <x v="4"/>
    <s v="Erros de atendimento (Fale Leve, prestador e etc)"/>
    <x v="0"/>
    <x v="1"/>
    <m/>
    <s v="Individual"/>
    <s v="_x0009_Assistencial"/>
    <x v="3"/>
    <m/>
    <x v="0"/>
    <s v="Evitável"/>
    <s v="Bom dia. Meu pai, Carlos Alberto Bernarda Figueiredo, realizou uma cirurgia de catarata no olho direito em 29/04. No dia 02/05 entrei em contato através do atendimento de WhatsApp para saber como funcionava o reembolso e recebi a informação que era para enviar o e-mail com a documentação e caso em 5 dias não recebesse retorno da operadora, o valor reembolsado em até 30 dias da data do envio. Toda documentação foi enviada em 02/05. No dia 03/06 novamente fiz contato com a Leve que informou que o prazo de recebimento era até o dia 10/06. No dia 11/06 novamente fiz contato com a Leve que informou que o setor responsável iria retornar a ligação para falar sobre o reembolso, pois bem, não recebi nenhuma ligação e nem o valor pago e solicitado a mais de 40 dias. Protocolo 02/05: 422339-20240502 Protocolo 03/06: 422339-20240603 Protocolo 11/06: 422339-20240611"/>
    <s v="Fluxo de Reembolso seguido corretamente pelo lado do cliente​. Não cumprimento do prazo levou a abertura da NIP​"/>
    <x v="0"/>
    <x v="0"/>
    <x v="0"/>
    <s v="Sim"/>
    <x v="0"/>
    <x v="1"/>
    <s v="Sim"/>
    <s v="Verificar possibilidade de contratação de software para validação de conta;"/>
    <m/>
    <m/>
    <m/>
    <m/>
  </r>
  <r>
    <d v="2024-05-06T00:00:00"/>
    <x v="31"/>
    <n v="37"/>
    <x v="13"/>
    <n v="12910766"/>
    <s v="ADRIANA DE CARVALHO PEREIRA"/>
    <s v="000.440.177-82"/>
    <n v="56"/>
    <s v="Não Reincidente"/>
    <s v="Personal"/>
    <x v="0"/>
    <x v="1"/>
    <s v="Cobertura"/>
    <s v="Regras para Acesso aos Atendimentos"/>
    <x v="0"/>
    <s v="Erros de atendimento (Fale Leve, prestador e etc)"/>
    <x v="0"/>
    <x v="30"/>
    <m/>
    <s v="Individual"/>
    <s v="Assistencial"/>
    <x v="3"/>
    <s v="Gestão de Rede"/>
    <x v="0"/>
    <s v="Evitável"/>
    <s v="Beneficiária questiona a não cobertura para o exame mutação de protrombina, médico solicitante Afonso Carlos Duarte CRM:52316126. O procedimento foi solicitado à operadora no dia 15/05/2024, para realização no município Rio de Janeiro. A operadora solicitou o aguardo não apresenta resposta ao pedido. Protocolo 42233920240610636146 – data 10/06/2024."/>
    <s v="Beneficiária solicitou prestador para realização de exame laboratorial, porém, durante a tratativa houve erro do Fale Leve, que não abriu a guia e depois houve demora para direcionamento do prestador "/>
    <x v="1"/>
    <x v="0"/>
    <x v="1"/>
    <s v="Sim"/>
    <x v="0"/>
    <x v="1"/>
    <s v="Sim"/>
    <m/>
    <m/>
    <m/>
    <m/>
    <m/>
  </r>
  <r>
    <d v="2024-05-06T00:00:00"/>
    <x v="31"/>
    <n v="37"/>
    <x v="4"/>
    <n v="12909108"/>
    <s v="ELOAH RODRIGUES FEITOSA"/>
    <s v="227.604.117-02"/>
    <n v="2"/>
    <s v="Não Reincidente"/>
    <s v="Personal"/>
    <x v="2"/>
    <x v="1"/>
    <s v="Contratos e Regulamentos"/>
    <s v="Contratação/Adesão e Vigência Contratual"/>
    <x v="5"/>
    <s v="Cliente Alto Custo"/>
    <x v="4"/>
    <x v="1"/>
    <m/>
    <s v="Empresarial"/>
    <s v="Não Assistencial"/>
    <x v="6"/>
    <m/>
    <x v="1"/>
    <s v="Risco do Negócio"/>
    <s v="Olá, me chamo Anna Cecillia mãe da Eloah. no dia 02/05 dei entrada na contratação do plano Level saude, no qual eu fiz uma migração com uma carta de permanência do plano anterior, fiz entrevista, consulta e todos os tramites que o plano Level me pediu, só que já tem uns 20 dias que eles estão me enrolando para seguir com a contratação do plano, entro em contato e eles dizem que o plano esta em analise medica porém na consulta de entrevista com o medico estava tudo bem e ele disse que estava encaminhando tudo para eu ser beneficiaria do mesmo. Até hoje sem uma resposta e sem saber o porque, a minha carta de permanência está expirando e eu posso perde meu prazo para não ter carência tanto nesse plano, como em outro se eu resolver da entrada!!!"/>
    <s v="Responsável entra em contato e consultora solicita aguardar mais 6 dias"/>
    <x v="1"/>
    <x v="0"/>
    <x v="0"/>
    <s v="AC"/>
    <x v="1"/>
    <x v="1"/>
    <s v="AC"/>
    <m/>
    <m/>
    <m/>
    <m/>
    <m/>
  </r>
  <r>
    <d v="2024-06-03T00:00:00"/>
    <x v="31"/>
    <n v="9"/>
    <x v="6"/>
    <n v="12908895"/>
    <s v="NEIDE VIEIRA DA SILVA"/>
    <s v="822.029.157-53"/>
    <n v="59"/>
    <s v="Não Reincidente"/>
    <s v="Personal"/>
    <x v="0"/>
    <x v="2"/>
    <s v="Cobertura"/>
    <s v="Rede de Atendimento (rede conveniada)"/>
    <x v="3"/>
    <s v="Falta de prestador na região"/>
    <x v="21"/>
    <x v="31"/>
    <m/>
    <s v="Individual"/>
    <s v="_x0009_Assistencial"/>
    <x v="2"/>
    <m/>
    <x v="0"/>
    <s v="Evitável"/>
    <s v=" beneficiária, que se identifica como Neide, questiona o não atendimento para 10 sessão de Fisioterapia , e nome do médico Dr:Julia refires. A solicitação foi feita à Operadora no dia 04/06/2024, no município [Nova Iguaçu] e a operadora esta disponibilizado para outro município Niterói ,São Gonçalo. Protocolo [42231120240610642350] – data []10/06/2024."/>
    <s v="Dificuldade de agendamento "/>
    <x v="0"/>
    <x v="0"/>
    <x v="1"/>
    <s v="Sim"/>
    <x v="0"/>
    <x v="0"/>
    <s v="Sim"/>
    <s v="Credenciado Clínica Crescer"/>
    <m/>
    <m/>
    <m/>
    <m/>
  </r>
  <r>
    <d v="2024-06-12T00:00:00"/>
    <x v="31"/>
    <n v="0"/>
    <x v="6"/>
    <n v="12909661"/>
    <s v="VALENTINA ALVES NEPOMOCENO"/>
    <s v="231.971.597-82"/>
    <n v="1"/>
    <s v="Reincidente"/>
    <s v="Leve On"/>
    <x v="1"/>
    <x v="7"/>
    <s v="Cobertura"/>
    <s v="Regras para Acesso aos Atendimentos"/>
    <x v="0"/>
    <s v="Falta de prestador na região"/>
    <x v="21"/>
    <x v="7"/>
    <m/>
    <s v="Individual"/>
    <s v="Assistencial"/>
    <x v="5"/>
    <m/>
    <x v="0"/>
    <s v="Inevitável"/>
    <s v="Interlocutora, que se identifica como mãe do beneficiária, questiona a não cobertura para FISIOTERAPIA MOTORO E FISIOTERAPIA RESPIRATÓRIA, solicitado pelo Dra. Barbara CRM 52415179. O procedimento foi solicitado à operadora no dia 30/11/2024, para realização no município Rio de Janeiro e a operadora indicou prestadores que não realizam o procedimento. Protocolo 42233920240216209049 – data 16/02/2024."/>
    <s v="Fisioterapia Motora e respiratória "/>
    <x v="0"/>
    <x v="1"/>
    <x v="0"/>
    <s v="Sim"/>
    <x v="0"/>
    <x v="1"/>
    <s v="Sim"/>
    <m/>
    <m/>
    <m/>
    <m/>
    <m/>
  </r>
  <r>
    <d v="2024-06-13T00:00:00"/>
    <x v="32"/>
    <n v="0"/>
    <x v="12"/>
    <n v="12912606"/>
    <s v="ANNA CAROLINA SCHER CARVALHO"/>
    <s v="171.939.277-36"/>
    <n v="22"/>
    <s v="Não Reincidente"/>
    <s v="Leve On"/>
    <x v="1"/>
    <x v="7"/>
    <s v="Cobertura"/>
    <s v="Rede de atendimento"/>
    <x v="0"/>
    <s v="Erros de atendimento (Fale Leve, prestador e etc)"/>
    <x v="0"/>
    <x v="32"/>
    <m/>
    <s v="Individual"/>
    <s v="Assistencial"/>
    <x v="3"/>
    <s v="Leve Clínica "/>
    <x v="0"/>
    <s v="Inevitável"/>
    <s v="Fui encaminhada hoje pela obstetra depois de um sangramento, estou com gestação de 6 semanas. Fui encaminhada para fazer uma ultra transvaginal para saber se esta tudo bem com o bebe, o pedido foi específico para ser feito entre as datas de 17/06 a 21/06. Porém em contato com a Leve não conseguiram nenhum agendamento pra mim, somente para julho, o que é inviável pois preciso fazer dentro do prazo estipulado da medica. Como é uma ultra de urgência preciso que tomem uma providência."/>
    <s v="Beneficiária necessitava realizar USG Obstétrica e durante o atendimento enviou o pedido, porém, consultora não verificou que o pedido constava sem o nome da beneficiária e enviou para o Backoffice. "/>
    <x v="1"/>
    <x v="0"/>
    <x v="1"/>
    <s v="Sim"/>
    <x v="0"/>
    <x v="1"/>
    <s v="Sim"/>
    <s v="Treinamento + Definição de refresh recorrente"/>
    <m/>
    <m/>
    <m/>
    <m/>
  </r>
  <r>
    <d v="2024-06-13T00:00:00"/>
    <x v="33"/>
    <n v="1"/>
    <x v="12"/>
    <n v="12916192"/>
    <s v="ANGELA NASCIMENTO DA PAIXAO"/>
    <s v="786.223.607-68"/>
    <n v="59"/>
    <s v="Reincidente"/>
    <s v="Personal"/>
    <x v="0"/>
    <x v="0"/>
    <s v="Cobertura"/>
    <s v="Rede de atendimento"/>
    <x v="3"/>
    <s v="Erros de atendimento (Fale Leve, prestador e etc)"/>
    <x v="26"/>
    <x v="33"/>
    <m/>
    <s v="Empresarial"/>
    <s v="Assistencial"/>
    <x v="2"/>
    <m/>
    <x v="0"/>
    <s v="Evitável"/>
    <s v="Interlocutora, que se identifica como filha da beneficiária, questiona a não cobertura para SARS-CoV-2 (CORONAVÍRUS COVID-19) - PESQUISA POR RT - PCR (COM DIRETRIZ DE UTILIZAÇÃO), PCR EM TEMPO REAL PARA INFLUENZA A E B (COM DIRETRIZ DE UTILIZAÇÃO), e H1N1, O procedimento foi solicitado à operadora no dia 10/06/2024, para realização no município Rio de Janeiro e a operadora indicou prestadores que não realizam o procedimento. Protocolo 42233920240614655834 – data 10/06/2024."/>
    <m/>
    <x v="0"/>
    <x v="0"/>
    <x v="0"/>
    <s v="Sim"/>
    <x v="0"/>
    <x v="1"/>
    <s v="Sim"/>
    <s v="Laboratório foi acionado"/>
    <m/>
    <m/>
    <m/>
    <m/>
  </r>
  <r>
    <d v="2024-05-24T00:00:00"/>
    <x v="33"/>
    <n v="21"/>
    <x v="4"/>
    <n v="12915916"/>
    <s v="_x0009_ROSIMERE DO CARMO CARVALHO PESSANHA"/>
    <s v="816.630.647-68"/>
    <n v="59"/>
    <s v="Não Reincidente"/>
    <s v="Mais Metropolitano"/>
    <x v="2"/>
    <x v="6"/>
    <s v="Contratos e Regulamentos"/>
    <s v="Contratação/Adesão e Vigência Contratual"/>
    <x v="5"/>
    <s v="Cliente Alto Custo"/>
    <x v="4"/>
    <x v="1"/>
    <m/>
    <s v="Empresarial"/>
    <s v="Não Assistencial"/>
    <x v="6"/>
    <m/>
    <x v="1"/>
    <s v="Risco do Negócio"/>
    <s v="Beneficiária, questiona a não inclusão do beneficiário em contrato coletivo empresarial Rosemere do Carmo Carvalho Pessanha com a Operadora Leve Saúde, alega que ainda está em análise médica. A solicitação foi feita à Operadora no dia 24/05/2024. Protocolo não fornecido pela operadora"/>
    <s v="Alto Custo "/>
    <x v="1"/>
    <x v="0"/>
    <x v="0"/>
    <s v="AC"/>
    <x v="1"/>
    <x v="1"/>
    <s v="AC"/>
    <m/>
    <m/>
    <m/>
    <m/>
    <m/>
  </r>
  <r>
    <d v="2024-06-10T00:00:00"/>
    <x v="33"/>
    <n v="4"/>
    <x v="1"/>
    <n v="12915408"/>
    <s v=" ELIANE DA CRUZ ROLAO"/>
    <s v="028.188.827-71"/>
    <n v="50"/>
    <s v="Não Reincidente"/>
    <s v="Personal"/>
    <x v="1"/>
    <x v="1"/>
    <s v="Mensalidade e Reajustes"/>
    <s v="Mensalidades ou Outras Cobranças"/>
    <x v="9"/>
    <s v="Reajuste"/>
    <x v="27"/>
    <x v="1"/>
    <m/>
    <s v="Empresarial"/>
    <s v="Não Assistencial"/>
    <x v="1"/>
    <m/>
    <x v="0"/>
    <n v="0"/>
    <s v="Beneficiária, questiona o reajuste ocorrido em 06/2024, que alterou o valor da contraprestação pecuniária de R$ 1610,18 para R$ 2562,56, sem motivação especificada. Relata que houve 2 inclusões de dependentes de 2 funcionários do plano empresa. Operadora alega que teve reajuste mas não sabe explicar do que se refere esse reajuste. Solicita urgência. Protocolo 42233920240614654148 data 14/06/2024"/>
    <s v="O reajuste foi feito duas vezes no valor da beneficiária​. Entrou em contato 4 vezes, antes de abrir a NIP"/>
    <x v="0"/>
    <x v="0"/>
    <x v="1"/>
    <s v="Sim"/>
    <x v="0"/>
    <x v="1"/>
    <s v="Sim"/>
    <s v="Criação de alerta para prioridade no SalesForce para demandas mais urgentes"/>
    <m/>
    <m/>
    <m/>
    <m/>
  </r>
  <r>
    <d v="2024-06-10T00:00:00"/>
    <x v="34"/>
    <n v="5"/>
    <x v="3"/>
    <n v="12916497"/>
    <s v="JOSE MARCIO PINTO"/>
    <s v="332.677.157-68"/>
    <n v="69"/>
    <s v="Não Reincidente"/>
    <s v="Personal"/>
    <x v="4"/>
    <x v="19"/>
    <s v="Cobertura"/>
    <s v="Prazos Máximos para Atendimento"/>
    <x v="0"/>
    <s v="Prestador sem agenda"/>
    <x v="25"/>
    <x v="11"/>
    <m/>
    <s v="Individual"/>
    <s v="Assistencial"/>
    <x v="9"/>
    <m/>
    <x v="0"/>
    <s v="Evitável"/>
    <s v="José Marcio Pinto necessita de tratamento especializado para um câncer já diagosticado. A Leve Saúde está dificultando o atendimento e enviou o paciente para um hospital onde não há especialistas oncológicos. A médica do plantão onde ele está internado solicitou ao plano que direcionassem o caso para um oncologista, mas o plano não deu retorno. O paciente, idoso, diabético e hipertenso está sem conseguir se alimentar já há algumas semanas e perdeu mais de 20 kg. Quando levamos ele ao hospital, a pressão dele estava 8 por 5. Está morrendo de inanição e o plano de saúde não toma nenhum tipo de atitude. A situação é muito grave. Fomos informados pelo plano, na central de atendimento oncológico especializado, que há apenas uma oncologista disponível para atender todos os segurados do Rio de Janeiro. PEDIMOS QUE O PLANO DE SAÚDE TRANSFIRA O PACIENTE PARA UM HOSPITAL ESPECIALIZADO, UM CENTRO DE CUIDADOS ONDE TENHAM ESPECIALISTAS ONCOLÓGICOS PARA TRATÁ-LO"/>
    <m/>
    <x v="0"/>
    <x v="1"/>
    <x v="0"/>
    <s v="Sim"/>
    <x v="0"/>
    <x v="1"/>
    <s v="Sim"/>
    <s v="Redesenhar fluxo de oncologia"/>
    <m/>
    <m/>
    <m/>
    <m/>
  </r>
  <r>
    <d v="2024-05-27T00:00:00"/>
    <x v="35"/>
    <n v="21"/>
    <x v="4"/>
    <n v="12917534"/>
    <s v="ANDRESA DE JESUS BERNARDINO PEREIRA"/>
    <s v="129.851.337-50"/>
    <n v="43"/>
    <s v="Não Reincidente"/>
    <s v="Mais Metropolitano"/>
    <x v="2"/>
    <x v="19"/>
    <s v="Contratos e Regulamentos"/>
    <s v="Contratação/Adesão e Vigência Contratual"/>
    <x v="0"/>
    <s v="Cliente Alto Custo"/>
    <x v="4"/>
    <x v="1"/>
    <m/>
    <s v="Individual"/>
    <s v="Não Assistencial"/>
    <x v="6"/>
    <m/>
    <x v="1"/>
    <s v="Risco do Negócio"/>
    <s v="Beneficiária, questiona resposta não enviada da solicitação de Contratação ao plano Leve saúde solicitada em 27/05/2024 na Proposta 17168216386905.Informa que enviou toda a documentação ,preencheu questionário de saúde e fez atendimento médico. Informa que tem doença de Crown e que por isso Operadora não responde quando entra em contato ,alegando está em análise ."/>
    <s v="1 contato pelo whatsapp antes da NIP mas não interagiu com o BOT e conversa foi finalizada "/>
    <x v="1"/>
    <x v="0"/>
    <x v="0"/>
    <s v="AC"/>
    <x v="1"/>
    <x v="1"/>
    <s v="AC"/>
    <m/>
    <m/>
    <m/>
    <m/>
    <m/>
  </r>
  <r>
    <d v="2024-06-08T00:00:00"/>
    <x v="35"/>
    <n v="9"/>
    <x v="4"/>
    <n v="12917540"/>
    <s v="MARIA DE FATIMA GUILHERME VALERIO"/>
    <s v="005.825.297-51"/>
    <n v="59"/>
    <s v="Não Reincidente"/>
    <s v="Mais Metropolitano"/>
    <x v="2"/>
    <x v="11"/>
    <s v="Contratos e Regulamentos"/>
    <s v="Portabilidade de carências"/>
    <x v="14"/>
    <s v="Cliente Alto Custo"/>
    <x v="4"/>
    <x v="1"/>
    <m/>
    <s v="Individual"/>
    <s v="Não Assistencial"/>
    <x v="6"/>
    <m/>
    <x v="1"/>
    <s v="Risco do Negócio"/>
    <s v="nterlocutor(a), que se identifica como beneficiária relata que a operadora Leve Saúde não comunicou o aceite da portabilidade. Informa que cumpriu todos os requisitos solicitados pela mesma e, sendo os documentos entregues no dia:07/06/2024, até agora não obteve a conclusão da sua portabilidade. Contrato: 17178593499314 - Data: 17/06/2024"/>
    <m/>
    <x v="1"/>
    <x v="0"/>
    <x v="0"/>
    <s v="AC"/>
    <x v="0"/>
    <x v="1"/>
    <s v="AC"/>
    <m/>
    <m/>
    <m/>
    <m/>
    <m/>
  </r>
  <r>
    <d v="2024-06-08T00:00:00"/>
    <x v="35"/>
    <n v="9"/>
    <x v="18"/>
    <n v="12918158"/>
    <s v="_x0009_ANA CAROLINA BRAGA DE AZEVEDO MARINS"/>
    <s v="126.758.167-01"/>
    <n v="33"/>
    <s v="Não Reincidente"/>
    <s v="Personal"/>
    <x v="0"/>
    <x v="1"/>
    <s v="Cobertura"/>
    <s v="Prazos Máximos para Atendimento"/>
    <x v="0"/>
    <s v="Prestador sem agenda"/>
    <x v="25"/>
    <x v="34"/>
    <m/>
    <s v="Empresarial"/>
    <s v="Assistencial"/>
    <x v="5"/>
    <m/>
    <x v="0"/>
    <s v="Evitável"/>
    <s v="No dia 08/06 entrei em contato com a operadora para solicitar uma consulta com o cirurgião gástrico, enviei o pedido médico por e-mail e no dia 11/06/2024 a Leve Saúde me pediu para entrar em contato com a clínica. Conforme consta em anexo, entrei contactei a clínica e o estabelecimento me informou que esse agendamento só pode ser feito pela própria operadora de saúde. Desde 11/06 a operadora se nega a fazer esse agendamento. Sempre que eu entro em contato, a operadora diz que está verificando internamente, mas que não há uma previsão para que esse agendamento seja realizado."/>
    <s v="Cirurgião Gastroenterologista"/>
    <x v="0"/>
    <x v="1"/>
    <x v="0"/>
    <s v="Sim"/>
    <x v="0"/>
    <x v="1"/>
    <s v="Sim"/>
    <s v="Redesenhar fluxo de bariátrica / Régua de contato"/>
    <m/>
    <m/>
    <m/>
    <m/>
  </r>
  <r>
    <s v="-"/>
    <x v="36"/>
    <n v="0"/>
    <x v="14"/>
    <n v="12920238"/>
    <s v="FERNANDA VITORIA DAS CHAGAS"/>
    <s v="103.998.387-16"/>
    <n v="44"/>
    <s v="Não Reincidente"/>
    <s v="Personal"/>
    <x v="0"/>
    <x v="15"/>
    <s v="Contratos e Regulamentos"/>
    <s v="Portabilidade de carências"/>
    <x v="12"/>
    <s v="Negativa  (Atendimento; Transferência)"/>
    <x v="12"/>
    <x v="1"/>
    <m/>
    <s v="Individual"/>
    <s v="Não Assistencial"/>
    <x v="8"/>
    <m/>
    <x v="2"/>
    <s v="Inevitável"/>
    <s v=" Interlocutor, que se identifica como esposo da beneficiária, relata que a operadora recusou a portabilidade de carências, solicitada após o prazo mínimo de permanência, exigindo cumprimento de carência. Informa que cumpriu todos os requisitos estabelecidos pela resolução normativa vigente (vínculo ativo no plano de origem/adimplência/prazo de permanência/compatibilidade com o plano de destino e demais requisitos), sendo os documentos entregues não operadora. A portabilidade para o plano [nome ou número do produto foi recusada em04/06/2024."/>
    <s v="Beneficiários não passaram por processo de portabilidade, não há protocolo de reclamação de redução de carências "/>
    <x v="1"/>
    <x v="0"/>
    <x v="0"/>
    <s v="Sim"/>
    <x v="1"/>
    <x v="1"/>
    <s v="Sim"/>
    <m/>
    <m/>
    <m/>
    <m/>
    <m/>
  </r>
  <r>
    <s v="-"/>
    <x v="36"/>
    <n v="0"/>
    <x v="14"/>
    <n v="12920260"/>
    <s v="WESLEY CHAGAS DA LUZ"/>
    <s v="169.748.017-93"/>
    <n v="18"/>
    <s v="Não Reincidente"/>
    <s v="Personal"/>
    <x v="0"/>
    <x v="1"/>
    <s v="Contratos e Regulamentos"/>
    <s v="Portabilidade de carências"/>
    <x v="12"/>
    <s v="Negativa  (Atendimento; Transferência)"/>
    <x v="12"/>
    <x v="1"/>
    <m/>
    <s v="Individual"/>
    <s v="Não Assistencial"/>
    <x v="8"/>
    <m/>
    <x v="2"/>
    <s v="Inevitável"/>
    <s v=" Interlocutor, que se identifica como pai da beneficiário, relata que a operadora recusou a portabilidade de carências, solicitada após o prazo mínimo de permanência, exigindo cumprimento de carência. Informa que cumpriu todos os requisitos estabelecidos pela resolução normativa vigente (vínculo ativo no plano de origem/adimplência/prazo de permanência/compatibilidade com o plano de destino e demais requisitos), sendo os documentos entregues não operadora. A portabilidade para o plano [nome ou número do produto foi recusada em04/06/2024."/>
    <s v="Beneficiários não passaram por processo de portabilidade, não há protocolo de reclamação de redução de carências "/>
    <x v="1"/>
    <x v="0"/>
    <x v="0"/>
    <s v="Sim"/>
    <x v="1"/>
    <x v="1"/>
    <s v="Sim"/>
    <m/>
    <m/>
    <m/>
    <m/>
    <m/>
  </r>
  <r>
    <d v="2024-06-17T00:00:00"/>
    <x v="36"/>
    <n v="1"/>
    <x v="1"/>
    <n v="12920921"/>
    <s v="BRUNO HENRIQUE DE OLIVEIRA DOMINGOS"/>
    <s v="124.740.157-01"/>
    <n v="26"/>
    <s v="Não Reincidente"/>
    <s v="Personal"/>
    <x v="4"/>
    <x v="10"/>
    <s v="Cobertura"/>
    <s v="Regras para Acesso aos Atendimentos"/>
    <x v="3"/>
    <s v="Discordância de prazos"/>
    <x v="20"/>
    <x v="1"/>
    <m/>
    <s v="Empresarial"/>
    <s v="Assistencial"/>
    <x v="0"/>
    <s v="Regulação"/>
    <x v="0"/>
    <s v="Inevitável"/>
    <s v="O PACIENTE APRESENTOU FORTES DORES NO TRABALHO, FOI DIRETO PARA O HOSPITAL SEMIU EM VICENTE DE CARVALHO, SE CONSULTOU COM ORTPODISTA QUE ENCAMINHOU UM EXAME DE RESSONANCIA PARA EVIDENCIAR ALGUM TIPO DE HERNIA. O PACIENTE RETORNOU PRA CASA COM FORTES DORES E ENTRAMOS EM CONTATO COM A OPERADORA NA QUAL NOS INFORMOU QUE A AUTORIZACAO DO EXAME SO EM ATE 21 DIAS. ELE ESTA COM FORTES DORES E TEREMOS DE ESPERAR TODOS ESSES DIAS PRA SER LIBERADO O EXAME . ELE ESTA DE LICENÇA MEDICA DE 7 DIAS, NAO PODE FICAR EM CASA ESSE TEMPO TODOS. GOSTARIAMOS DE SOLICITAR O PLANO QUE O ENCAMINHE A ALGUM HOSPITAL DE EMERGENCIA QUE TENHA ESSE TIPO DE EXAME PARA DETECTAR O PROBLEMA. ESPERAR ATE 21 DIAS UTEIS PARA FAZER ESSE EXAME É INVIAVEL. NO AGUARDO"/>
    <s v="Cliente informa necessidade de realização de RM em urgência, apesar da informação não constar em pedido médico​. Não concorda com prazo de liberação de 21 dias úteis​ - Guia foi liberada 1 dia após sua abertura"/>
    <x v="1"/>
    <x v="0"/>
    <x v="0"/>
    <s v="Sim"/>
    <x v="0"/>
    <x v="1"/>
    <s v="Sim"/>
    <m/>
    <m/>
    <m/>
    <m/>
    <m/>
  </r>
  <r>
    <d v="2024-05-08T00:00:00"/>
    <x v="36"/>
    <n v="41"/>
    <x v="4"/>
    <n v="12921450"/>
    <s v="_x0009_CINTIA VENTURA DO NASCIMENTO"/>
    <s v="097.163.067-41"/>
    <n v="46"/>
    <s v="Não Reincidente"/>
    <s v="Mais Metropolitano"/>
    <x v="2"/>
    <x v="11"/>
    <s v="Contratos e Regulamentos"/>
    <s v="Contratação/Adesão e Vigência Contratual"/>
    <x v="5"/>
    <s v="Cliente Alto Custo"/>
    <x v="4"/>
    <x v="1"/>
    <m/>
    <s v="Individual"/>
    <s v="Não Assistencial"/>
    <x v="6"/>
    <m/>
    <x v="1"/>
    <s v="Risco do Negócio"/>
    <s v="Interlocutora, que se identifica como beneficiária, questiona a análise para contratação de plano individual, sob alegação de estar no serviço financeiro. A solicitação foi feita à Operadora no dia 08/05/2024. Protocolo 4223392024061765849 – data 17/06/2024."/>
    <s v="Sem contato telefônico e de whatsapp, antes da NIP"/>
    <x v="1"/>
    <x v="0"/>
    <x v="0"/>
    <s v="AC"/>
    <x v="1"/>
    <x v="1"/>
    <s v="AC"/>
    <m/>
    <m/>
    <m/>
    <m/>
    <m/>
  </r>
  <r>
    <d v="2024-05-04T00:00:00"/>
    <x v="36"/>
    <n v="45"/>
    <x v="12"/>
    <n v="12920333"/>
    <s v="CATIA LACERDA PENETRA"/>
    <s v="116.332.027-71"/>
    <n v="39"/>
    <s v="Não Reincidente"/>
    <s v="Premium"/>
    <x v="4"/>
    <x v="20"/>
    <s v="Cobertura"/>
    <s v="Regras para Acesso aos Atendimentos"/>
    <x v="3"/>
    <s v="Falta de prestador na região"/>
    <x v="21"/>
    <x v="35"/>
    <s v="Cardiologia"/>
    <s v="Empresarial"/>
    <s v="Assistencial"/>
    <x v="2"/>
    <m/>
    <x v="0"/>
    <n v="0"/>
    <s v="Beneficiário questiona a falta de atendimento para tomografia, cardiologia, angiologia e ginecologia, e nome do médico solicitante Dra. Julia Amando CRM5281437-7. A solicitação foi feita à Operadora no dia 18/06/2024, para realização no município Rio de Janeiro. A operadora alega que o pedido está em análise não apresenta resposta ao pedido]. Protocolo: 42233920240618664360 - 18/06/2024. – RN 566"/>
    <m/>
    <x v="1"/>
    <x v="0"/>
    <x v="0"/>
    <s v="Sim"/>
    <x v="0"/>
    <x v="1"/>
    <s v="Sim"/>
    <s v="Agendamentos na rede credenciada pelo Site/APP"/>
    <m/>
    <m/>
    <m/>
    <m/>
  </r>
  <r>
    <d v="2024-05-24T00:00:00"/>
    <x v="36"/>
    <n v="25"/>
    <x v="1"/>
    <n v="12920858"/>
    <s v="THAMIRIS CHALHOUB ARAUJO"/>
    <s v="181.441.537-82"/>
    <n v="25"/>
    <s v="Reincidente"/>
    <s v="Personal"/>
    <x v="4"/>
    <x v="10"/>
    <s v="Cobertura"/>
    <s v="Prazos Máximos para Atendimento"/>
    <x v="2"/>
    <s v="Falta de prestador na região"/>
    <x v="21"/>
    <x v="36"/>
    <m/>
    <s v="Empresarial"/>
    <s v="Assistencial"/>
    <x v="2"/>
    <m/>
    <x v="0"/>
    <s v="Evitável"/>
    <s v="Minha filha descobriu Hipotiroidismo e engordou mais de 20 kg no ultimo ano, esta com auto estima baixa, acarretando varios problemas de comportamento. A endocrinologista encaminhou para Nutrologo, Tentei agendar junto ao plano no dia 24 de maio porem sem resposta ate hoje. Por varias vezes fiz contato desde entao e sempre dizem que esta em aprovação ainda. Vai fazer um mÊs e nada. Hoje liguei para me informar e simplesmente a atendente me deixou na linha. Sem resposta ate hoje"/>
    <m/>
    <x v="1"/>
    <x v="0"/>
    <x v="0"/>
    <s v="Sim"/>
    <x v="0"/>
    <x v="1"/>
    <s v="Sim"/>
    <s v="Cadastrado Nutrólogo"/>
    <m/>
    <m/>
    <m/>
    <m/>
  </r>
  <r>
    <d v="2024-06-13T00:00:00"/>
    <x v="37"/>
    <n v="6"/>
    <x v="1"/>
    <n v="12922572"/>
    <s v="_x0009_ISIS FRAGASSI LAGO"/>
    <s v="094.549.645-18"/>
    <n v="21"/>
    <s v="Não Reincidente"/>
    <s v="Mais Metropolitano"/>
    <x v="0"/>
    <x v="8"/>
    <s v="Mensalidade e Reajustes"/>
    <s v="Mensalidade ou outras cobranças"/>
    <x v="15"/>
    <s v="Problemas com boleto"/>
    <x v="28"/>
    <x v="1"/>
    <m/>
    <s v="Individual"/>
    <s v="Não Assistencial"/>
    <x v="1"/>
    <m/>
    <x v="0"/>
    <s v="Evitável"/>
    <s v="EMBORA EU TENHA ENTRADO EM CONTATO DESDE ANTES DO DIA 13/06/24, ELES SÓ ME DERAM PROTOCOLO NESTE DIA. JÁ FAZ DUAS SEMANAS QUE TENTO PAGAR O BOLETO E NO BANCO DIZ QUE O BOLETO NÃO ESTÁ REGISTRADO. JÁ MANDEI MENSAGEM PARA OUVIDORIA DO PLANO, ENTREI EM CONTATO PELO WHATSAPP, MAS NUNCA RESOLVEM. FICAM PASSANDO DE UMA PESSOA PARA OUTRA, QUANDO NÃO ENCERRA O ATENDIMENTO SEM DAR RETORNO. A DATA DO VENCIMENTO É DIA 23/06, MAS SEMPRE PAGO ANTES A FIM DE NÃO OCORRER NEGATIVA DE ATENDIMENTO POR FALTA DE PAGAMENTO. DUAS SEMANAS SEM SOLUÇÃO."/>
    <s v="Erro no boleto impedia o pagamento​. Cliente entrou em contato 4 vezes solicitando o boleto, sendo duas vezes com ameaça"/>
    <x v="0"/>
    <x v="0"/>
    <x v="1"/>
    <s v="Sim"/>
    <x v="0"/>
    <x v="1"/>
    <s v="Sim"/>
    <s v="Conferir lotes anexados aos bancos para garantir que não houve erro"/>
    <m/>
    <m/>
    <m/>
    <m/>
  </r>
  <r>
    <d v="2024-06-05T00:00:00"/>
    <x v="37"/>
    <n v="14"/>
    <x v="4"/>
    <n v="12923284"/>
    <s v="LORRANY CRISTINE PORTO DA SILVA SOARES JIBRINE"/>
    <s v="142.800.497-18"/>
    <n v="25"/>
    <s v="Não Reincidente"/>
    <s v="Personal"/>
    <x v="1"/>
    <x v="18"/>
    <s v="Contratos e Regulamentos"/>
    <s v="Contratação/Adesão e Vigência Contratual"/>
    <x v="5"/>
    <s v="Cliente Alto Custo"/>
    <x v="4"/>
    <x v="1"/>
    <m/>
    <s v="Individual"/>
    <s v="Não Assistencial"/>
    <x v="6"/>
    <m/>
    <x v="1"/>
    <s v="Risco do Negócio"/>
    <s v=" Beneficiária questiona a falta de resposta para contratação de plano individual ou familiar, sob alegação de que a solicitação estaria em análise (número da proposta: 17176055951240). A solicitação foi feita à Operadora no dia 05/06/2024. Protocolo: A beneficiária entrou em contato com a operadora pelo telefone (21)3952-3333 nos dias 11/06/2024, 14/06/2024 e a dia 17/06/2024 e a operadora se recusou a passar o número de protocolo."/>
    <s v="Alto Custo "/>
    <x v="1"/>
    <x v="0"/>
    <x v="0"/>
    <s v="AC"/>
    <x v="1"/>
    <x v="1"/>
    <s v="AC"/>
    <m/>
    <m/>
    <m/>
    <m/>
    <m/>
  </r>
  <r>
    <d v="2024-06-16T00:00:00"/>
    <x v="37"/>
    <n v="3"/>
    <x v="7"/>
    <n v="12924582"/>
    <s v=" MIRIAN BARBOSA DE ALMEIDA"/>
    <s v="593.774.887-53"/>
    <n v="90"/>
    <s v="Não Reincidente"/>
    <s v="Personal"/>
    <x v="0"/>
    <x v="1"/>
    <s v="Cobertura"/>
    <s v="Prazos Máximos para Atendimento"/>
    <x v="0"/>
    <s v="OPME"/>
    <x v="29"/>
    <x v="1"/>
    <m/>
    <s v="Empresarial"/>
    <s v="Assistencial"/>
    <x v="0"/>
    <s v="OPME "/>
    <x v="0"/>
    <e v="#N/A"/>
    <s v="Minha vó, idosa que irá completar 91 anos no próximo dia 30 de junho está internada desde 09/06/2024 aguardando o acordo entre o plano de saúde e o cirurgião para que o plano de saúde aceite fornecer os materiais entre os três fornecedores indicados pelo cirurgião responsável da cirurgia que ela necessita, conforme documento anexo. Vale ressaltar que uma internação tão prolongada pra uma idosa de 90 anos, com demência senil, devido falta de entendimento com o plano de saúde é uma lástima para idosa e para família que acompanha essa situação dolorosa."/>
    <s v="Demora na liberação do benefício devido ao pedido específico do médio para os materiais cirúrgicos, não cumprindo o prazo estabelecido, chegando a abertura da NIP"/>
    <x v="0"/>
    <x v="0"/>
    <x v="0"/>
    <s v="Sim"/>
    <x v="0"/>
    <x v="1"/>
    <s v="Sim"/>
    <m/>
    <m/>
    <m/>
    <m/>
    <m/>
  </r>
  <r>
    <m/>
    <x v="38"/>
    <n v="45463"/>
    <x v="14"/>
    <n v="12924707"/>
    <s v="HEITOR SOUZA VERNIN"/>
    <s v="226.584.367-93"/>
    <n v="2"/>
    <s v="Não Reincidente"/>
    <m/>
    <x v="3"/>
    <x v="5"/>
    <s v="Contratos e Regulamentos"/>
    <s v="Portabilidade de carências"/>
    <x v="0"/>
    <s v="Portabilidade de operadora"/>
    <x v="30"/>
    <x v="1"/>
    <m/>
    <s v="Individual"/>
    <s v="Não Assistencial"/>
    <x v="4"/>
    <m/>
    <x v="2"/>
    <s v="Evitável"/>
    <s v="Interlocutora, mãe do beneficiário, informa negativa de portabilidade solicitada em 11/06/2024, enviada toda a documentação solicitada , com encaminhamento para uma nova contratação e novo cumprimento de carências , operadora alega que não pode realizar a portabilidade pois plano atual ainda se encontra ativo. Protocolo não gerado pois operadora alega que Heitor ainda não é beneficiário."/>
    <s v="Erro de compatibilidade pelo site da ANS, plano de origem não compativel com o plano escolhido"/>
    <x v="1"/>
    <x v="0"/>
    <x v="0"/>
    <s v="Sim"/>
    <x v="1"/>
    <x v="1"/>
    <s v="Sim"/>
    <m/>
    <m/>
    <m/>
    <m/>
    <m/>
  </r>
  <r>
    <d v="2024-05-22T00:00:00"/>
    <x v="38"/>
    <n v="29"/>
    <x v="4"/>
    <n v="12926108"/>
    <s v="NICHOLAS TAVARES VIANA"/>
    <s v="203.533.097-10"/>
    <n v="6"/>
    <s v="Não Reincidente"/>
    <s v="Personal"/>
    <x v="1"/>
    <x v="1"/>
    <s v="Contratos e Regulamentos"/>
    <s v="Contratação/Adesão e Vigência Contratual"/>
    <x v="5"/>
    <s v="Cliente Alto Custo"/>
    <x v="4"/>
    <x v="1"/>
    <m/>
    <s v="Individual"/>
    <s v="Não Assistencial"/>
    <x v="6"/>
    <m/>
    <x v="1"/>
    <s v="Risco do Negócio"/>
    <s v="Interlocutor(a), que se identifica como mãe do beneficiário, questiona a falta de resposta ao pedido de contratação do plano individual ou familiar. A solicitação foi feita à Operadora no dia 22/05/2024. Protocolo Telefone 3952-3333 data - 19/06/2024"/>
    <s v="beneficiária entra em contato um dia antes da NIP e informa que está aguardando a 29 dias e deseja informações. Solicitado aguardar 72 horas."/>
    <x v="1"/>
    <x v="0"/>
    <x v="0"/>
    <s v="AC"/>
    <x v="1"/>
    <x v="1"/>
    <s v="AC"/>
    <m/>
    <m/>
    <m/>
    <m/>
    <m/>
  </r>
  <r>
    <d v="2024-06-13T00:00:00"/>
    <x v="38"/>
    <n v="7"/>
    <x v="1"/>
    <n v="12926269"/>
    <s v="_x0009_CARLOS ALBERTO DOMINGUES MARQUES"/>
    <s v="455.457.317-68"/>
    <n v="67"/>
    <s v="Não Reincidente"/>
    <s v="Personal"/>
    <x v="1"/>
    <x v="1"/>
    <s v="Contratos e Regulamentos"/>
    <s v="Suspensão e Rescisão Contratual"/>
    <x v="10"/>
    <s v="Aviso prévio"/>
    <x v="8"/>
    <x v="1"/>
    <m/>
    <s v="Empresarial"/>
    <s v="Não Assistencial"/>
    <x v="8"/>
    <m/>
    <x v="2"/>
    <s v="Inevitável"/>
    <s v="Beneficiário informa que, em 14/06/2024, o representante da pessoa jurídica solicitou a rescisão imediata do contrato coletivo, entretanto, foi informado que deveria haver notificação prévia de 60 (sessenta) dias . Beneficiário não concorda com essa informação e relata que está solicitando o cancelamento devido a operadora não estar disponibilizando o serviço de saúde conforme contratado. Protocolo: 42233920240613651408 Data: 13/06/2024"/>
    <s v="Aviso prévio - Regra de negócios da empresa"/>
    <x v="0"/>
    <x v="1"/>
    <x v="0"/>
    <s v="Sim"/>
    <x v="0"/>
    <x v="1"/>
    <s v="Sim"/>
    <m/>
    <m/>
    <m/>
    <m/>
    <m/>
  </r>
  <r>
    <d v="2024-06-06T00:00:00"/>
    <x v="38"/>
    <n v="14"/>
    <x v="4"/>
    <n v="12926956"/>
    <s v="ANDREA LEITAO MOREIRA"/>
    <s v="938.514.997-00"/>
    <n v="55"/>
    <s v="Não Reincidente"/>
    <s v="Personal"/>
    <x v="2"/>
    <x v="1"/>
    <s v="Contratos e Regulamentos"/>
    <s v="Contratação/Adesão e Vigência Contratual"/>
    <x v="5"/>
    <s v="Cliente Alto Custo"/>
    <x v="4"/>
    <x v="1"/>
    <m/>
    <s v="Individual"/>
    <s v="Não Assistencial"/>
    <x v="6"/>
    <m/>
    <x v="1"/>
    <s v="Risco do Negócio"/>
    <s v=" NO DIA 7/06/2024 EFETUEI CONTATO COM A OPERADORA PARA ADERIR AO UM PLANO DE SAÚDE NA CONDIÇÃO DE PESSOA FÍSICA; REALIZEI A ENTREVISTA MÉDICA EM 10/06/2024 E O PLANO NÃO CELEBROU A CONTRATAÇÃO PORQUE POSSUO DOENÇA DEGENERARIVA (PREEXISTENTE). A UNICA INFORMAÇÃO QUE FOI PASSADA É O NUMERO DA PROPOSTA 17176883115842. A RECUSA VIOLA O ART. 3º, IV DA CRFB; ART. 39, IX DO CDC E ART. 14 DA LEI 9656/98."/>
    <s v="Sem contato telefônico e de whatsapp, antes da NIP"/>
    <x v="1"/>
    <x v="0"/>
    <x v="0"/>
    <s v="AC"/>
    <x v="1"/>
    <x v="1"/>
    <s v="AC"/>
    <m/>
    <m/>
    <m/>
    <m/>
    <m/>
  </r>
  <r>
    <d v="2024-06-21T00:00:00"/>
    <x v="39"/>
    <n v="0"/>
    <x v="12"/>
    <n v="12929216"/>
    <s v="PAMELLA TOZATO DA SILVA"/>
    <s v="139.702.627-80"/>
    <n v="31"/>
    <s v="Não Reincidente"/>
    <s v="Personal"/>
    <x v="2"/>
    <x v="0"/>
    <s v="Cobertura"/>
    <s v="Rede de Atendimento (rede conveniada)"/>
    <x v="3"/>
    <s v="Cancelamento de consulta"/>
    <x v="17"/>
    <x v="37"/>
    <s v="Psicologia"/>
    <s v="Empresarial"/>
    <s v="Assistencial"/>
    <x v="7"/>
    <m/>
    <x v="0"/>
    <s v="Evitável"/>
    <s v="Boa tarde, estou há exatos 2 meses tentando marca um psiquiatra online pelo plano, o mesmo me disponibiliza a data e a hora eu marco e no dia da consulta recebo uma mensagem dizendo que houve um imprevisto e tem que ser remarcado, ou então o profissonal não entra na sala, hoje por exemplo tinha consulta de manha e ele não entrou, remarqueipara tarde e o mesmo não entrou novamente e permaneci 1 hora na sala aguardando atendimento. Já o psicologo eu nao consigo horario cedo, ti po as 07:00 ou quando consigo sempre atrasa ao entrar e ai eu nao consigo me consultar, e eu preciso de atendimento pois tenho crise de ansiedade que estou tratando ."/>
    <s v="Beneficiária teve diversas consultas canceladas"/>
    <x v="0"/>
    <x v="1"/>
    <x v="0"/>
    <s v="Sim"/>
    <x v="0"/>
    <x v="1"/>
    <s v="Sim"/>
    <s v="Definir ponto focal para repasse de reclamações"/>
    <m/>
    <m/>
    <m/>
    <m/>
  </r>
  <r>
    <d v="2024-05-27T00:00:00"/>
    <x v="39"/>
    <n v="25"/>
    <x v="7"/>
    <n v="12929324"/>
    <s v="FRANCISCO EMIDIO DE FARIAS"/>
    <s v="430.166.507-20"/>
    <n v="77"/>
    <s v="Reincidente"/>
    <s v="Personal"/>
    <x v="1"/>
    <x v="6"/>
    <s v="Cobertura"/>
    <s v="Regras para Acesso aos Atendimentos"/>
    <x v="3"/>
    <s v="Dificuldade de agendamento"/>
    <x v="2"/>
    <x v="0"/>
    <m/>
    <s v="Empresarial"/>
    <s v="Assistencial"/>
    <x v="0"/>
    <m/>
    <x v="0"/>
    <s v="Evitável"/>
    <s v="Interlocutora, que se identifica como nora do beneficiário, questiona a falta de atendimento para 31009115 Herniorrafia inguinal - unilateral, solicitada pelo Dr. George Bonnet CRM52901334 solicitada 27/03/2024 a solicitação foi feita à Operadora no dia 20/05/2024, para realização no município Rio de Janeiro. A operadora alega que o pedido está em análise e que somente teria agenda em 29/07/2024. Interlocutora informa que desde 06/05/2024 está com o risco cirúrgico e mesmo assim operadora marca a cirurgia. Operadora autorizou a cirurgia em 07/06/2024 sob guia 1106442 guia de autorização. Protocolo 402233920240621680409 – data 21/06/2024 ás 10:30 da manhã atendente Bruna."/>
    <s v="Beneficiário já havia aberto outra NIP, o procedimento estava autorizado pela regulação, porém o prestador estava demorando para agendar a cirurgia. "/>
    <x v="1"/>
    <x v="0"/>
    <x v="0"/>
    <s v="Sim"/>
    <x v="0"/>
    <x v="1"/>
    <s v="Sim"/>
    <m/>
    <m/>
    <m/>
    <m/>
    <m/>
  </r>
  <r>
    <d v="2024-03-04T00:00:00"/>
    <x v="39"/>
    <n v="109"/>
    <x v="12"/>
    <n v="12928117"/>
    <s v="NEIDE VIEIRA DA SILVA"/>
    <s v="822.029.157-53"/>
    <n v="59"/>
    <s v="Reincidente"/>
    <s v="Personal"/>
    <x v="0"/>
    <x v="2"/>
    <s v="Cobertura"/>
    <s v="Rede de Atendimento (rede conveniada)"/>
    <x v="3"/>
    <s v="Falta de prestador na região"/>
    <x v="21"/>
    <x v="31"/>
    <m/>
    <s v="Individual"/>
    <s v="Assistencial"/>
    <x v="2"/>
    <m/>
    <x v="0"/>
    <s v="Evitável"/>
    <s v=" Interlocutor, que se identifica como Filha da beneficiária, questiona o não atendimento para Fisioterapia. A solicitação foi feita à Operadora no dia 06/2024, no município Nova Iguaçu e o agendamento foi realizado para o município São João de Meriti, dia 06/2024. Protocolo 4223392024060360566 – data 17/06/2024"/>
    <s v="Em resposta a primeira NIP direcionamos para local fora da área de abrangência do plano e sem custear de deslocamento. Beneficiária não concordou com local indicado, por isso, abriu nova NIP."/>
    <x v="0"/>
    <x v="0"/>
    <x v="1"/>
    <s v="Sim"/>
    <x v="0"/>
    <x v="0"/>
    <s v="Sim"/>
    <s v="Credenciado Clínica Crescer"/>
    <m/>
    <m/>
    <m/>
    <m/>
  </r>
  <r>
    <d v="2024-06-17T00:00:00"/>
    <x v="39"/>
    <n v="4"/>
    <x v="17"/>
    <n v="12929215"/>
    <s v="NEUZA BARBOZA DE OLIVEIRA"/>
    <s v="840.278.277-91"/>
    <n v="60"/>
    <s v="Não Reincidente"/>
    <s v="Personal"/>
    <x v="1"/>
    <x v="6"/>
    <s v="Cobertura"/>
    <s v="Regras para Acesso aos Atendimentos"/>
    <x v="3"/>
    <s v="Prestador sem agenda"/>
    <x v="25"/>
    <x v="35"/>
    <m/>
    <s v="Individual"/>
    <s v="Assistencial"/>
    <x v="2"/>
    <m/>
    <x v="2"/>
    <s v="Evitável"/>
    <s v=" Beneficiária, questiona a não cobertura para consulta com ginecologista, solicitado em 15/05/2024 para realização em Rio de Janeiro/RJ. Operadora está negando atendimento por se tratar de transgênero. Protocolo 42233920240201161804 – data 21/06/2024."/>
    <s v="Beneficiária entrou em contato com a Central informando que agendou consulta com ginecologista mas não sabe local onde foi agendado. Consultora verifica agenda da Leve clínica, porém, não há registro de agendamento. Beneficiária informa que irá verificar no livro e depois retornará o contato. Contato é encerrado e beneficiária não retorna a central. (Inevitável pois não houve erro de agendamento e beneficiária não soube informar local agendado). "/>
    <x v="1"/>
    <x v="0"/>
    <x v="0"/>
    <s v="Sim"/>
    <x v="0"/>
    <x v="1"/>
    <s v="Sim"/>
    <s v="Plano de ação não definido"/>
    <m/>
    <m/>
    <m/>
    <m/>
  </r>
  <r>
    <d v="2024-05-24T00:00:00"/>
    <x v="40"/>
    <n v="31"/>
    <x v="4"/>
    <n v="12929936"/>
    <s v="ROSEMARY DE FARIAS TORRES MACHADO DE OLIVEIRA"/>
    <s v="876.646.667-91"/>
    <n v="59"/>
    <s v="Não Reincidente"/>
    <s v="Personal"/>
    <x v="0"/>
    <x v="1"/>
    <s v="Contratos e Regulamentos"/>
    <s v="Contratação/Adesão e Vigência Contratual"/>
    <x v="5"/>
    <s v="Cliente Alto Custo"/>
    <x v="4"/>
    <x v="1"/>
    <m/>
    <s v="Individual"/>
    <s v="Não Assistencial"/>
    <x v="6"/>
    <m/>
    <x v="1"/>
    <s v="Risco do Negócio"/>
    <s v="Beneficiária, questiona a recusa para contratação de plano individual ou familiar, sem motivo, ficam prorrogando, pedindo para a mesma aguardar. A solicitação foi feita à Operadora no dia 24/05/2024. Protocolo 422339202040619667096 - 20/06."/>
    <s v="Beneficiária entra em contato após a entrevista médica mas atendimento é encerrado"/>
    <x v="1"/>
    <x v="0"/>
    <x v="0"/>
    <s v="AC"/>
    <x v="0"/>
    <x v="1"/>
    <s v="AC"/>
    <m/>
    <m/>
    <m/>
    <m/>
    <m/>
  </r>
  <r>
    <d v="2024-05-27T00:00:00"/>
    <x v="40"/>
    <n v="28"/>
    <x v="4"/>
    <n v="12930724"/>
    <s v="_x0009_ENEDINA DA SILVA MACHADO"/>
    <s v="662.530.807-25"/>
    <n v="81"/>
    <s v="Não Reincidente"/>
    <s v="Personal"/>
    <x v="0"/>
    <x v="1"/>
    <s v="Contratos e Regulamentos"/>
    <s v="Contratação/Adesão e Vigência Contratual"/>
    <x v="5"/>
    <s v="Cliente Alto Custo"/>
    <x v="4"/>
    <x v="1"/>
    <m/>
    <s v="Individual"/>
    <s v="Não Assistencial"/>
    <x v="6"/>
    <m/>
    <x v="1"/>
    <s v="Risco do Negócio"/>
    <s v=" Interlocutora, que se identifica como filha da beneficiária, questiona a recusa para contratação de plano individual ou familiar, sob alegação de idade e por ter doença pré existente. A solicitação foi feita à Operadora no dia 27/05/2024. Protocolo 42233920240621682018 - data 19/06/2024."/>
    <s v="Sem contato telefônico e de whatsapp, antes da NIP"/>
    <x v="1"/>
    <x v="0"/>
    <x v="0"/>
    <s v="AC"/>
    <x v="0"/>
    <x v="1"/>
    <s v="AC"/>
    <m/>
    <m/>
    <m/>
    <m/>
    <m/>
  </r>
  <r>
    <d v="2024-06-17T00:00:00"/>
    <x v="40"/>
    <n v="7"/>
    <x v="4"/>
    <n v="12931004"/>
    <s v="_x0009_INGRID DOS SANTOS"/>
    <s v="163.485.877-89"/>
    <n v="29"/>
    <s v="Não Reincidente"/>
    <s v="Premium"/>
    <x v="0"/>
    <x v="19"/>
    <s v="Contratos e Regulamentos"/>
    <s v="Adaptação ou Migração Contratual"/>
    <x v="5"/>
    <s v="Cliente Alto Custo"/>
    <x v="4"/>
    <x v="1"/>
    <m/>
    <s v="Individual"/>
    <s v="Não Assistencial"/>
    <x v="6"/>
    <m/>
    <x v="1"/>
    <s v="Risco do Negócio"/>
    <s v="Boa tarde! Venho por meio desta, relatar uma reclamação contra o plano de saúde LEVE, fiz a contratação do plano, passei pela área médica, e até hj meu plano não foi ativado, tenho um filho com hidrocefalia que precisa utilizar o plano, e até agora o plano não deu seguimento com trâmite para ativação do plano, meu filho vem sentindo dores de cabeça, e não consigo atendimento porque o plano ainda não está ativo, passei pela área médica no dia 18/06/2024. O número da proposta é 17186443517539"/>
    <s v="Beneficiária tenta realizar o contato com a equipe de EMQ, porém, atendimento é encerrado"/>
    <x v="1"/>
    <x v="0"/>
    <x v="0"/>
    <s v="AC"/>
    <x v="1"/>
    <x v="1"/>
    <s v="AC"/>
    <m/>
    <m/>
    <m/>
    <m/>
    <m/>
  </r>
  <r>
    <d v="2024-06-24T00:00:00"/>
    <x v="40"/>
    <n v="0"/>
    <x v="17"/>
    <n v="12931178"/>
    <s v="CAIO VALIM DE LIMA"/>
    <s v="211.128.0027-54"/>
    <n v="10"/>
    <s v="Não Reincidente"/>
    <s v="Personal"/>
    <x v="1"/>
    <x v="0"/>
    <s v="Cobertura"/>
    <s v="Rede de Atendimento (rede conveniada)"/>
    <x v="3"/>
    <s v="Erros de atendimento (Fale Leve, prestador e etc)"/>
    <x v="0"/>
    <x v="38"/>
    <m/>
    <s v="Empresarial"/>
    <s v="Assistencial"/>
    <x v="3"/>
    <m/>
    <x v="0"/>
    <s v="Inevitável"/>
    <s v=" Interlocutora, que se identifica como mãe do beneficiário, questiona a não cobertura para Ortopedista. O procedimento foi solicitado à operadora no dia 24/06/2024, para realização no município do Rio de Janeiro e a operadora indicou prestadores que não realizam o procedimento. Interlocutora informa que está em hospital indicado para atendimento, e foi informada que local não atende a crianças. Protocolo 42233920240624687393 – data 24/06/2024."/>
    <s v="Responsável solicitou atendimento de emergência ortpédica pediátrica e foi diferecionada para dois locais que não atendiam a especialidade e a idade do beneficiário. Hospital São Matheus - Pronto atendimento pediátrico e Hopital DiCamp - Pronto atendimento ortopédico. Para todo atendimento pediátrico não deve se indicar por especialidade, o beneficiário (a) deverá passar pelo pediatrico generalista e se necessário, será internado para ter o atendimento com especialista"/>
    <x v="1"/>
    <x v="0"/>
    <x v="1"/>
    <s v="Sim"/>
    <x v="0"/>
    <x v="1"/>
    <s v="Sim"/>
    <s v="Treinamento + Definição de refresh recorrente"/>
    <m/>
    <m/>
    <m/>
    <m/>
  </r>
  <r>
    <d v="2024-06-13T00:00:00"/>
    <x v="41"/>
    <n v="12"/>
    <x v="14"/>
    <n v="12933342"/>
    <s v="NATHALIA RIZZER SILVA CAMPOS"/>
    <s v="138.886.217.47"/>
    <n v="33"/>
    <s v="Não Reincidente"/>
    <m/>
    <x v="3"/>
    <x v="13"/>
    <s v="Contratos e Regulamentos"/>
    <s v="Portabilidade de carências"/>
    <x v="14"/>
    <s v="Portabilidade de operadora"/>
    <x v="30"/>
    <x v="1"/>
    <m/>
    <s v="Individual"/>
    <s v="Não Assistencial"/>
    <x v="4"/>
    <m/>
    <x v="2"/>
    <e v="#N/A"/>
    <s v="Até o momento não recebemos resposta de pedido de portabilidade o plano atual se encerra dia 30/06/2024"/>
    <s v="Cliente solicitou portabilidade no dia 13/06 e houve demora para resposta da operadora"/>
    <x v="1"/>
    <x v="0"/>
    <x v="0"/>
    <s v="Sim"/>
    <x v="1"/>
    <x v="1"/>
    <s v="Sim"/>
    <m/>
    <m/>
    <m/>
    <m/>
    <m/>
  </r>
  <r>
    <d v="2024-05-23T00:00:00"/>
    <x v="41"/>
    <n v="33"/>
    <x v="17"/>
    <n v="12933703"/>
    <s v="ANTUZA MARIA DE CARVALHO NETA"/>
    <s v="076.393.857-25"/>
    <n v="47"/>
    <s v="Não Reincidente"/>
    <s v="Personal"/>
    <x v="0"/>
    <x v="1"/>
    <s v="Cobertura"/>
    <s v="Regras para Acesso aos Atendimentos"/>
    <x v="0"/>
    <s v="Negativa  (Atendimento; Transferência)"/>
    <x v="12"/>
    <x v="39"/>
    <m/>
    <s v="Individual"/>
    <s v="Assistencial"/>
    <x v="0"/>
    <m/>
    <x v="2"/>
    <m/>
    <s v="Interlocutora, que se identifica como beneficiária, questiona a falta de atendimento para ressonância magnética do joelho direito, solicitada pela Dr.Andreia Maria Cardoso CRM52836192. A solicitação foi feita à Operadora no dia 20/05/2024, para realização no município Rio de Janeiro. A operadora alega que o pedido está em análise e não apresenta resposta ao pedido. Interlocutora informa que a médica prestadora negligenciou seu atendimento ao solicitar exame para o joelho esquerdo e na consulta teve mal atendimento. Protocolo 42233920240520559598 – data 20/05/2024"/>
    <s v="Beneficiária realizou solicitação de autorização em maio e guia aberta foi liberada dentro do prazo. Não entende carências para a rede credenciada, por isso, abriu NIP"/>
    <x v="1"/>
    <x v="0"/>
    <x v="0"/>
    <s v="Sim"/>
    <x v="0"/>
    <x v="1"/>
    <s v="Sim"/>
    <m/>
    <m/>
    <m/>
    <m/>
    <m/>
  </r>
  <r>
    <d v="2024-01-23T00:00:00"/>
    <x v="41"/>
    <n v="154"/>
    <x v="17"/>
    <n v="12933803"/>
    <s v="ANTUZA MARIA DE CARVALHO NETA"/>
    <s v="076.393.857-25"/>
    <n v="47"/>
    <s v="Não Reincidente"/>
    <s v="Personal"/>
    <x v="0"/>
    <x v="1"/>
    <s v="Cobertura"/>
    <s v="Regras para Acesso aos Atendimentos"/>
    <x v="0"/>
    <s v="Negativa  (Atendimento; Transferência)"/>
    <x v="12"/>
    <x v="11"/>
    <m/>
    <s v="Individual"/>
    <s v="Assistencial"/>
    <x v="0"/>
    <m/>
    <x v="2"/>
    <m/>
    <s v="Interlocutora, que se identifica como beneficiária, questiona a falta de atendimento para consulta com oncologista. A solicitação foi feita à Operadora no dia 23/01/2024, para realização no município Rio de Janeiro. A operadora negou o atendimento e beneficiária teve que ligar para insistir dando explicação sobre a necessidade do atendimento e após o constrangimento por causa da negativa, conseguiu a guia de liberação pela operadora. Protocolo 42233920240415429084 – data 23/01/2024."/>
    <s v="Beneficiária entrou em contato com a Central em janeiro, onde foi liberada a guia de atendimento na CON, porém, foi informada sobre fluxo de atendimento com oncologista."/>
    <x v="1"/>
    <x v="0"/>
    <x v="0"/>
    <s v="Sim"/>
    <x v="0"/>
    <x v="1"/>
    <s v="Sim"/>
    <m/>
    <m/>
    <m/>
    <m/>
    <m/>
  </r>
  <r>
    <d v="2024-04-15T00:00:00"/>
    <x v="41"/>
    <n v="71"/>
    <x v="12"/>
    <n v="12933836"/>
    <s v="ANTUZA MARIA DE CARVALHO NETA"/>
    <s v="076.393.857-25"/>
    <n v="47"/>
    <s v="Não Reincidente"/>
    <s v="Personal"/>
    <x v="0"/>
    <x v="1"/>
    <s v="Cobertura"/>
    <s v="Regras para Acesso aos Atendimentos"/>
    <x v="0"/>
    <s v="Negativa  (Atendimento; Transferência)"/>
    <x v="12"/>
    <x v="40"/>
    <s v="Ultrassonografia das mamas"/>
    <s v="Individual"/>
    <s v="Assistencial"/>
    <x v="0"/>
    <m/>
    <x v="2"/>
    <m/>
    <s v=" Interlocutora, que se identifica como beneficiária, questiona a falta de atendimento para exames de ultrassonografia de mama, transvaginal e abdome total. A solicitação foi feita à Operadora no dia 15/04/2024, para realização no município Rio de Janeiro. A operadora negou o atendimento e beneficiária teve que ligar para insistir dando explicação sobre a necessidade do atendimento e após o constrangimento por causa da negativa, conseguiu a guia de liberação pela operadora. Protocolo 42233902240123128389 – data 15/04/2024"/>
    <s v="Beneficiária ciente da carência para atendimento na rede credenciada, teve guias liberadas por excessão em abril. Não entende carências para a rede credenciada, por isso, abriu NIP"/>
    <x v="0"/>
    <x v="1"/>
    <x v="0"/>
    <s v="Sim"/>
    <x v="0"/>
    <x v="1"/>
    <s v="Sim"/>
    <m/>
    <m/>
    <m/>
    <m/>
    <m/>
  </r>
  <r>
    <d v="2024-06-13T00:00:00"/>
    <x v="41"/>
    <n v="12"/>
    <x v="7"/>
    <n v="12935278"/>
    <s v="DAYANE TEIXEIRA DANTAS"/>
    <s v="131.383.807-19"/>
    <n v="33"/>
    <s v="Não Reincidente"/>
    <s v="Premium"/>
    <x v="0"/>
    <x v="21"/>
    <s v="Contratos e Regulamentos"/>
    <s v="Suspensão e Rescisão Contratual"/>
    <x v="11"/>
    <s v="Erros de atendimento (Fale Leve, prestador e etc)"/>
    <x v="0"/>
    <x v="1"/>
    <m/>
    <s v="Individual"/>
    <s v="Não Assistencial"/>
    <x v="3"/>
    <m/>
    <x v="0"/>
    <m/>
    <s v="Solicitei cancelamento do plano em 13/06/2024, tendo o boleto sido pago com cobertura até dia 20/06/2024. Houve recusa da devolução do pagamento do período não utilizado entre 14/06 e 20/06, que me são de direito como usuária de plano individual. Solicito a devolução proporcional do valor pago e não utilizado."/>
    <s v="Beneficiária entrou em contato solicitando o cancelamento que foi realizado no dia 13/06. O cancelamento de boleto não foi realizado pelo setor financeiro e não há registro de solicitação de devolução."/>
    <x v="1"/>
    <x v="0"/>
    <x v="1"/>
    <s v="Sim"/>
    <x v="0"/>
    <x v="1"/>
    <s v="Sim"/>
    <s v="Plano de ação não definido"/>
    <m/>
    <m/>
    <m/>
    <m/>
  </r>
  <r>
    <d v="2024-06-25T00:00:00"/>
    <x v="41"/>
    <n v="0"/>
    <x v="17"/>
    <n v="12935286"/>
    <s v="ANNA CAROLINA BARRETO MARTINS DE OLIVEIRA"/>
    <s v="132.916.157-27"/>
    <n v="34"/>
    <s v="Reincidente"/>
    <s v="Leve On"/>
    <x v="0"/>
    <x v="0"/>
    <s v="Cobertura"/>
    <s v="Rol de Procedimentos e Cobertura Contratual"/>
    <x v="0"/>
    <s v="Procedimento fora Rol"/>
    <x v="14"/>
    <x v="41"/>
    <m/>
    <s v="Individual"/>
    <s v="Assistencial"/>
    <x v="0"/>
    <m/>
    <x v="2"/>
    <m/>
    <s v="A leve está recusando fazer esse exame. Alegando que não faz parte do plano. Não consigo enviar PDF pois da que é grande o arquivo"/>
    <s v="Exame fora Rol - Regras de negócio da empresa / Beneficiária entrou em contato e foi informado que o exame não fazia parte do Rol de cobertura"/>
    <x v="1"/>
    <x v="0"/>
    <x v="0"/>
    <s v="Sim"/>
    <x v="0"/>
    <x v="1"/>
    <s v="Sim"/>
    <m/>
    <m/>
    <m/>
    <m/>
    <m/>
  </r>
  <r>
    <d v="2023-10-30T00:00:00"/>
    <x v="42"/>
    <n v="240"/>
    <x v="18"/>
    <n v="12937718"/>
    <s v="ANGELICA CONCEICAO DAS DORES BRAGA"/>
    <s v="089.182.137-60"/>
    <n v="79"/>
    <s v="Reincidente"/>
    <s v="Personal"/>
    <x v="0"/>
    <x v="4"/>
    <s v="Cobertura"/>
    <s v="Prazos Máximos para Atendimento"/>
    <x v="0"/>
    <s v="Home Care"/>
    <x v="31"/>
    <x v="42"/>
    <m/>
    <s v="Individual"/>
    <s v="Assistencial"/>
    <x v="5"/>
    <m/>
    <x v="0"/>
    <m/>
    <s v="BOA TARDE! A PACIENTE SE ENCONTRA EM RESIDÊNCIA, COM ATENDIMENTO HOME CARE, ONDE HOUVE A TROCA DA MESMA, DESDE O DIA 01/04/2024, SEM ATENDIMENTO MÉDICO, POIS A HOME CARE RESPONSÁV EL, QUALITYLIFE, DIZ ESTAR SEM O PROFISSIONAL PARA ÁREA DA PACIENTE, E CONSEQUENTEMENTE A OPERADORA, DÁ A MESMA RESPOSTA, NÃO TOMANDO PROVIDÊNCIAS ALGUMA."/>
    <s v="Beneficiária NAZARE MARIA CONCEICAO DAS DORES - Filha da beneficiária entrou em contato por diversas vezes informando que atendimento domiciliar não estava sendo prestado"/>
    <x v="0"/>
    <x v="1"/>
    <x v="0"/>
    <s v="Sim"/>
    <x v="0"/>
    <x v="1"/>
    <s v="Sim"/>
    <s v="Montar Onboarding Home Care / Credenciamento de médico de forma pontual para cumprir a demanda de atendimento. "/>
    <m/>
    <m/>
    <m/>
    <m/>
  </r>
  <r>
    <d v="2024-06-14T00:00:00"/>
    <x v="42"/>
    <n v="12"/>
    <x v="14"/>
    <n v="12937972"/>
    <s v="RENATA FERNANDES DOMENECH"/>
    <s v="085.720.917-50"/>
    <n v="43"/>
    <s v="Não Reincidente"/>
    <s v="Premium"/>
    <x v="1"/>
    <x v="6"/>
    <s v="Contratos e Regulamentos"/>
    <s v="Contratação/Adesão e Vigência Contratual"/>
    <x v="5"/>
    <s v="Cliente Alto Custo"/>
    <x v="4"/>
    <x v="1"/>
    <m/>
    <s v="Individual"/>
    <s v="Não Assistencial"/>
    <x v="6"/>
    <m/>
    <x v="1"/>
    <s v="Risco do Negócio"/>
    <s v="Beneficiária, questiona a falta de atendimento para confirmação da adesão do plano desde o dia 14-06-2024 informa que realizou a entrevista em 18-06-2024 e A operadora alega que o pedido está em análise sempre revalidando as 72 horas porém, não apresenta resposta ao pedido. nº da proposta 17183826930293"/>
    <s v="Sem contato telefônico e de whatsapp, antes da NIP"/>
    <x v="1"/>
    <x v="0"/>
    <x v="0"/>
    <s v="AC"/>
    <x v="1"/>
    <x v="1"/>
    <s v="AC"/>
    <m/>
    <m/>
    <m/>
    <m/>
    <m/>
  </r>
  <r>
    <d v="2024-06-11T00:00:00"/>
    <x v="43"/>
    <n v="16"/>
    <x v="4"/>
    <n v="12939394"/>
    <s v="_x0009_LAIS CARDOZO SOARES"/>
    <s v="108.786.327-94"/>
    <n v="24"/>
    <s v="Não Reincidente"/>
    <s v="Premium"/>
    <x v="2"/>
    <x v="6"/>
    <s v="Contratos e Regulamentos"/>
    <s v="Portabilidade de carências"/>
    <x v="5"/>
    <s v="Cliente Alto Custo"/>
    <x v="4"/>
    <x v="1"/>
    <m/>
    <s v="Individual"/>
    <s v="Não Assistencial"/>
    <x v="6"/>
    <m/>
    <x v="1"/>
    <s v="Risco do Negócio"/>
    <s v="Interlocutor(a), que se identifica como [LAIS CARDOZO SOARES], relata que a [LEVE SAUDE] não comunicou o aceite da portabilidade no plano de destino. Informa que cumpriu todos os requisitos estabelecidos pela resolução normativa vigente COM A AMIL, sendo os documentos entregues na [ABR/24]."/>
    <s v="Beneficiária tenta realizar o contato com a equipe de EMQ, porém, atendimento é encerrado"/>
    <x v="1"/>
    <x v="0"/>
    <x v="0"/>
    <s v="AC"/>
    <x v="0"/>
    <x v="1"/>
    <s v="AC"/>
    <m/>
    <m/>
    <m/>
    <m/>
    <m/>
  </r>
  <r>
    <d v="2024-06-12T00:00:00"/>
    <x v="43"/>
    <n v="15"/>
    <x v="4"/>
    <n v="12939464"/>
    <s v="CAMILA ESTEFANY MARCELINO COELHO"/>
    <s v=" 181.494.447-85"/>
    <n v="24"/>
    <s v="Não Reincidente"/>
    <s v="Personal"/>
    <x v="0"/>
    <x v="4"/>
    <s v="Contratos e Regulamentos"/>
    <s v="Portabilidade de carências"/>
    <x v="14"/>
    <s v="Cliente Alto Custo"/>
    <x v="4"/>
    <x v="1"/>
    <m/>
    <s v="Individual"/>
    <s v="Não Assistencial"/>
    <x v="6"/>
    <m/>
    <x v="1"/>
    <s v="Risco do Negócio"/>
    <s v="Interlocutora, que se identifica como beneficiária, relata que a LEVE SAÚDE OPERADORA DE PLANOS DE SAÚDE não comunicou o aceite da portabilidade no plano de destino. Informa que cumpriu todos os requisitos estabelecidos pela resolução normativa vigente (vínculo ativo no plano de origem/adimplência/prazo de permanência/compatibilidade com o plano de destino e demais requisitos), sendo os documentos"/>
    <s v="3 tentativas de contatos pelo whatsapp. Beneficiária não consegue acessar o bot e obter informação sobre análise do plano "/>
    <x v="1"/>
    <x v="0"/>
    <x v="0"/>
    <s v="AC"/>
    <x v="1"/>
    <x v="1"/>
    <s v="AC"/>
    <m/>
    <m/>
    <m/>
    <m/>
    <m/>
  </r>
  <r>
    <d v="2024-06-12T00:00:00"/>
    <x v="43"/>
    <n v="15"/>
    <x v="4"/>
    <n v="12940412"/>
    <s v="ANNA CAROLINA DE ALMEIDA OLIVEIRA"/>
    <s v="135.585.497-08"/>
    <n v="35"/>
    <s v="Não Reincidente"/>
    <s v="Personal"/>
    <x v="4"/>
    <x v="1"/>
    <s v="Contratos e Regulamentos"/>
    <s v="Contratação/Adesão e Vigência Contratual"/>
    <x v="5"/>
    <s v="Cliente Alto Custo"/>
    <x v="4"/>
    <x v="1"/>
    <m/>
    <s v="Individual"/>
    <s v="Não Assistencial"/>
    <x v="6"/>
    <m/>
    <x v="1"/>
    <s v="Risco do Negócio"/>
    <s v="Proposta enviada para operadora no dia 12/06 e entrevista médica realizada dia 14/06, porém a proposta não sai do status de análise. Já foi feito contato com a operadora, aberto reclamação, porém não há posicionamento ou nenhuma informação sobre o motivo."/>
    <s v="Sem contato telefônico e de whatsapp, antes da NIP"/>
    <x v="1"/>
    <x v="0"/>
    <x v="0"/>
    <s v="AC"/>
    <x v="1"/>
    <x v="1"/>
    <s v="AC"/>
    <m/>
    <m/>
    <m/>
    <m/>
    <m/>
  </r>
  <r>
    <d v="2024-06-26T00:00:00"/>
    <x v="43"/>
    <n v="1"/>
    <x v="8"/>
    <n v="12940524"/>
    <s v="IDALINA DA SILVA DUQUE ESTRADA MONTEIRO"/>
    <s v="810.223.447-49"/>
    <n v="59"/>
    <s v="Não Reincidente"/>
    <s v="Personal"/>
    <x v="0"/>
    <x v="4"/>
    <s v="Cobertura"/>
    <s v="Carência"/>
    <x v="14"/>
    <s v="Negativa  (Atendimento; Transferência)"/>
    <x v="12"/>
    <x v="43"/>
    <m/>
    <s v="Individual"/>
    <s v="Assistencial"/>
    <x v="0"/>
    <s v="Gestão de Rede"/>
    <x v="0"/>
    <m/>
    <s v=" BENIFICIARIA, questiona a não cobertura para TRATAMENTO QUIMIOTERAPICO DO OLHO DIREITO. O procedimento foi solicitado no dia 18/06/2024, para realização no município NITEROI, entretanto, a operadora negou com a justificativa de que o(a) beneficiário(a) está em carência para o procedimento especificar se no contrato há alguma cláusula de redução de carência. Protocolo 42233920240627 – data 27/06/2024. A BENIFICIARIA QUESTIONA QUE A OPERADOURA NÃO AUTORIZOU A CIRUGIA POIS ELES ALEGAM QUE ELA ESTA EM CARENCIA"/>
    <s v="Beneficiária em carência para a rede credenciada, solicitou a autorização deste procedimento, porém, foi negado. "/>
    <x v="1"/>
    <x v="0"/>
    <x v="1"/>
    <s v="Sim"/>
    <x v="0"/>
    <x v="1"/>
    <s v="Sim"/>
    <m/>
    <m/>
    <m/>
    <m/>
    <m/>
  </r>
  <r>
    <d v="2023-09-25T00:00:00"/>
    <x v="43"/>
    <n v="276"/>
    <x v="1"/>
    <n v="12938744"/>
    <s v="MANUELA XIMENES"/>
    <s v="226.094.727-14"/>
    <n v="3"/>
    <s v="Não Reincidente"/>
    <s v="Personal"/>
    <x v="1"/>
    <x v="1"/>
    <s v="Cobertura"/>
    <s v="Rede de Atendimento (rede conveniada)"/>
    <x v="2"/>
    <s v="Prestador sem agenda"/>
    <x v="25"/>
    <x v="44"/>
    <m/>
    <s v="Individual"/>
    <s v="Assistencial"/>
    <x v="2"/>
    <m/>
    <x v="0"/>
    <m/>
    <s v="Interlocutora, que se identifica como mãe do beneficiária questiona a não cobertura para nome técnico do procedimento sessão fonoaudiólogo devido atraso de fala ,e nome do médico solicitante dr Natalia Barbosa de Paiva O procedimento foi solicitado à operadora no dia 21/06/2024, para realização no município Rio de Janeiro e a operadora indicou prestadores que não realizam o procedimento. Protocolo :2233920240626701830 – data:26/06/2024 ."/>
    <s v="Responsável fez diversos contatos solicitando o agendamento com fonoaudiologista, porém, não conseguiu agendar na rede"/>
    <x v="1"/>
    <x v="0"/>
    <x v="0"/>
    <s v="Sim"/>
    <x v="0"/>
    <x v="1"/>
    <s v="Sim"/>
    <s v="Credenciado fono pediátrico"/>
    <m/>
    <m/>
    <m/>
    <m/>
  </r>
  <r>
    <d v="2024-04-27T00:00:00"/>
    <x v="43"/>
    <n v="61"/>
    <x v="8"/>
    <n v="12938294"/>
    <s v="WALTER MANGANELLO"/>
    <s v="552.078.987-87"/>
    <n v="65"/>
    <s v="Não Reincidente"/>
    <s v="Personal"/>
    <x v="0"/>
    <x v="1"/>
    <s v="Cobertura"/>
    <s v="Prazos Máximos para Atendimento"/>
    <x v="0"/>
    <s v="Prestador sem agenda"/>
    <x v="25"/>
    <x v="45"/>
    <m/>
    <s v="Indiividual"/>
    <s v="Assistencial"/>
    <x v="7"/>
    <m/>
    <x v="0"/>
    <m/>
    <s v="Beneficiário questiona a não cobertura para consulta com urologista. Nenhum profissional tem agenda disponível para atendimento. O procedimento foi solicitado à operadora no dia 27/06/2024, para realização no município do Rio de Janeiro, interlocutor alega que só possui 1 (um) profissional para atendimento e que só teria vaga para o dia 26/09/2024. Protocolo: 42233920240627702478 - 27/06/2024"/>
    <s v="Beneficiário solicitou agendamento de consulta com urologista, porém, agenda estava distante.Consulta agendada com o médico de família."/>
    <x v="0"/>
    <x v="1"/>
    <x v="0"/>
    <s v="Sim"/>
    <x v="0"/>
    <x v="1"/>
    <s v="Sim"/>
    <s v="Salesforce para clínica e CRM para melhoria de gestão da comunicação entre áreas"/>
    <m/>
    <m/>
    <m/>
    <m/>
  </r>
  <r>
    <d v="2024-06-04T00:00:00"/>
    <x v="44"/>
    <n v="24"/>
    <x v="4"/>
    <n v="12942111"/>
    <s v="IVONETE SIQUEIRA DE ANDRADE"/>
    <s v="011.586.327-38"/>
    <n v="81"/>
    <s v="Não Reincidente"/>
    <s v="Personal"/>
    <x v="1"/>
    <x v="0"/>
    <s v="Contratos e Regulamentos"/>
    <s v="Contratação/Adesão e Vigência Contratual"/>
    <x v="0"/>
    <s v="Cliente Alto Custo"/>
    <x v="4"/>
    <x v="1"/>
    <m/>
    <s v="Individual"/>
    <s v="Não Assistencial"/>
    <x v="6"/>
    <m/>
    <x v="1"/>
    <s v="Risco do Negócio"/>
    <s v=" Interlocutora, que se identifica como IVONETE SIQUEIRA DE ANDRADE, questiona a contratação de plano individual ou familiar, sob alegação de que até o momento não foi disponibilizada a utilização do plano. A solicitação foi feita à Operadora no dia 04/06/2024 e foi aprovada a proposta, segundo a mesma. Contato em 24/06/2024 por volta de 15h através do telefone 3952-3333, não foi informado protocolo."/>
    <s v="Filho da beneficiária liga dia 18/06 (Terça), informa que está achando estranho a demora para implantação do plano. Verbaliza que a cliente tem algumas doenças pré existentes e acredita que a demora seja por isso. Consultor solicita que aguarde até sexta feira (21). NIP aberta dia 28."/>
    <x v="1"/>
    <x v="0"/>
    <x v="0"/>
    <s v="AC"/>
    <x v="0"/>
    <x v="1"/>
    <s v="AC"/>
    <m/>
    <m/>
    <m/>
    <m/>
    <m/>
  </r>
  <r>
    <d v="2024-04-04T00:00:00"/>
    <x v="45"/>
    <n v="88"/>
    <x v="11"/>
    <n v="12945882"/>
    <s v="JARDEL RODRIGUES"/>
    <s v="011.879.247-41"/>
    <n v="53"/>
    <s v="Não Reincidente"/>
    <s v="Personal"/>
    <x v="1"/>
    <x v="22"/>
    <s v="Contratos e Regulamentos"/>
    <s v="Itens obrigatórios e cláusulas contratuais"/>
    <x v="4"/>
    <s v="Reembolso"/>
    <x v="32"/>
    <x v="1"/>
    <m/>
    <s v="Individual"/>
    <s v="Não Assistencial"/>
    <x v="12"/>
    <m/>
    <x v="0"/>
    <s v="Evitável"/>
    <s v=" Interlocutor questiona a falta de reembolso por parte da operadora em ralação ao anestesista , relata que foi reembolsado o material lente pós cirúrgica porém faltou o reembolso do profissional anestesista, data da cirurgia, 03/04/2024 reembolso solicitado dia 04/04/2024 protocolo 422339202440701718019 data 01/07/2024"/>
    <s v="Beneficiário solicitou reembolso em abril e houve demora para pagamento. Documentação foi enviada para análise muito após o recebimento dos documentos e produção médica liberou o pagamento de um valor somente."/>
    <x v="0"/>
    <x v="1"/>
    <x v="1"/>
    <s v="Sim"/>
    <x v="0"/>
    <x v="1"/>
    <s v="Sim"/>
    <m/>
    <m/>
    <m/>
    <m/>
    <m/>
  </r>
  <r>
    <d v="2024-06-20T00:00:00"/>
    <x v="46"/>
    <n v="12"/>
    <x v="1"/>
    <n v="12947745"/>
    <s v="_x0009_LILIAN PINTO MEDEIROS"/>
    <s v="086.465.267-47"/>
    <n v="45"/>
    <s v="Não Reincidente"/>
    <s v="Leve On"/>
    <x v="1"/>
    <x v="1"/>
    <s v="Cobertura"/>
    <s v="Prazos Máximos para Atendimento"/>
    <x v="3"/>
    <s v="Falta de prestador na região"/>
    <x v="21"/>
    <x v="46"/>
    <s v="Infectologista"/>
    <s v="Individual"/>
    <s v="_x0009_Assistencial"/>
    <x v="2"/>
    <s v="Leve Clínica"/>
    <x v="2"/>
    <e v="#N/A"/>
    <s v="beneficiário, questiona o prazo de atendimento para infectologia e imunologia medico solicitante Dra Bruna Ferreira Robert A operadora não agendou o serviço solicitado e só tem vaga após o prazo máximo previsto na RN nº 566/2022. Protocolo 42233920240701717664 data 01/072024."/>
    <s v="Beneficiária solicita agendamento de consulta com infectologista, mas não aceita atendimento na rede própria por considerar os locais longe de sua residência "/>
    <x v="0"/>
    <x v="0"/>
    <x v="0"/>
    <s v="Sim"/>
    <x v="0"/>
    <x v="1"/>
    <s v="Sim"/>
    <m/>
    <m/>
    <m/>
    <m/>
    <m/>
  </r>
  <r>
    <d v="2024-06-11T00:00:00"/>
    <x v="46"/>
    <n v="21"/>
    <x v="14"/>
    <n v="12947479"/>
    <s v="LAIS CARDOZO SOARES"/>
    <s v="108.786.327-94"/>
    <n v="24"/>
    <s v="Reincidente"/>
    <s v="Premium"/>
    <x v="2"/>
    <x v="6"/>
    <s v="Contratos e Regulamentos"/>
    <s v="Contratação/Adesão e Vigência Contratual"/>
    <x v="5"/>
    <s v="Cliente Alto Custo"/>
    <x v="4"/>
    <x v="1"/>
    <m/>
    <s v="Individual"/>
    <s v="Não Assistencial"/>
    <x v="6"/>
    <m/>
    <x v="1"/>
    <s v="Risco do Negócio"/>
    <s v="nterlocutor(a), LAIS CARDOZO SOARES que se identifica como beneficiária , questiona a NÃO INCLUSÃO AO PLANO SAUDE LEVE SAÚDE, sendo que o contrato já foi assinado e a entrevista médica já foi realizada. A solicitação foi feita à Operadora no dia 11,06,2024, no município Rio de Janeiro. A operadora alega que o pedido está em análise e ainda não apresentou resposta ao pedido. A operadora não informou nenhum número de protocolo. Proposta 17181278960306."/>
    <s v="Alto Custo "/>
    <x v="1"/>
    <x v="0"/>
    <x v="0"/>
    <s v="AC"/>
    <x v="1"/>
    <x v="1"/>
    <s v="AC"/>
    <m/>
    <m/>
    <m/>
    <m/>
    <m/>
  </r>
  <r>
    <d v="2024-06-17T00:00:00"/>
    <x v="46"/>
    <n v="15"/>
    <x v="14"/>
    <n v="12947541"/>
    <s v="PEDRO CEZAR RIBEIRO VIEIRA"/>
    <s v="130.864.227-00"/>
    <n v="30"/>
    <s v="Não Reincidente"/>
    <s v="Leve On"/>
    <x v="1"/>
    <x v="18"/>
    <s v="Contratos e Regulamentos"/>
    <s v="Contratação/Adesão e Vigência Contratual"/>
    <x v="5"/>
    <s v="Cliente Alto Custo"/>
    <x v="4"/>
    <x v="1"/>
    <m/>
    <s v="Individual"/>
    <s v="Não Assistencial"/>
    <x v="6"/>
    <m/>
    <x v="1"/>
    <s v="Risco do Negócio"/>
    <s v="Beneficiário questiona a falta de resposta para contratação de plano individual ou familiar, sob alegação de a contratação estar em análise. A solicitação foi feita à Operadora no dia 17/06/2024. Protocolo: Beneficiário entrou em contato pelo telefone 0800-580-2382 no dia 02/07/2024 por volta de 12:45. A operadora informou que não passaria o protocolo do contato pelo fato do beneficiário ainda não ser cliente da operadora."/>
    <s v="Alto Custo "/>
    <x v="1"/>
    <x v="0"/>
    <x v="0"/>
    <s v="AC"/>
    <x v="1"/>
    <x v="1"/>
    <s v="AC"/>
    <m/>
    <m/>
    <m/>
    <m/>
    <m/>
  </r>
  <r>
    <d v="2024-06-20T00:00:00"/>
    <x v="46"/>
    <n v="12"/>
    <x v="14"/>
    <n v="12948068"/>
    <s v="CARLOS AUGUSTO ALVES DOS SANTOS"/>
    <s v="678.442.867-68"/>
    <n v="63"/>
    <s v="Não Reincidente"/>
    <s v="Personal"/>
    <x v="0"/>
    <x v="4"/>
    <s v="Contratos e Regulamentos"/>
    <s v="Contratação/Adesão e Vigência Contratual"/>
    <x v="5"/>
    <s v="Cliente Alto Custo"/>
    <x v="4"/>
    <x v="1"/>
    <m/>
    <s v="Individual"/>
    <s v="Não Assistencial"/>
    <x v="6"/>
    <m/>
    <x v="1"/>
    <s v="Risco do Negócio"/>
    <s v=" Interlocutor(a), que se identifica como beneficiário questiona a dificuldade que está tendo junto a Operadora Leve Saúde. Solicitou a portabilidade em 20/06/2024 e até agora não foi informado da sua requisição. Relata que tentou entrar em contato com a operadora por meio de telefone e não conseguiu. Contrato da Adesão: 17189139942128 // Não conseguiu o contato por telefone."/>
    <s v="Alto Custo "/>
    <x v="1"/>
    <x v="0"/>
    <x v="0"/>
    <s v="AC"/>
    <x v="1"/>
    <x v="1"/>
    <s v="AC"/>
    <m/>
    <m/>
    <m/>
    <m/>
    <m/>
  </r>
  <r>
    <d v="2024-05-22T00:00:00"/>
    <x v="46"/>
    <n v="41"/>
    <x v="14"/>
    <n v="12948280"/>
    <s v="ODILEA MENDES BRETAS"/>
    <s v="094.066.657-00"/>
    <n v="43"/>
    <s v="Não Reincidente"/>
    <s v="Premium"/>
    <x v="2"/>
    <x v="1"/>
    <s v="Contratos e Regulamentos"/>
    <s v="Contratação/Adesão e Vigência Contratual"/>
    <x v="5"/>
    <s v="Cliente Alto Custo"/>
    <x v="4"/>
    <x v="1"/>
    <m/>
    <s v="Individual"/>
    <s v="Não Assistencial"/>
    <x v="6"/>
    <m/>
    <x v="1"/>
    <s v="Risco do Negócio"/>
    <s v="Interlocutor, que se identifica como esposo da beneficiário], questiona a recusa para contratação de plano individual ou familiar, sob alegação de [a operadora não apresenta resposta quanto ao seu pedido assim acabando o prazo que lhe foi dado de 30 dias ]. A solicitação foi feita à Operadora no dia [20/05/2024]. numero da( proposta 17163795306088 )interlocutor informa que operadora não apresenta resposta dentro do prazo que foi informado para analise da sua proposta de contratação ."/>
    <s v="Alto Custo "/>
    <x v="1"/>
    <x v="0"/>
    <x v="0"/>
    <s v="AC"/>
    <x v="1"/>
    <x v="1"/>
    <s v="AC"/>
    <m/>
    <m/>
    <m/>
    <m/>
    <m/>
  </r>
  <r>
    <d v="2024-07-01T00:00:00"/>
    <x v="46"/>
    <n v="1"/>
    <x v="1"/>
    <n v="12948878"/>
    <s v="THEO CASTRO GOMES"/>
    <s v="209.736.487-37"/>
    <n v="5"/>
    <s v="Não Reincidente"/>
    <s v="Personal"/>
    <x v="1"/>
    <x v="1"/>
    <s v="Cobertura"/>
    <s v="Carência"/>
    <x v="3"/>
    <s v="Problemas com a comercialização"/>
    <x v="33"/>
    <x v="1"/>
    <m/>
    <s v="Individual"/>
    <s v="Assistencial"/>
    <x v="8"/>
    <m/>
    <x v="0"/>
    <s v="Inevitável"/>
    <s v="Interlocutora, que se identifica como mãe do beneficiário, questiona a não cobertura para CINTILOGRAFIA 40704033, TC - FACE OU SEIOS DA FACE 41001036, VÍDEO ENDOSCOPIA 40201210. O procedimento foi solicitado no dia 01/07/2024, para realização em Rio de Janeiro, RJ, entretanto, a operadora negou com a justificativa de que o beneficiário está em carência. No contrato está REDUÇÃO DE CARÊNCIAS. Protocolo 42233920240702724557, em 02/07/2024 ."/>
    <s v="Beneficiário teve negativa por carência. Beneficiário não tem direito a redução de carências por idade."/>
    <x v="0"/>
    <x v="1"/>
    <x v="1"/>
    <s v="Sim"/>
    <x v="0"/>
    <x v="1"/>
    <s v="Sim"/>
    <m/>
    <m/>
    <m/>
    <m/>
    <m/>
  </r>
  <r>
    <d v="2024-06-27T00:00:00"/>
    <x v="46"/>
    <n v="5"/>
    <x v="1"/>
    <n v="12947465"/>
    <s v="JANETE MONTESINOS VIANNA"/>
    <s v="713.717.887-15"/>
    <n v="75"/>
    <s v="Não Reincidente"/>
    <s v="Personal"/>
    <x v="1"/>
    <x v="0"/>
    <s v="Cobertura"/>
    <s v="Rede de Atendimento (rede conveniada)"/>
    <x v="3"/>
    <s v="Prestador sem agenda"/>
    <x v="25"/>
    <x v="47"/>
    <m/>
    <s v="Individual"/>
    <s v="Assistencial"/>
    <x v="2"/>
    <s v="Fale Leve "/>
    <x v="0"/>
    <n v="0"/>
    <s v="Interlocutor, que se identifica como filho da beneficiária, questiona o não atendimento para consulta de NEFROLOGISTA, em nome do médico solicitante Dr° Rafael Pfaender. O procedimento foi solicitado à operadora no dia 27/06/2024, para realização no município do Rio de Janeiro. Interlocutor informa que a operadora indicou rede prestadoras que não realizam o procedimento, apenas hemodiálise, outros prestadores não foi possível o contato pois os números não funcionam. E a rede própria não atende a especialidade. Protocolo 42233920240627405609 – data 27/06/2024."/>
    <s v="Filho da beneficiária solicitou agendamento com nefrologista, time Fale Leve abriu Ticket para agendamento pelo Gestão de rede, que agendou e finalizou o Ticket em  dias, porém, beneficiária não recebeu retorno pelo Fale Leve"/>
    <x v="0"/>
    <x v="1"/>
    <x v="1"/>
    <s v="Sim"/>
    <x v="0"/>
    <x v="1"/>
    <s v="Sim"/>
    <m/>
    <m/>
    <m/>
    <m/>
    <m/>
  </r>
  <r>
    <d v="2024-03-28T00:00:00"/>
    <x v="46"/>
    <n v="96"/>
    <x v="3"/>
    <n v="12946735"/>
    <s v="JOSE CARLOS DOS SANTOS"/>
    <s v="502.540.067-87"/>
    <n v="66"/>
    <s v="Não Reincidente"/>
    <s v="Premium"/>
    <x v="1"/>
    <x v="18"/>
    <s v="Cobertura"/>
    <s v="Prazos Máximos para Atendimento"/>
    <x v="3"/>
    <s v="Falta de prestador na região"/>
    <x v="21"/>
    <x v="11"/>
    <m/>
    <s v="Individual"/>
    <s v="Assistencial"/>
    <x v="9"/>
    <m/>
    <x v="0"/>
    <s v="Evitável"/>
    <s v="Prezados, bom dia. Meu pai José Carlos dos Santos, beneficiário do plano passou por um câncer de intestino e necessita de acompanhamento oncológico. Em abril, a Leve Saúde descredenciou a clínica oncológica de Niterói onde meu pai era assistido. Eles solicitaram que eu fizesse todo o processo de encaminhamento novamente para autorização do plano e eu fiz a solicitação em 30 de abril. A Leve Saúde está negando atendimento no município onde moramos e querem que um paciente oncológico faça um deslocamento de mais de 4 horas para se consultar. Recentemente meu pai passou por novos exames e constataram-se que novos nódulos apareceram no pulmão e intestino e a médica cirurgiã fez uma nova solicitação de acompanhamento com oncologista e que isso precisa ser investigado com urgência. No entanto, a Leve ainda não deu nenhum retorno para atendimento em local mais próximo, visto que meu pai não tem nenhuma condição física de fazer deslocamentos tão longos como eles querem que ele o faça."/>
    <s v="Beneficiário reclama de descredenciamento da CON e agendamento de consulta com oncologista distante da sua residência e em data distante. "/>
    <x v="0"/>
    <x v="1"/>
    <x v="0"/>
    <s v="Sim"/>
    <x v="0"/>
    <x v="1"/>
    <s v="Sim"/>
    <m/>
    <m/>
    <m/>
    <m/>
    <m/>
  </r>
  <r>
    <d v="2024-06-28T00:00:00"/>
    <x v="47"/>
    <n v="5"/>
    <x v="12"/>
    <n v="12951886"/>
    <s v="MATHEUS MISSÃO DA SILVA"/>
    <s v="407.766.858-13"/>
    <n v="29"/>
    <s v="Não Reincidente"/>
    <s v="Personal"/>
    <x v="0"/>
    <x v="18"/>
    <s v="Mensalidades e reajustes"/>
    <s v="Mensalidades e outras cobranças"/>
    <x v="11"/>
    <s v="Falta de prestador na região"/>
    <x v="21"/>
    <x v="46"/>
    <m/>
    <s v="Individual"/>
    <s v="Não Assistencial"/>
    <x v="2"/>
    <m/>
    <x v="2"/>
    <e v="#N/A"/>
    <s v="Olá, Desejo cancelar o plano por motivos já levados ao conhecimento da empresa LEVE saúde como a falta de atendimento médico em Niterói, com muitos serviços sendo alocados para a cidade vizinha ( Rio de Janeiro. Isso é ruim porque demanda gastos com transporte e tempo de deslocamento. Infelizmente o plano não atendeu às minhas expectativas e, dentre vários problemas, o pior é a demora para agendamento de consultas e também o represamento de marcação de exames, já que a empresa criou mecanismos para atrasar a vida do beneficiário. A sensação que tenho é o plano é muito semelhante com o SUS em termos de morosidade, o que me desaponta. Por isso, peço a devolução integral do valor pago, já que não utilizei nenhum serviço do plano e hoje estou no sétimo dia de contrato ativo do plano, visto que, o mesmo foi ativado no dia 27 de junho, após pagamento de boleto no dia anterior. Estou em paz com a minha decisão, porém desejo o valor pago para não ter mais estresses com a empresa."/>
    <s v="Após o contato pelo whatsapp, abriu 3 reclamações no Reclame aqui, mas desativou todas. Uma delas com ID: 191760985, era solicitando o cancelamento e devolução_x000a__x000a_No dia 28/06 17:39, abriu outra reclamação mas não solicitou o cancelamento."/>
    <x v="1"/>
    <x v="0"/>
    <x v="0"/>
    <s v="Sim"/>
    <x v="0"/>
    <x v="1"/>
    <s v="Sim"/>
    <m/>
    <m/>
    <m/>
    <m/>
    <m/>
  </r>
  <r>
    <s v="-"/>
    <x v="47"/>
    <s v="-"/>
    <x v="14"/>
    <n v="12952032"/>
    <s v="LUIZ OTAVIO DA SILVA JUSTILINO"/>
    <s v="141.095.487-05"/>
    <n v="31"/>
    <s v="Reincidente"/>
    <s v="Personal"/>
    <x v="4"/>
    <x v="6"/>
    <s v="Cobertura"/>
    <s v="Rol de Procedimentos e Cobertura Contratual"/>
    <x v="3"/>
    <s v="Falta de prestador na região"/>
    <x v="21"/>
    <x v="48"/>
    <m/>
    <s v="Empresarial"/>
    <s v="Assistencial"/>
    <x v="2"/>
    <m/>
    <x v="2"/>
    <s v="Inevitável"/>
    <s v=" prestadora disponibiliza em campo grande a emergência 24h do hospital Dicamp que possui um péssimo atendimento e médicos despreparados. Por três vezes fui atendido na unidade e tive que seguir para outra unidade devido a deficiência do atendimento prestado pelos médicos. A dias venho reclamando da falta de uma unidade de emergência que de fato funcione e que tenham médicos de verdade, mas a prestadora da a mínima e fala que eu posso ir para bangu, um outro bairro que não é perto e para um hospital que mais parece com o hospital municipal rocha farias. Investem muito em propaganda e largam os beneficiários jogados nos matadouros."/>
    <s v="Beneficiário reclama da qualidade de atendimento do prestador "/>
    <x v="0"/>
    <x v="1"/>
    <x v="1"/>
    <s v="Sim"/>
    <x v="0"/>
    <x v="1"/>
    <s v="Sim"/>
    <m/>
    <m/>
    <m/>
    <m/>
    <m/>
  </r>
  <r>
    <d v="2024-05-13T00:00:00"/>
    <x v="47"/>
    <n v="51"/>
    <x v="13"/>
    <n v="12949901"/>
    <s v="BRENDO DA SILVA BRAGA"/>
    <s v="156.773.777-32"/>
    <n v="28"/>
    <s v="Não Reincidente"/>
    <s v="Personal"/>
    <x v="0"/>
    <x v="4"/>
    <s v="Cobertura"/>
    <s v="Reembolso"/>
    <x v="4"/>
    <s v="Erros de atendimento (Fale Leve, prestador e etc)"/>
    <x v="0"/>
    <x v="1"/>
    <m/>
    <s v="Individual"/>
    <s v="Assistencial"/>
    <x v="3"/>
    <m/>
    <x v="0"/>
    <n v="0"/>
    <s v="Beneficiário, questiona o não pagamento de reembolso por livre escolha de prestador para endoscopia, realizado em 30/04/2024. A solicitação de reembolso foi feita à operadora no dia 05/05/2024 e o prazo previsto no contrato para realização do reembolso já expirou. beneficiario informa que operadora solicita o prazo e não faz o pagamento no prazo e não responde. Protocolo 42235920240701718578 01/07/2024"/>
    <s v="Beneficiário identificado como Fraude, tinha 6 dias do plano e solicitou cirurgia de urgência, foi liberada, mas no mesmo dia cancelou o plano. Após o cancelamento entrou em contato solicitando o reembolso e reclama da demora para pagamento.  Fale Leve demorou para enviar pedido para análise da Produção Médica"/>
    <x v="1"/>
    <x v="0"/>
    <x v="1"/>
    <s v="Sim"/>
    <x v="0"/>
    <x v="1"/>
    <s v="Sim"/>
    <m/>
    <m/>
    <m/>
    <m/>
    <m/>
  </r>
  <r>
    <d v="2024-07-02T00:00:00"/>
    <x v="47"/>
    <n v="1"/>
    <x v="17"/>
    <n v="12951070"/>
    <s v="LUISA DE ANDRADE FONSECA PEREIRA"/>
    <s v="164.689.227-55"/>
    <n v="26"/>
    <s v="Não Reincidente"/>
    <s v="Personal"/>
    <x v="1"/>
    <x v="1"/>
    <s v="Contratos e Regulamentos"/>
    <s v="Suspensão e Rescisão Contratual"/>
    <x v="16"/>
    <s v="Erros de atendimento (Fale Leve, prestador e etc)"/>
    <x v="0"/>
    <x v="1"/>
    <m/>
    <s v="Individual"/>
    <s v="Não Assistencial"/>
    <x v="3"/>
    <m/>
    <x v="0"/>
    <e v="#N/A"/>
    <s v="Beneficiária informa que tentou solicitar o cancelamento do contrato, em 02/07/2024, e até a presente data não conseguiu contato ou meios para solicitar o cancelamento do contrato. Para efetuar a reclamação, relata que tentou entrar em contato com a Operadora por meio dos telefones (21)3952-3337,0800-580-2382 e 3952-3382 em diversos horários ao longo do dia 02/07/2024 , sem sucesso."/>
    <s v="Beneficiária entrou em contato pelo número de vendas/ ouvidoria e não conseguiu o contato."/>
    <x v="0"/>
    <x v="0"/>
    <x v="1"/>
    <s v="Sim"/>
    <x v="1"/>
    <x v="1"/>
    <s v="Sim"/>
    <m/>
    <m/>
    <m/>
    <m/>
    <m/>
  </r>
  <r>
    <d v="2024-06-14T00:00:00"/>
    <x v="47"/>
    <n v="19"/>
    <x v="5"/>
    <n v="12951230"/>
    <s v="DARCILAINE GOMES TENORIO"/>
    <s v="859.660.617-34"/>
    <n v="62"/>
    <s v="Não Reincidente"/>
    <s v="Personal"/>
    <x v="1"/>
    <x v="6"/>
    <s v="Contratos e Regulamentos"/>
    <s v="Contratação/Adesão e Vigência Contratual"/>
    <x v="5"/>
    <s v="Cliente Alto Custo"/>
    <x v="4"/>
    <x v="1"/>
    <m/>
    <s v="Individual"/>
    <s v="Não Assistencial"/>
    <x v="6"/>
    <m/>
    <x v="1"/>
    <s v="Risco do Negócio"/>
    <s v="Interlocutor, que se identifica como corretor da beneficiária, questiona a demora da resposta da contratação do plano. A solicitação foi feita à Operadora no dia 14/06/2024. Relata que fez a entrevista de saúde dia 20/063/2024 Protocolo não fornecido"/>
    <s v="Alto Custo "/>
    <x v="1"/>
    <x v="0"/>
    <x v="0"/>
    <s v="AC"/>
    <x v="1"/>
    <x v="1"/>
    <s v="AC"/>
    <m/>
    <m/>
    <m/>
    <m/>
    <m/>
  </r>
  <r>
    <s v="-"/>
    <x v="47"/>
    <n v="0"/>
    <x v="14"/>
    <n v="12952029"/>
    <s v="MÁRCIA FERREIRA DA SILVA"/>
    <s v="105.233.357-50"/>
    <n v="59"/>
    <s v="Reincidente"/>
    <s v="Personal"/>
    <x v="4"/>
    <x v="0"/>
    <s v="Cobertura"/>
    <s v="Rede de Atendimento (rede conveniada)"/>
    <x v="3"/>
    <s v="Cancelamento de consulta"/>
    <x v="17"/>
    <x v="49"/>
    <m/>
    <s v="Empresarial"/>
    <s v="Assistencial"/>
    <x v="7"/>
    <m/>
    <x v="2"/>
    <s v="Evitável"/>
    <s v="Prezados, Prestadora tentou por duas vezes consecutivas ser atendida por cardiologista que só desmarcava a consulta na clínica da própria operadora em campo grande. Em uma última tentativa de ser atendida, foi informada na unidade que não teria mais atendimento para cardiologista na unidade. Imediatamente a beneficiária entrou em contato com o plano que queria obriga-la a se deslocar do seu local de domicílio para realizar a consulta em unidades da própria rede leve deixando um gasto maior com passagens e o desconforto de deslocamento para bairros distantes, uma vez que sua idade não permite ficar perambulando por aí. A leve saúde está descadastrando os prestadores na região de campo grande e não está fornecendo opções de clínicas credenciadas para atendimento. Um absurdo porque a rede da leve saúde já é péssima na região."/>
    <s v="Não havia agendamento com cardiologista na Leve clínica e não há guia de atendimento na rede "/>
    <x v="1"/>
    <x v="0"/>
    <x v="0"/>
    <s v="Sim"/>
    <x v="1"/>
    <x v="1"/>
    <s v="Sim"/>
    <m/>
    <m/>
    <m/>
    <m/>
    <m/>
  </r>
  <r>
    <d v="2024-06-26T00:00:00"/>
    <x v="47"/>
    <n v="7"/>
    <x v="7"/>
    <n v="12952031"/>
    <s v="LUIZ OTAVIO DA SILVA JUSTILINO"/>
    <s v="141.095.487-05"/>
    <n v="31"/>
    <s v="Reincidente"/>
    <s v="Personal"/>
    <x v="4"/>
    <x v="6"/>
    <s v="Cobertura"/>
    <s v="Rol de Procedimentos e Cobertura Contratual"/>
    <x v="3"/>
    <s v="Discordância de prazos"/>
    <x v="20"/>
    <x v="50"/>
    <m/>
    <s v="Empresarial"/>
    <s v="Assistencial"/>
    <x v="0"/>
    <m/>
    <x v="2"/>
    <s v="Inevitável"/>
    <s v="Prezados, O médico infectologista que trata minha condição de saúde pediu exame de imagem ressonância para acompanhamento de perda óssea que vem se apresentando e evoluindo. Com tudo a empresa burocratizar de todas as maneiras para não autorizar ou demorar autorizar. Ela obriga os beneficiárias a enviar fotos dos pedidos para a central deles para que eles agendem a realização do exame. Um tremendo absurdo. Nisso quem perde é o beneficiário que é mais fácil esperar a morte do que o retorno da leve que tem uma péssima central de atendimentos."/>
    <s v="Beneficiário entrou em contato solicitando autorização de exame complexo, porém, não concordou com prazo regulamentado"/>
    <x v="1"/>
    <x v="0"/>
    <x v="0"/>
    <s v="Sim"/>
    <x v="0"/>
    <x v="1"/>
    <s v="Sim"/>
    <m/>
    <m/>
    <m/>
    <m/>
    <m/>
  </r>
  <r>
    <d v="2024-07-03T00:00:00"/>
    <x v="47"/>
    <n v="0"/>
    <x v="17"/>
    <n v="12952028"/>
    <s v="MÁRCIA FERREIRA DA SILVA"/>
    <s v="105.233.357-50"/>
    <n v="59"/>
    <s v="Reincidente"/>
    <s v="Personal"/>
    <x v="4"/>
    <x v="0"/>
    <s v="Cobertura"/>
    <s v="Rol de Procedimentos e Cobertura Contratual"/>
    <x v="3"/>
    <s v="Falta de prestador na região"/>
    <x v="21"/>
    <x v="1"/>
    <m/>
    <s v="Empresarial"/>
    <s v="Assistencial"/>
    <x v="7"/>
    <m/>
    <x v="2"/>
    <s v="Evitável"/>
    <s v="Beneficiária entrou em contato com a operadora solicitando exame de eletrocardiograma e RX em alguma unidade em Campo Grande uma vez que é seu domicílio e devido a idade não deambula por outros bairros. A operadora informou que em campo grande não possui prestadores para atender a solicitação e que estes tipos de exames só são feitos em unidades próprias da leve saúde que é na barra ou tijuca, obrigando o beneficiário a realizar os exames com a própria operadora. O que é um absurdo."/>
    <s v="Em atendimento, a consultora informa as agendas disponíveis nas Leve clínicas mas beneficiária solicita em Campo Grande. Consultora direciona rede credenciada. "/>
    <x v="1"/>
    <x v="0"/>
    <x v="0"/>
    <s v="Sim"/>
    <x v="0"/>
    <x v="1"/>
    <s v="Sim"/>
    <m/>
    <m/>
    <m/>
    <m/>
    <m/>
  </r>
  <r>
    <d v="2024-06-10T00:00:00"/>
    <x v="48"/>
    <n v="24"/>
    <x v="9"/>
    <n v="12952438"/>
    <s v="MARIA LUZIA MARTINS COSTA"/>
    <s v="492.866.847-20"/>
    <n v="70"/>
    <s v="Não Reincidente"/>
    <s v="Personal"/>
    <x v="0"/>
    <x v="10"/>
    <s v="Cobertura"/>
    <s v="Rede de Atendimento (rede conveniada)"/>
    <x v="3"/>
    <s v="Prestador sem agenda"/>
    <x v="25"/>
    <x v="42"/>
    <s v="Neurocirurgião"/>
    <s v="Individual"/>
    <s v="Assistencial"/>
    <x v="2"/>
    <s v="Fale Leve "/>
    <x v="0"/>
    <s v="Evitável"/>
    <s v="Beneficiária questiona a não cobertura para Fonoaudiologia e Cirurgião de coluna. O procedimento foi solicitado à operadora no dia 20/06/2024, para realização no município Rio de Janeiro e a operadora indicou prestador que não atendem sua idade (Fono) e indicou prestador que trata somente quadril (Cirurgião). Protocolo 42233920240704731590 – data 04/07/2024."/>
    <s v="Beneficiária solicitou agendamento com neurocirurgião e fonoaudiologia. Foi agendada com ortopedista especialista em joelho e teve dificuldade para agendamento de consultas."/>
    <x v="0"/>
    <x v="1"/>
    <x v="1"/>
    <s v="Sim"/>
    <x v="0"/>
    <x v="1"/>
    <s v="Sim"/>
    <m/>
    <m/>
    <m/>
    <m/>
    <m/>
  </r>
  <r>
    <d v="2024-05-31T00:00:00"/>
    <x v="48"/>
    <n v="34"/>
    <x v="14"/>
    <n v="12952712"/>
    <s v="LUCIA RODRIGUES DA SILVA PIRES"/>
    <s v="100.534.357-88"/>
    <n v="66"/>
    <s v="Não Reincidente"/>
    <s v="Personal"/>
    <x v="2"/>
    <x v="0"/>
    <s v="Contratos e Regulamentos"/>
    <s v="Contratação/Adesão e Vigência Contratual"/>
    <x v="5"/>
    <s v="Cliente Alto Custo"/>
    <x v="4"/>
    <x v="1"/>
    <m/>
    <s v="Individual"/>
    <s v="Não Assistencial"/>
    <x v="6"/>
    <m/>
    <x v="1"/>
    <s v="Risco do Negócio"/>
    <s v="Prezados, bom dia. REF. a Lucia Rodrigues da Silva Pires, CPF: 100.534.357-88, dia 30/05/2024, Entramos em contato junto ao nosso corretor na Adesão do Plano de Saude &quot; Personal QP &quot; da administradora Leve saúde, no dia 31/05/2024 realizamos o preenchimento da proposta de adesão, no dia 04/06/2024 realizamos a entrevista por video conferencia com a enfermeira, apos essas datas entrei em contato com a Ouvidoria do plano no numero 21 3952-333, nos dias 20/06 e 26/06 fui informado que ainda encontrava-se em ANALISE e não me foi passado numero de PROTOCOLO. Nao vejo motivo pela demora da analise e ocasionalmente a NÃO aceitação do plano para com minha mãe ( LUCIA RODRIGUES DA SILVA PIRES ). Lembrando que a administradora LEVE SAUDE possui uma promoção de redução de carencia especial ( Documento comprobatorio em anexo). A minha solicitação é : o ENVIO DO BOLETO PARA PAGAMENTO da primeira parcela, e usufrui do plano em questão."/>
    <s v="Alto Custo "/>
    <x v="1"/>
    <x v="0"/>
    <x v="0"/>
    <s v="AC"/>
    <x v="1"/>
    <x v="1"/>
    <s v="AC"/>
    <m/>
    <m/>
    <m/>
    <m/>
    <m/>
  </r>
  <r>
    <d v="2024-06-25T00:00:00"/>
    <x v="48"/>
    <n v="9"/>
    <x v="14"/>
    <n v="12953055"/>
    <s v="KAYLLANE VICTORYA FERREIRA DA SILVA"/>
    <s v="190.115.057-78"/>
    <n v="9"/>
    <s v="Não Reincidente"/>
    <s v="Mais Metropolitano "/>
    <x v="1"/>
    <x v="23"/>
    <s v="Contratos e Regulamentos"/>
    <s v="Contratação/Adesão e Vigência Contratual"/>
    <x v="5"/>
    <s v="Cliente Alto Custo"/>
    <x v="4"/>
    <x v="1"/>
    <m/>
    <s v="Individual"/>
    <s v="Não Assistencial"/>
    <x v="6"/>
    <m/>
    <x v="1"/>
    <s v="Risco do Negócio"/>
    <s v="Interlocutora, que se identifica como mãe do beneficiário, questiona o prazo para contratação de plano individual ou familiar, sob alegação de que está na parte médica da operadora. A solicitação foi feita à Operadora no dia 24/06/2024 . Protocolo: Corretora que está fazendo o trâmite com a operadora."/>
    <s v="Alto Custo "/>
    <x v="1"/>
    <x v="0"/>
    <x v="0"/>
    <s v="AC"/>
    <x v="1"/>
    <x v="1"/>
    <s v="AC"/>
    <m/>
    <m/>
    <m/>
    <m/>
    <m/>
  </r>
  <r>
    <d v="2024-06-22T00:00:00"/>
    <x v="49"/>
    <n v="13"/>
    <x v="14"/>
    <n v="12955147"/>
    <s v="IMPERATRIZ FERREIRA DE ALBUQUERQUE"/>
    <s v="018.536.327-08"/>
    <n v="74"/>
    <s v="Não Reincidente"/>
    <s v="Mais Metropolitano "/>
    <x v="1"/>
    <x v="4"/>
    <s v="Contratos e Regulamentos"/>
    <s v="Contratação/Adesão e Vigência Contratual"/>
    <x v="5"/>
    <s v="Cliente Alto Custo"/>
    <x v="4"/>
    <x v="1"/>
    <m/>
    <s v="Individual"/>
    <s v="Não Assistencial"/>
    <x v="6"/>
    <m/>
    <x v="1"/>
    <s v="Risco do Negócio"/>
    <s v="Beneficiária, questiona a falta de retorno da operadora para a solicitação de contratação de plano individual ou familiar. A solicitação foi feita à Operadora no dia 22/06/2024. Protocolo não fornecido pela operadora."/>
    <s v="Alto Custo "/>
    <x v="1"/>
    <x v="0"/>
    <x v="0"/>
    <s v="AC"/>
    <x v="1"/>
    <x v="1"/>
    <s v="AC"/>
    <m/>
    <m/>
    <m/>
    <m/>
    <m/>
  </r>
  <r>
    <d v="2024-07-05T00:00:00"/>
    <x v="49"/>
    <n v="0"/>
    <x v="17"/>
    <n v="12956205"/>
    <s v="ANGELA MARIA MIGLIORINI BURATO"/>
    <s v="023.893.507-80"/>
    <n v="60"/>
    <s v="Reincidente"/>
    <s v="Leve On"/>
    <x v="0"/>
    <x v="6"/>
    <s v="Cobertura"/>
    <s v="Regras para Acesso aos Atendimentos"/>
    <x v="0"/>
    <s v="Erros de atendimento (Fale Leve, prestador e etc)"/>
    <x v="0"/>
    <x v="51"/>
    <m/>
    <s v="Individual"/>
    <s v="Assistencial"/>
    <x v="3"/>
    <s v="Regulação"/>
    <x v="0"/>
    <s v="Inevitável"/>
    <s v="Interlocutor(a), que se identifica como Angélica, Filha da beneficiária, questiona a falta de atendimento para PET-CT ONCOLÓGICO (COM DIRETRIZ DE UTILIZAÇÃO)sendo um pedido de URGENCIA,DR Marcos Balieiro.CRM:52702315 A solicitação foi feita à Operadora no dia 05/07/2024, para realização no município Rio De Janeiro. A operadora alega o prazo de 30 dias para a analise do pedido. Protocolo:42233920240705740425.05/07/2024."/>
    <s v="Filha da beneficiária entrou em contato solicitando autorização para exame complexo, foi passado o prazo máximo, porém,de forma errada. A mesma não concordou com o prazo e abriu a reclamação. Operadora passa o prazo errado duas vezes de autorização, mesmo com a indicação de urgência."/>
    <x v="1"/>
    <x v="0"/>
    <x v="0"/>
    <s v="Sim"/>
    <x v="0"/>
    <x v="1"/>
    <s v="Sim"/>
    <m/>
    <m/>
    <m/>
    <m/>
    <m/>
  </r>
  <r>
    <d v="2024-06-18T00:00:00"/>
    <x v="49"/>
    <n v="17"/>
    <x v="6"/>
    <n v="12956352"/>
    <s v="CILNEA MARTINS DA SILVA"/>
    <s v="491.257.967-04"/>
    <n v="68"/>
    <s v="Não Reincidente"/>
    <s v="Personal"/>
    <x v="1"/>
    <x v="4"/>
    <s v="Cobertura"/>
    <s v="Rede de Atendimento (rede conveniada)"/>
    <x v="3"/>
    <s v="Prestador sem agenda"/>
    <x v="25"/>
    <x v="52"/>
    <m/>
    <s v="Individual"/>
    <s v="Assistencial"/>
    <x v="2"/>
    <s v="Leve Clínica"/>
    <x v="0"/>
    <s v="Evitável"/>
    <s v="Estou há semanas tentando agendar uma consulta com o neurocirurgião, pois minha mãe vem sofrendo com fortes dores o que tem afetado sua mobilidade e qualidade de vida. Após o prazo estabelecido ao entrar novamente em contato com a Leve Saúde, foi nos informado que o atendimento seria em uma clínica na Barra da Tijuca, sendo que moramos em São Gonçalo. Tenho percebido que a rede de atendimento está diminuindo e os atendimentos estão concentrados no RJ e os outros municípios estão desasistidos. Ainda assim, dada a necessidade, entrei em contato com a clinica para agendar o atendimento e havia disponilidade apenas para 02/08, mais de 1 mês de espera. Além da grande distância de deslocamente a espera para uma consulta passa do limite do tolerável para uma pessoa idosa que necessidade de atendimento com prioridade e humanização."/>
    <s v="Filho da beneficiária reclama da distância de disponibilidade de consulta e local fora da limítrofe da região da beneficiária. "/>
    <x v="1"/>
    <x v="0"/>
    <x v="0"/>
    <s v="Sim"/>
    <x v="0"/>
    <x v="1"/>
    <s v="Sim"/>
    <m/>
    <m/>
    <m/>
    <m/>
    <m/>
  </r>
  <r>
    <d v="2024-07-04T00:00:00"/>
    <x v="50"/>
    <n v="3"/>
    <x v="14"/>
    <n v="12956619"/>
    <s v="ELZA DE SOUZA CLEMENTE"/>
    <s v="667.625.617-72"/>
    <n v="76"/>
    <s v="Reincidente"/>
    <s v="Leve On"/>
    <x v="1"/>
    <x v="6"/>
    <s v="Cobertura"/>
    <s v="Rede de Atendimento (rede conveniada)"/>
    <x v="0"/>
    <s v="Demora para autorização (exames, consultas, cirurgias e internação)"/>
    <x v="34"/>
    <x v="21"/>
    <m/>
    <s v="Individual"/>
    <s v="Assistencial"/>
    <x v="0"/>
    <s v="GPI"/>
    <x v="0"/>
    <s v="Inevitável"/>
    <s v="Prezados(as) Srs(as) Venho por meio deste registrar minha INDIGNAÇÃO e INSATISFAÇÃO para com a LEVE Saúde operadora de saúde da qual minha sogra é cliente e beneficiária do plano Leve ON. Ela está internada no Hospital Israelita Albert Sabin sito à Rua Professor Gabizo, 319 Quarto 705 no bairro do Maracanã , Rio de Janeiro, esta internação visava a recuperação do quadro de saúde dela e a troca da traqueostomia Em face do longo período de internação minha sogra encontra-se sem poder deambular, com seu sistema cognitivo abalado e sem poder falar. Exijo que sejam tomadas providências URGENTES e ENÈRGICAS para que a LEVE Saúde faça a aquisição de uma traqueostomia nº 5 com válvula fonadora Shiley para que minha sogra recupere sua saúde e vontade de viver. A saúde dela esta piorando a cada dia que passa, não conseguimos ver melhoras;"/>
    <s v="Genro da beneficiária solicita material para continuidade do tratamento "/>
    <x v="1"/>
    <x v="0"/>
    <x v="0"/>
    <s v="Sim"/>
    <x v="1"/>
    <x v="1"/>
    <s v="Sim"/>
    <m/>
    <m/>
    <m/>
    <m/>
    <m/>
  </r>
  <r>
    <d v="2023-09-20T00:00:00"/>
    <x v="51"/>
    <n v="292"/>
    <x v="9"/>
    <n v="12956840"/>
    <s v="JOAO VICTOR DANTAS DE JESUS"/>
    <s v="182.689.187-05"/>
    <n v="9"/>
    <s v="Não Reincidente"/>
    <s v="Personal"/>
    <x v="1"/>
    <x v="4"/>
    <s v="Cobertura"/>
    <s v="Regras para Acesso aos Atendimentos"/>
    <x v="3"/>
    <s v="Prestador sem agenda"/>
    <x v="25"/>
    <x v="42"/>
    <m/>
    <s v="Individual"/>
    <s v="Assistencial"/>
    <x v="2"/>
    <m/>
    <x v="0"/>
    <s v="Evitável"/>
    <s v="Interlocutora, que se identifica como mãe do beneficiário, questiona a falta de atendimento para Fonoaudiologo. A solicitação foi feita à Operadora no dia 09/06/2024, para realização no município São Gonçalo-RJ. A operadora alega que o pedido está em análise e não apresenta resposta ao pedido. Relata que vem solicitando desde a contratação do plano e quando faz contato com operadora é orientada a buscar por prestadores mas não tem agenda disponível. A última solicitação feita a operadora foi orientada aguardar. Protocolo 422339202406196522 data 09/06/2024."/>
    <s v="Responsável realiza diversos contatos para solicitar agendamento com fono, porém, não consegue atendimento."/>
    <x v="0"/>
    <x v="0"/>
    <x v="0"/>
    <s v="Sim"/>
    <x v="0"/>
    <x v="0"/>
    <s v="Sim"/>
    <m/>
    <m/>
    <m/>
    <m/>
    <m/>
  </r>
  <r>
    <d v="2024-07-08T00:00:00"/>
    <x v="51"/>
    <n v="0"/>
    <x v="17"/>
    <n v="12958860"/>
    <s v="LEONARDO RODRIGUES NOLASCO"/>
    <s v="102.415.637-04"/>
    <n v="41"/>
    <s v="Não Reincidente"/>
    <s v="Personal"/>
    <x v="1"/>
    <x v="1"/>
    <s v="Cobertura"/>
    <s v="Carência"/>
    <x v="0"/>
    <s v="Negativa  (Atendimento; Transferência)"/>
    <x v="12"/>
    <x v="1"/>
    <m/>
    <s v="Individual"/>
    <s v="Assistencial"/>
    <x v="0"/>
    <m/>
    <x v="2"/>
    <s v="Inevitável"/>
    <s v="Interlocutora, que se identifica como esposa do beneficiário, questiona a não cobertura para internação na UTI, nome do médico solicitante: Dr. Leonardo Marinho, CRM: 5291438-0. O procedimento foi solicitado no dia 08/07/2024 para realização no município do Rio de Janeiro, entretanto, a operadora negou com a justificativa de que o beneficiário está em carência para o procedimento da internação na UTI. Protocolo: 42233920240708748269 - data 08/07/2024."/>
    <s v="Beneficiário em carência para internação e recebeu negativa"/>
    <x v="1"/>
    <x v="0"/>
    <x v="0"/>
    <s v="Sim"/>
    <x v="0"/>
    <x v="1"/>
    <s v="Sim"/>
    <m/>
    <m/>
    <m/>
    <m/>
    <m/>
  </r>
  <r>
    <d v="2024-07-08T00:00:00"/>
    <x v="51"/>
    <n v="0"/>
    <x v="12"/>
    <n v="12959267"/>
    <s v="RICARDO BOANERGES SIQUEIRA JUNIOR"/>
    <s v="706.468.487-04"/>
    <n v="62"/>
    <s v="Não Reincidente"/>
    <s v="Personal"/>
    <x v="1"/>
    <x v="21"/>
    <s v="Cobertura"/>
    <s v="Regras para Acesso aos Atendimentos"/>
    <x v="3"/>
    <s v="Erro Sistêmico"/>
    <x v="23"/>
    <x v="53"/>
    <m/>
    <s v="Individual"/>
    <s v="Assistencial"/>
    <x v="11"/>
    <m/>
    <x v="0"/>
    <s v="Evitável"/>
    <s v="Beneficiário questiona o não atendimento para 40301656 CREATINO FOSFOQUINASE - FRAÇÃO MB, 40301648 CREATINO FOSFOQUINASE e TROPONINA CARDIACA 1 (Conforme guia médica), nome do médico solicitante Dr Jhenyffer Soares Pai. O procedimento não foi realizado sob justificativa que a médica solicitante não constava nos registros do laboratório RIO LABOR, informa que o pedido foi feito por médica conveniada a rede. Relata que tentou entrar em contato com a Operadora por meio do telefone (21) 3952-4800 via WhatsApp e no site htpps//web.solus.levesaude.com.br/beneficiario/info/canais-atendimento, na data 08/07/2024 em torno das 12:00, sem sucesso."/>
    <s v="Beneficiário compareceu ao laboratório para realizar exames, porém, prestador não conseguiu localizar profissional no portal. "/>
    <x v="1"/>
    <x v="0"/>
    <x v="0"/>
    <s v="Sim"/>
    <x v="0"/>
    <x v="1"/>
    <s v="Sim"/>
    <m/>
    <m/>
    <m/>
    <m/>
    <m/>
  </r>
  <r>
    <d v="2024-06-06T00:00:00"/>
    <x v="51"/>
    <n v="32"/>
    <x v="1"/>
    <n v="12958314"/>
    <s v="SAMI RODRIGUES GAMA"/>
    <s v="682.930.627-20"/>
    <n v="63"/>
    <s v="Não Reincidente"/>
    <s v="Personal"/>
    <x v="0"/>
    <x v="1"/>
    <s v="Cobertura"/>
    <s v="Prazos Máximos para Atendimento"/>
    <x v="3"/>
    <s v="Prestador sem agenda"/>
    <x v="25"/>
    <x v="45"/>
    <m/>
    <s v="Empresarial"/>
    <s v="Assistencial"/>
    <x v="7"/>
    <s v="Gestão de Rede"/>
    <x v="0"/>
    <s v="Inevitável"/>
    <s v="Interlocutor, que se identifica como sami, questiona a não cobertura para entrega de exames, e nome do médico solicitante Dr. julia parapolimi de apostilo ipolito . A operadora indicou os prestadores Dr. julia parapolimi de apostilo ipolito e nenhum deles tem agenda disponível dentro dos prazos da RN 566/2022. O procedimento foi solicitado à operadora no dia 03/07/2024, para realização no município mesquita/RJ. protocolo 42233920240708747274 data: 08/07/2024. informa que solicitou a consulta para entregar os exames mais so tem vaga na data 13/08/2024, fora do prazo do rol da ANS"/>
    <m/>
    <x v="0"/>
    <x v="1"/>
    <x v="0"/>
    <s v="Sim"/>
    <x v="0"/>
    <x v="1"/>
    <s v="Sim"/>
    <m/>
    <m/>
    <m/>
    <m/>
    <m/>
  </r>
  <r>
    <d v="2024-06-27T00:00:00"/>
    <x v="52"/>
    <n v="12"/>
    <x v="11"/>
    <n v="12960036"/>
    <s v="GABRIELA HAUSER GONZALES"/>
    <s v="159.949.067-60"/>
    <n v="28"/>
    <s v="Não Reincidente"/>
    <s v="Premium"/>
    <x v="0"/>
    <x v="6"/>
    <s v="Cobertura"/>
    <s v="Regras para Acesso aos Atendimentos"/>
    <x v="0"/>
    <s v="Erros de atendimento (Fale Leve, prestador e etc)"/>
    <x v="0"/>
    <x v="1"/>
    <m/>
    <s v="Individual"/>
    <s v="Assistencial"/>
    <x v="3"/>
    <m/>
    <x v="0"/>
    <s v="Evitável"/>
    <s v="Beneficiária, questiona a falta de atendimento para Tratamento da neurossífilis com penicilina cristalina, médico solicitante DRº Flavio Pedreira Dustorss CRM 52791334. A solicitação foi feita à Operadora no dia 21/06/2024, para realização no município RIO DE JANEIRO. A operadora alega que o pedido está em análise e não apresenta resposta ao pedido. Protocolo 42233920240708749318 – data 08/07/2024."/>
    <s v="Beneficiária solicita prioridade para análise de guia cirúrgica, porém, guia foi aberta com atraso por erro operacional. Pedido ficou retido no Fale Leve, pois foi confundido o tratamento solicitado com guia de outra cirurgia."/>
    <x v="0"/>
    <x v="1"/>
    <x v="1"/>
    <s v="Sim"/>
    <x v="0"/>
    <x v="1"/>
    <s v="Sim"/>
    <m/>
    <m/>
    <m/>
    <m/>
    <m/>
  </r>
  <r>
    <d v="2024-06-14T00:00:00"/>
    <x v="52"/>
    <n v="25"/>
    <x v="1"/>
    <n v="12960287"/>
    <s v="RENATO ARNAUS KALINKA"/>
    <s v="038.051.957-70"/>
    <n v="50"/>
    <s v="Não Reincidente"/>
    <s v="Personal"/>
    <x v="0"/>
    <x v="1"/>
    <s v="Cobertura"/>
    <s v="Prazos Máximos para Atendimento"/>
    <x v="3"/>
    <s v="Cancelamento de consulta"/>
    <x v="17"/>
    <x v="54"/>
    <s v="Oftalmologia"/>
    <s v="Empresarial"/>
    <s v="Assistencial"/>
    <x v="7"/>
    <m/>
    <x v="0"/>
    <s v="Evitável"/>
    <s v="Já foram mais de 4 cancelamentos de atendimento para minha filha de 12 anos. Foram oftalmologista e pediatria. Já tive consulta marcada em maio, junho e a última era hoje que foi cancelada. O pior que para remarcar nunca tem data proxima, sempre para mais de 40 dias depois. Na semana passada após minha reclamação e ameaça de contactar a ANS marcaram por revelia as duas consultas porém para locais inviável para comparecer no dia e horário que eles mesmo escolheram. E só fiquei sabendo na véspera pq mandaram mensagem confirmando a consulta que eu não tinha a menos odeia que eles tinham agendado. As consultas que eu marco nos locais e dias certos para minha filha sempre cancelam. Leve Saúde foi o pior plano que já fiz , e o pior que para cancelar perco carência para outras operadoras. Muito insatisfeita com esse plano da Leve. Tenho todos os prints das mensagens cancelando meus atendimentos, infelizmente não consigo anexar nos arquivos. Mas se tiver um email posso estar enviando"/>
    <s v="Reclamação para ISABELA TOMAZ KALINKA - Beneficiária teve 4 cancelamentos de consultas desde que entrou no plano."/>
    <x v="0"/>
    <x v="1"/>
    <x v="0"/>
    <s v="Sim"/>
    <x v="0"/>
    <x v="1"/>
    <s v="Sim"/>
    <m/>
    <m/>
    <m/>
    <m/>
    <m/>
  </r>
  <r>
    <d v="2024-06-03T00:00:00"/>
    <x v="52"/>
    <n v="36"/>
    <x v="14"/>
    <n v="12961538"/>
    <s v="JUSSARA SOUZA COSTA"/>
    <s v="413.045.277-00"/>
    <n v="73"/>
    <s v="Não Reincidente"/>
    <s v="Personal"/>
    <x v="1"/>
    <x v="6"/>
    <s v="Contratos e Regulamentos"/>
    <s v="Contratação/Adesão e Vigência Contratual"/>
    <x v="5"/>
    <s v="Cliente Alto Custo"/>
    <x v="4"/>
    <x v="1"/>
    <m/>
    <s v="Individual"/>
    <s v="Não Assistencial"/>
    <x v="6"/>
    <m/>
    <x v="1"/>
    <s v="Risco do Negócio"/>
    <s v="Beneficiário(a), questiona a recusa para contratação de plano individual ou familiar. A solicitação foi feita à Operadora no dia 29/05/24. Protocolo: 42233920240621683157 Data: 21/06/24"/>
    <s v="Alto Custo "/>
    <x v="1"/>
    <x v="0"/>
    <x v="0"/>
    <s v="AC"/>
    <x v="1"/>
    <x v="1"/>
    <s v="AC"/>
    <m/>
    <m/>
    <m/>
    <m/>
    <m/>
  </r>
  <r>
    <d v="2024-07-02T00:00:00"/>
    <x v="52"/>
    <n v="7"/>
    <x v="14"/>
    <n v="12961681"/>
    <s v="LETICIA NEVES REIS"/>
    <s v="056.920.997-80"/>
    <n v="84"/>
    <s v="Não Reincidente"/>
    <s v="Personal"/>
    <x v="1"/>
    <x v="7"/>
    <s v="Contratos e Regulamentos"/>
    <s v="Contratação/Adesão e Vigência Contratual"/>
    <x v="5"/>
    <s v="Cliente Alto Custo"/>
    <x v="4"/>
    <x v="1"/>
    <m/>
    <s v="Individual"/>
    <s v="Não Assistencial"/>
    <x v="6"/>
    <m/>
    <x v="1"/>
    <s v="Risco do Negócio"/>
    <s v="Interlocutora, que se identifica como filha da beneficiaria, questiona a recusa para contratação de plano individual ou familiar. A solicitação foi feita à Operadora no dia 02/07/2024. Protocolo 1719930489776 – data 09/07/2024."/>
    <s v="Alto Custo "/>
    <x v="1"/>
    <x v="0"/>
    <x v="0"/>
    <s v="AC"/>
    <x v="1"/>
    <x v="1"/>
    <s v="AC"/>
    <m/>
    <m/>
    <m/>
    <m/>
    <m/>
  </r>
  <r>
    <d v="2024-06-06T00:00:00"/>
    <x v="53"/>
    <n v="34"/>
    <x v="11"/>
    <n v="12963096"/>
    <s v="SHEILA FEDDERSEN"/>
    <s v="047.563.587-64"/>
    <n v="48"/>
    <s v="Não Reincidente"/>
    <s v="Personal"/>
    <x v="4"/>
    <x v="0"/>
    <s v="Cobertura"/>
    <s v="Regras para Acesso aos Atendimentos"/>
    <x v="2"/>
    <s v="Falta de prestador na região"/>
    <x v="21"/>
    <x v="55"/>
    <m/>
    <s v="Individual"/>
    <s v="Assistencial"/>
    <x v="2"/>
    <m/>
    <x v="0"/>
    <s v="Evitável"/>
    <s v="Beneficiária questiona a não cobertura para 41301382 CAPILAROSCOPIA PERIUNGUEAL. O procedimento foi solicitado à operadora no dia 03/06/2024, para realização no município Rio de Janeiro/RJ. A operadora alega que não possui prestador em sua rede para realização do serviço de saúde. Protocolo 42233920240624690064 data 24/06/2024."/>
    <s v="Beneficiária solicitou autorização em junho, porém, não há prestador credenciado para realização do exame"/>
    <x v="0"/>
    <x v="1"/>
    <x v="0"/>
    <s v="Sim"/>
    <x v="0"/>
    <x v="1"/>
    <s v="Sim"/>
    <m/>
    <m/>
    <m/>
    <m/>
    <m/>
  </r>
  <r>
    <d v="2024-05-22T00:00:00"/>
    <x v="53"/>
    <n v="49"/>
    <x v="6"/>
    <n v="12962296"/>
    <s v="CRISTIANE MARTINS CAMARA"/>
    <s v="133.636.657-50"/>
    <n v="37"/>
    <s v="Reincidente"/>
    <s v="Personal"/>
    <x v="2"/>
    <x v="1"/>
    <s v="Cobertura"/>
    <s v="Rede de Atendimento (rede conveniada)"/>
    <x v="0"/>
    <s v="Consulta telemedicina"/>
    <x v="35"/>
    <x v="56"/>
    <m/>
    <s v="Empresarial"/>
    <s v="Assistencial"/>
    <x v="7"/>
    <m/>
    <x v="0"/>
    <s v="Evitável"/>
    <s v="olá!em fevereiro de 2024 sai da Golden Gross e passei ara o plano de saude Leve Saude,tive um problema nas minhas cordas vocais por conta de uma Esofagite e por isso fui encaminhada para realizar o tratamento com Uma Fonoaudióloga e Meu filho Davi Martins tbm foi encaminhado para a fono. ,porém a consulta com a Fono só tem no bairro de campo grande e outros 3 lugares que me indicaram não atendem pq fomos informados que precisamos cumprir carencia de 6 meses,mesmo vindo de outro plano,liguei para agendar a consulta em campo grande e me disseram que a primeira consulta seria online fomos eu e meu filho a consulta e lá a fono deu um encaminhamento solicitando 5 sessões de Fono online,ok agendamos online porém, não fomos atendidos,entrei em contato com a ouvidoria relatando o fato e pedindo explicação do pq so ter fono em campo grande estou agendada online até outubro porém toda terça recebo zap falando que a consulta precisou ser cancelada e desde 12/06 não tenho atendimento"/>
    <s v="Beneficiária relata dificuldade para ter consulta por telemedicina, pois profissional não entra na consulta"/>
    <x v="1"/>
    <x v="0"/>
    <x v="1"/>
    <s v="Sim"/>
    <x v="0"/>
    <x v="0"/>
    <s v="Sim"/>
    <m/>
    <m/>
    <m/>
    <m/>
    <m/>
  </r>
  <r>
    <d v="2024-07-03T00:00:00"/>
    <x v="53"/>
    <n v="7"/>
    <x v="14"/>
    <n v="12962618"/>
    <s v="_x0009_SHEILA PUENTE MUNIZ"/>
    <s v="013.860.457-64"/>
    <n v="54"/>
    <s v="Não Reincidente"/>
    <s v="Personal"/>
    <x v="2"/>
    <x v="21"/>
    <s v="Contratos e Regulamentos"/>
    <s v="Contratação/Adesão e Vigência Contratual"/>
    <x v="5"/>
    <s v="Cliente Alto Custo"/>
    <x v="4"/>
    <x v="1"/>
    <m/>
    <s v="Individual"/>
    <s v="Não Assistencial"/>
    <x v="6"/>
    <m/>
    <x v="1"/>
    <s v="Risco do Negócio"/>
    <s v="Encerrei meu plano anterior dia 03 de Julho e no mesmo dia acertei tudo com a Lev Saúde. No dia 06/07, houve a entrevista online comigo e meu filho (dependente). Ocorre que não emitiram o boleto até a presente data e estou sem acesso ao plano e nem carteirinha. Mas minha preocupação é que meu marido fez todos procedimentos semelhantes e a entrevista com ele foi ontem 09/07 e emitiram o boleto hoje dia 10/07. Ou seja, eu e meu filho estamos sem nenhuma cobertura e pelo telefone do whats App 21-3952-3300, só respondem &quot;Não entendi, repita por favor&quot;, isso umas 30 ou mais vezes! Peço ajuda!"/>
    <s v="Alto Custo "/>
    <x v="1"/>
    <x v="0"/>
    <x v="0"/>
    <s v="AC"/>
    <x v="1"/>
    <x v="1"/>
    <s v="AC"/>
    <m/>
    <m/>
    <m/>
    <m/>
    <m/>
  </r>
  <r>
    <d v="2024-06-11T00:00:00"/>
    <x v="53"/>
    <n v="29"/>
    <x v="16"/>
    <n v="12963189"/>
    <s v="MARIA DE FATIMA OLIVEIRA DOS SANTOS"/>
    <s v="594.400.317-00"/>
    <n v="67"/>
    <s v="Não Reincidente"/>
    <s v="Premium"/>
    <x v="2"/>
    <x v="21"/>
    <s v="Cobertura"/>
    <s v="Regras para Acesso aos Atendimentos"/>
    <x v="0"/>
    <s v="Demora para autorização (exames, consultas, cirurgias e internação)"/>
    <x v="34"/>
    <x v="52"/>
    <m/>
    <s v="Individual"/>
    <s v="Assistencial"/>
    <x v="0"/>
    <s v="OPME "/>
    <x v="0"/>
    <s v="Evitável"/>
    <s v="beneficiária, questiona a falta de atendimento para endoscopia de coluna lombar ( 30715059). A solicitação foi feita à Operadora no dia 10/05/2024, para realização no município Rio de Janeiro. A operadora alega que o pedido está em análise e não apresenta resposta ao pedido]. Protocolo: 42233920240710757864 data: 10/07/2024."/>
    <s v="Beneficiária reclama de demora para autorização de guia de cirurgia, que foi solicitada em Maio e permanece junto ao setor de OPME para compra de material, desde então."/>
    <x v="1"/>
    <x v="1"/>
    <x v="1"/>
    <s v="Sim"/>
    <x v="0"/>
    <x v="1"/>
    <s v="Sim"/>
    <m/>
    <m/>
    <m/>
    <m/>
    <m/>
  </r>
  <r>
    <d v="2024-05-14T00:00:00"/>
    <x v="53"/>
    <n v="57"/>
    <x v="14"/>
    <n v="12963242"/>
    <s v="_x0009_DIOGO RODRIGUES DOS SANTOS"/>
    <s v="059.486.517-46"/>
    <n v="39"/>
    <s v="Não Reincidente"/>
    <s v="Personal"/>
    <x v="1"/>
    <x v="18"/>
    <s v="Contratos e Regulamentos"/>
    <s v="Contratação/Adesão e Vigência Contratual"/>
    <x v="5"/>
    <s v="Cliente Alto Custo"/>
    <x v="4"/>
    <x v="1"/>
    <m/>
    <s v="Individual"/>
    <s v="Não Assistencial"/>
    <x v="6"/>
    <m/>
    <x v="1"/>
    <s v="Risco do Negócio"/>
    <s v="Beneficiário, questiona falta de resposta para contratação de plano individual ou familiar, sob alegação de plano esta passando por analise da ans para ser contratado. A solicitação foi feita à Operadora no dia 13/05/2024. Relata que já fez o pagamento e contratação não foi concluída. Protocolo: 17157057638311 data: 26/06/2024."/>
    <s v="Alto Custo "/>
    <x v="1"/>
    <x v="0"/>
    <x v="0"/>
    <s v="AC"/>
    <x v="1"/>
    <x v="1"/>
    <s v="AC"/>
    <m/>
    <m/>
    <m/>
    <m/>
    <m/>
  </r>
  <r>
    <d v="2024-05-14T00:00:00"/>
    <x v="53"/>
    <n v="57"/>
    <x v="8"/>
    <n v="12963597"/>
    <s v="GUSTAVO QUEIROZ CIRIACO"/>
    <s v="211.427.797-69"/>
    <n v="9"/>
    <s v="Não Reincidente"/>
    <s v="Personal"/>
    <x v="0"/>
    <x v="0"/>
    <s v="Cobertura"/>
    <s v="Reembolso"/>
    <x v="4"/>
    <s v="Erros de atendimento (Fale Leve, prestador e etc)"/>
    <x v="0"/>
    <x v="1"/>
    <m/>
    <s v="Empresarial"/>
    <s v="Assistencial"/>
    <x v="3"/>
    <m/>
    <x v="0"/>
    <s v="Evitável"/>
    <s v="Interlocutora, que se identifica como mãe do beneficiário, informa que realizou o procedimento transplante cutaneo com microanastomose, nome do médico solicitante Hugo Borges, CRM 521065807 em caráter particular, em 04/05/2024, no prestador Centro Pediátrico da Lagoa. O atendimento ocorreu em situação de emergência, na impossibilidade de utilizar anestesista e instrumentador da rede oferecida pela operadora. A solicitação de reembolso da instrumentação cirúrgica e anestesista relacionados ao procedimento cirúrgico foi feita à operadora no dia 06/05/2024 e não houve resposta até a presente data. Protocolo 42233920240705737528 em 05/07/2024."/>
    <s v="Responsável pelo beneficiário solicitou reembolso em maio e houve demora para o pagamento pois o CPF registrado (pelo Fale Leve) para devolução estava errado"/>
    <x v="1"/>
    <x v="0"/>
    <x v="1"/>
    <s v="Sim"/>
    <x v="0"/>
    <x v="1"/>
    <s v="Sim"/>
    <m/>
    <m/>
    <m/>
    <m/>
    <m/>
  </r>
  <r>
    <d v="2024-07-11T00:00:00"/>
    <x v="54"/>
    <n v="0"/>
    <x v="17"/>
    <n v="12965710"/>
    <s v="JOAO NOGUEIRA DOS SANTOS"/>
    <s v="176.446.317-04"/>
    <n v="77"/>
    <s v="Não Reincidente"/>
    <s v="Personal"/>
    <x v="1"/>
    <x v="3"/>
    <s v="Cobertura"/>
    <s v="Prazos Máximos para Atendimento"/>
    <x v="3"/>
    <s v="Prestador sem agenda"/>
    <x v="25"/>
    <x v="57"/>
    <s v="Raio x"/>
    <s v="Individual"/>
    <s v="Assistencial"/>
    <x v="2"/>
    <s v="Leve Clínica"/>
    <x v="0"/>
    <s v="Evitável"/>
    <s v="interlocutor, que se identifica como filho do beneficiário, questiona a não cobertura para exames de Raio x e Eletro Cardiograma, médico solicitante: Dr. Pedro Byapudo. A operadora indicou os prestadores Dimagem Nova Iguaçu, Doutor 10 nenhum deles tem agenda disponível dentro dos prazos da RN 566/2022 nenhum profissional tem agenda disponível para atendimento. O procedimento foi solicitado à operadora no dia 11/07/2024, para realização no município Caxias. Protocolo: 4223392024051454125 – data: 11/07/2024."/>
    <s v="Filho do beneficiário solicita agendamento de Raio x e ecocardiograma e é direcionado para rede.  NIP aberta durante atendimento e não há ameaça. Ainda durante o atendimento o responsável informa que não conseguiu agendar na rede e consulta conclui o agendamento na Leve clínica da Barra "/>
    <x v="1"/>
    <x v="0"/>
    <x v="0"/>
    <s v="Sim"/>
    <x v="0"/>
    <x v="1"/>
    <s v="Sim"/>
    <m/>
    <m/>
    <m/>
    <m/>
    <m/>
  </r>
  <r>
    <s v="-"/>
    <x v="54"/>
    <n v="0"/>
    <x v="14"/>
    <n v="12964817"/>
    <s v="ERNANNE ROCHA DA SILVA"/>
    <s v="148.363.377-20"/>
    <n v="28"/>
    <s v="Reincidente"/>
    <s v="Personal"/>
    <x v="1"/>
    <x v="1"/>
    <s v="Cobertura"/>
    <s v="Prazos Máximos para Atendimento"/>
    <x v="3"/>
    <s v="Falta de prestador na região"/>
    <x v="21"/>
    <x v="58"/>
    <m/>
    <s v="Empresarial"/>
    <s v="Assistencial"/>
    <x v="2"/>
    <s v="Leve Clínica"/>
    <x v="2"/>
    <s v="Inevitável"/>
    <s v="Preciso de uma consulta com o endócrino que seja especialista em Transição de gênero Preciso de uma psicóloga especializada em Transição de gênero e preciso de um cirurgião especializado em cirurgia de transgénero a leve saúde não tem esses profissionais o endócrino doutor Raphael Nóbrega que atende na leve saúde da barra da tijuca sempre com a agenda cheia a leve saúde não tem outro profissional preciso de uma solução urgente pago 537 de plano e não tenho direito quero providenciar urgente."/>
    <s v="Beneficiário não entrou em contato por nenhum canal para realizar solicitação de agendamento. Abriu RA e NIP ao mesmo tempo"/>
    <x v="1"/>
    <x v="0"/>
    <x v="0"/>
    <s v="Sim"/>
    <x v="1"/>
    <x v="1"/>
    <s v="Sim"/>
    <m/>
    <m/>
    <m/>
    <m/>
    <m/>
  </r>
  <r>
    <d v="2024-06-07T00:00:00"/>
    <x v="54"/>
    <n v="34"/>
    <x v="11"/>
    <n v="12966279"/>
    <s v="ALEXANDRE SILVA MONSORES PEREIRA"/>
    <s v="077.828.187-61"/>
    <n v="46"/>
    <s v="Não Reincidente"/>
    <s v="Personal"/>
    <x v="2"/>
    <x v="1"/>
    <s v="Cobertura"/>
    <s v="Reembolso"/>
    <x v="4"/>
    <s v="Erros de atendimento (Fale Leve, prestador e etc)"/>
    <x v="0"/>
    <x v="1"/>
    <m/>
    <s v="Empresarial"/>
    <s v="Assistencial"/>
    <x v="3"/>
    <m/>
    <x v="0"/>
    <s v="Evitável"/>
    <s v="Foi solicitado reembolso de anestesia para a minha filha ANA BEATRIZ PIANCA MONSORES PEREIRA CPF 203.222.057-19, via e-mail no dia 07/06/2024. Ocorreu que no primeiro e-mail coloquei um link para baixar os arquivos. Foi respondido que não foi possível baixar. Então, reenviei no mesmo dia pelo mesmo e-mail com todos os arquivos, separados e anexados para facilitar. Aguardei o mês inteiro e não me deram mais retorno. Entendi que estava tudo certo. Então, no início desse mês de julho entrei em contato para saber se já tinham previsão da data do depósito. Me responderam que não. O setor responsável não tinha informação a respeito. Continuei insistindo e inclusive no dia 03/07/2024 reencaminhei o e-mail para reforçar o andamento. Continuei ligando até que me responderam que estava tudo certo. Aguardei mais tempo. E nada. Liguei novamente e por ultimo me informaram que estava em analise a partir do dia 7/07/2024. Absurdo. Terei que esperar 30 dias de novo?"/>
    <s v="Responsável solicitou reembolso e houve demora para registro de recepção de documentação e envio para a produção médica."/>
    <x v="1"/>
    <x v="0"/>
    <x v="1"/>
    <s v="Sim"/>
    <x v="0"/>
    <x v="1"/>
    <s v="Sim"/>
    <m/>
    <m/>
    <m/>
    <m/>
    <m/>
  </r>
  <r>
    <d v="2024-02-28T00:00:00"/>
    <x v="54"/>
    <n v="134"/>
    <x v="6"/>
    <n v="12966885"/>
    <s v="ANDREA MONTEIRO LACERDA DA SILVA"/>
    <s v="905.314.697-00"/>
    <n v="55"/>
    <s v="Não Reincidente"/>
    <s v="Leve On"/>
    <x v="0"/>
    <x v="10"/>
    <s v="Cobertura"/>
    <s v="Prazos Máximos para Atendimento"/>
    <x v="3"/>
    <s v="Dificuldade de agendamento"/>
    <x v="2"/>
    <x v="21"/>
    <m/>
    <s v="Empresarial"/>
    <s v="Assistencial"/>
    <x v="0"/>
    <s v="Eletiva "/>
    <x v="0"/>
    <s v="Evitável"/>
    <s v="Interlocutor(a), que se identifica como beneficiária, questiona a não cobertura para o tratamento cirúrgico REVASCULARIZAÇÃO DO MIOCÁRDIO DOENÇA ISQUÊMICA CRÔNICA DO CORAÇÃO.pelo médico Marcelo Sávio da Silva Martins. A operadora indicou os prestadores do hospital Alvim Almeida e nenhum deles tem agenda disponível dentro dos prazos da RN 566/2022 [ou nenhum profissional tem agenda disponível para atendimento]. O procedimento foi solicitado à operadora no dia 03/05/2024 para realização no município Rio de Janeiro/RJ. Protocolo: 42233920240605616434 – data: 05/06/2024._x000a_Nome do procedimento solicitado: REVASCULARIZAÇÃO DO MIOCÁRDIO DOENÇA ISQUÊMICA CRÔNICA DO CORAÇÃO."/>
    <s v="Beneficiária está aguardando agendamento de cirurgia que consta liberada desde maio."/>
    <x v="0"/>
    <x v="1"/>
    <x v="0"/>
    <s v="Sim"/>
    <x v="0"/>
    <x v="1"/>
    <s v="Sim"/>
    <s v="Contratação de nova equipe cirúrgica cardíaca"/>
    <m/>
    <m/>
    <m/>
    <m/>
  </r>
  <r>
    <d v="2024-06-09T00:00:00"/>
    <x v="54"/>
    <n v="32"/>
    <x v="7"/>
    <n v="12966909"/>
    <s v="HANNA BAPTISTA VALENTE"/>
    <s v="133.113.977-54"/>
    <n v="34"/>
    <s v="Não Reincidente"/>
    <s v="Premium"/>
    <x v="2"/>
    <x v="21"/>
    <s v="Contratos e Regulamentos"/>
    <s v="Contratação/Adesão e Vigência Contratual"/>
    <x v="5"/>
    <s v="Cliente Alto Custo"/>
    <x v="4"/>
    <x v="1"/>
    <m/>
    <s v="Individual"/>
    <s v="Não Assistencial"/>
    <x v="6"/>
    <m/>
    <x v="1"/>
    <s v="Risco do Negócio"/>
    <s v="Beneficiária questiona a demora para contratação de plano individual ou familiar, sob alegação que a operadora informou o prazo de 25 dias para analisar e se passou o prazo que a operadora LEVE SAUDE PLANO QP SEM COPARTICIPAÇÃO estabeleceu. A solicitação foi feita à Operadora no dia 09/06/2024. Protocolo 42233920240702722913 – data 02/07/2024."/>
    <s v="Cliente AC entrou em contato com a Ouvidoria e Fale Leve para questionar demora"/>
    <x v="1"/>
    <x v="0"/>
    <x v="0"/>
    <s v="Sim"/>
    <x v="0"/>
    <x v="0"/>
    <s v="AC"/>
    <m/>
    <m/>
    <m/>
    <m/>
    <m/>
  </r>
  <r>
    <d v="2024-06-24T00:00:00"/>
    <x v="54"/>
    <n v="17"/>
    <x v="13"/>
    <n v="12966481"/>
    <s v="ALEXANDRE SILVA MONSORES PEREIRA"/>
    <s v="077.828.187-61"/>
    <n v="46"/>
    <s v="Não Reincidente"/>
    <s v="Personal"/>
    <x v="2"/>
    <x v="1"/>
    <s v="Cobertura"/>
    <s v="Prazos Máximos para Atendimento"/>
    <x v="3"/>
    <s v="Falta de prestador na região"/>
    <x v="21"/>
    <x v="23"/>
    <m/>
    <s v="Empresarial"/>
    <s v="Assistencial"/>
    <x v="2"/>
    <m/>
    <x v="0"/>
    <s v="Evitável"/>
    <s v="Minha filha ANA BEATRIZ PIANCA MONSORES PEREIRA CPF 203.222.057-19 esteve internada no último mês de junho e ao ter alta foi encaminhada para um REUMATOLOGISTA PEDIÁTRICO. O plano não tem a especialidade. Por isso, minha esposa PRISCILA DA CONCEIÇÃO PIANCA CPF 092.191.807-07 solicitou via e-mail no dia 24/06/24 que o plano atendesse de imediato a demanda. Após certa demora encaminharam para um Reumatologista de adulto. Minha esposa abriu novo protocolo 42233920240705741229 no dia 05/07/2024 reclamando do ocorrido e ate agora nada foi resolvido. Minha filha tem urgência em ser atendida para fazer o acompanhamento dos rins."/>
    <s v="Responsável informou dificuldade para agendamento de consulta com reumatologista pediátrico. Aberto caso para gestão de rede que agendou consulta, porém, responsável informa que agendamento foi realizado com profissional errado."/>
    <x v="0"/>
    <x v="0"/>
    <x v="1"/>
    <s v="Sim"/>
    <x v="0"/>
    <x v="1"/>
    <s v="Sim"/>
    <m/>
    <m/>
    <m/>
    <m/>
    <m/>
  </r>
  <r>
    <d v="2024-06-07T00:00:00"/>
    <x v="55"/>
    <n v="35"/>
    <x v="14"/>
    <n v="12968017"/>
    <s v="CARLOS ROBERTO JOIA HOZUMI"/>
    <s v="534.362.457-04"/>
    <n v="67"/>
    <s v="Não Reincidente"/>
    <s v="Premium"/>
    <x v="2"/>
    <x v="1"/>
    <s v="Contratos e Regulamentos"/>
    <s v="Contratação/Adesão e Vigência Contratual"/>
    <x v="5"/>
    <s v="Cliente Alto Custo"/>
    <x v="5"/>
    <x v="1"/>
    <m/>
    <s v="Empresarial"/>
    <s v="Não Assistencial"/>
    <x v="6"/>
    <m/>
    <x v="1"/>
    <s v="Risco do Negócio"/>
    <s v="Beneficiário, questiona a não inclusão do beneficiário em contrato coletivo empresarial Hozumi Gerenciamento e Treinamentos Profissionais Ltda.(CNPJ: 16734122000141) com a Operadora Leve Saúde, a operadora não apresenta resposta. A solicitação foi feita à Operadora no dia 07/06/2024. Para efetuar a reclamação, relata que tentou entrar em contato com a Operadora por meio do telefone 2139523300 - na data 12/07/2024, sem sucesso"/>
    <s v="Alto Custo "/>
    <x v="1"/>
    <x v="0"/>
    <x v="0"/>
    <s v="AC"/>
    <x v="1"/>
    <x v="1"/>
    <s v="AC"/>
    <m/>
    <m/>
    <m/>
    <m/>
    <m/>
  </r>
  <r>
    <d v="2024-03-26T00:00:00"/>
    <x v="55"/>
    <n v="108"/>
    <x v="19"/>
    <n v="12968490"/>
    <s v="MANOEL FERNANDO VIEIRA"/>
    <s v="916.551.457-20"/>
    <n v="59"/>
    <s v="Não Reincidente"/>
    <s v="Personal"/>
    <x v="0"/>
    <x v="4"/>
    <s v="Cobertura"/>
    <s v="Regras para Acesso aos Atendimentos"/>
    <x v="0"/>
    <s v="Dificuldade de agendamento"/>
    <x v="2"/>
    <x v="59"/>
    <m/>
    <s v="Individual"/>
    <s v="Assistencial"/>
    <x v="0"/>
    <s v="Eletiva "/>
    <x v="0"/>
    <s v="Evitável"/>
    <s v=" Interlocutora, que se identifica como mãe do beneficiário, questiona a falta de atendimento para colocação de prótese cirurgia de quadril (não tem acesso ao pedido médico) em caráter de urgência, Rafael Cunha (especialista em quadril). A solicitação foi feita em 18/05/2024 São Gonçalo/RJ. Protocolo 42233920240326258553 - Data 18/06/2024."/>
    <s v="Beneficiário reclama da demora para agendamento de cirurgia. O procedimento foi agendado e desmarcado."/>
    <x v="0"/>
    <x v="1"/>
    <x v="1"/>
    <s v="Sim"/>
    <x v="0"/>
    <x v="1"/>
    <s v="Sim"/>
    <s v="Disparo semanal para equipes cirúrgicas para solicitar o envio do encaminhamento"/>
    <m/>
    <m/>
    <m/>
    <m/>
  </r>
  <r>
    <d v="2024-07-01T00:00:00"/>
    <x v="55"/>
    <n v="11"/>
    <x v="14"/>
    <n v="12969100"/>
    <s v="ROSANGELA GIRON MATURANA"/>
    <s v="494.375.697-20"/>
    <n v="67"/>
    <s v="Não Reincidente"/>
    <s v="Personal"/>
    <x v="2"/>
    <x v="4"/>
    <s v="Contratos e Regulamentos"/>
    <s v="Contratação/Adesão e Vigência Contratual"/>
    <x v="5"/>
    <s v="Cliente Alto Custo"/>
    <x v="4"/>
    <x v="1"/>
    <m/>
    <s v="Individual"/>
    <s v="Não Assistencial"/>
    <x v="6"/>
    <m/>
    <x v="1"/>
    <s v="Risco do Negócio"/>
    <s v="beneficiária, questiona demora para contratação de plano individual ou familiar, sob alegação de ainda estar em análise. A solicitação foi feita à Operadora no dia 13/06/2024 . Protocolo: Não informado pelo operadora. Número de contrato: 17198631440930."/>
    <s v="Alto Custo "/>
    <x v="1"/>
    <x v="0"/>
    <x v="0"/>
    <s v="AC"/>
    <x v="1"/>
    <x v="1"/>
    <s v="AC"/>
    <m/>
    <m/>
    <m/>
    <m/>
    <m/>
  </r>
  <r>
    <s v="-"/>
    <x v="56"/>
    <n v="0"/>
    <x v="14"/>
    <n v="12969840"/>
    <s v="MARIA ESTHER DA ROCHA LIMA"/>
    <s v="715.314.247-91"/>
    <n v="72"/>
    <s v="Não Reincidente"/>
    <s v="Premium"/>
    <x v="1"/>
    <x v="5"/>
    <s v="Contratos e Regulamentos"/>
    <s v="Documentos/informações"/>
    <x v="0"/>
    <s v="Problemas com a comercialização"/>
    <x v="36"/>
    <x v="1"/>
    <m/>
    <s v="Individual"/>
    <s v="Não Assistencial"/>
    <x v="4"/>
    <m/>
    <x v="2"/>
    <s v="Inevitável"/>
    <s v="Solicito minha carteirinha impressa e a rede credenciada. Tenho 72 anos e não sei mecher direito no celular. Meu endereço atual é Av Getúlio de Moura, 342, Centro, São João de Meriti - RJ, 25520-662. Grata"/>
    <s v="Beneficiária solicita emissão do kit de implantação, porém, não há registro de contato com a Central Fale Leve solicitando o envio. "/>
    <x v="1"/>
    <x v="0"/>
    <x v="0"/>
    <s v="Sim"/>
    <x v="1"/>
    <x v="1"/>
    <s v="Sim"/>
    <m/>
    <m/>
    <m/>
    <m/>
    <m/>
  </r>
  <r>
    <d v="2024-06-03T00:00:00"/>
    <x v="56"/>
    <n v="42"/>
    <x v="17"/>
    <n v="12970412"/>
    <s v="CATHARINE OLIVA MOLINARO"/>
    <s v="112.507.527-95 "/>
    <n v="28"/>
    <s v="Não Reincidente"/>
    <s v="Leve On"/>
    <x v="1"/>
    <x v="6"/>
    <s v="Contratos e Regulamentos"/>
    <s v="Portabilidade de carências"/>
    <x v="0"/>
    <s v="Portabilidade de operadora"/>
    <x v="30"/>
    <x v="1"/>
    <m/>
    <s v="Individual"/>
    <m/>
    <x v="4"/>
    <m/>
    <x v="0"/>
    <s v="Evitável"/>
    <s v="Beneficiária, informa que solicitou a portabilidade de carências em 24/06/2024 e em 05/06/2024, porém a operadora não apresentou resposta referente a solicitação, a mesma alega que o prazo de 10 dias de resposta da operadora já ultrapassou e a mesma segue aguardando a resposta da operadora referente a sua portabilidade. Protocolo 42233920240618663883 - data 18/06/2024."/>
    <s v="Cliente solicitou portabilidade no dia 03/06 e houve demora para resposta da operadora. A mesma já tinha feito a contratação através de um corretor, porém, solicitou o cancelamento por desistência, reembolso e implantação de novo plano através da portabilidade. "/>
    <x v="0"/>
    <x v="0"/>
    <x v="0"/>
    <s v="Sim"/>
    <x v="0"/>
    <x v="1"/>
    <s v="Sim"/>
    <s v="Alteração no Fluxo de portabilidade"/>
    <m/>
    <m/>
    <m/>
    <m/>
  </r>
  <r>
    <d v="2024-05-02T00:00:00"/>
    <x v="56"/>
    <n v="74"/>
    <x v="11"/>
    <n v="12970747"/>
    <s v="CARLOS ALBERTO BERNARDA FIGUEIREDO"/>
    <s v="977.099.137 - 68"/>
    <n v="68"/>
    <s v="Reincidente"/>
    <s v="Personal"/>
    <x v="4"/>
    <x v="4"/>
    <s v="Cobertura"/>
    <s v="Reembolso"/>
    <x v="4"/>
    <s v="Erros de atendimento (Fale Leve, prestador e etc)"/>
    <x v="0"/>
    <x v="1"/>
    <m/>
    <s v="Individual"/>
    <s v="_x0009_Assistencial"/>
    <x v="3"/>
    <m/>
    <x v="0"/>
    <s v="Evitável"/>
    <s v="Já havia feito mais de 10 tentativas de contato com a Leve para saber sobre o primeira solicitação do reembolso, meu pai fez uma nova cirurgia no olho esquerdo em 17/06, tivemos que pegar direito emprestado para pagar, pois não havíamos recebido o valor da primeira, informou da nova cirurgia no dia 17/06 e no dia 19/06 enviei os documentos. Só que o atendimento é tão ruim, que cada hora a informação passada pra gente consumidor é diferente. No dia 17/06 através do protocolo 422339-20240617-658435 falei com a operado Cibelly fui informada que deveria encaminhar o novo pedido de reembolso para o e-mail pedido@levesaude.com.br, pois bem, no dia 19/06 fiz o envio de toda documentação, quando foi no dia 19/06, através do protocolo 422339-20240619 recebi a informação que o e-mail não é esse e sim outro atendimento@levesaude.com.br. Me recusei a enviar, pois cada hora passam informação diferente. Depois disso já fiz pelo menos uns 5 contatos, passo a documentação por msg e nada."/>
    <s v="Filho do beneficiário questiona o não pagamento do reembolso solicitado. Verificado que, após informação ter sido passada errada pelo Fale Leve,  foi enviada as documentações para a caixa de pedidos e equipe não direcionou caso para caixa certa (Caixa de atendimento) ou para equipe de reembolso. Beneficiário retornou o contato no dia 10/07, onde foi localizadas as documentações e enviadas para produção médica."/>
    <x v="0"/>
    <x v="1"/>
    <x v="1"/>
    <s v="Sim"/>
    <x v="0"/>
    <x v="1"/>
    <s v="Sim"/>
    <m/>
    <m/>
    <m/>
    <m/>
    <m/>
  </r>
  <r>
    <d v="2024-06-20T00:00:00"/>
    <x v="56"/>
    <n v="25"/>
    <x v="14"/>
    <n v="12971102"/>
    <s v="CRISSIANE BASTOS MARINS"/>
    <s v="177.434.847-00"/>
    <n v="25"/>
    <s v="Não Reincidente"/>
    <s v="Personal"/>
    <x v="1"/>
    <x v="4"/>
    <s v="Contratos e Regulamentos"/>
    <s v="Contratação/Adesão e Vigência Contratual"/>
    <x v="5"/>
    <s v="Cliente Alto Custo"/>
    <x v="4"/>
    <x v="1"/>
    <m/>
    <s v="Individual"/>
    <s v="Não Assistencial"/>
    <x v="6"/>
    <m/>
    <x v="1"/>
    <s v="Risco do Negócio"/>
    <s v="Beneficiária, questiona a recusa para contratação de plano individual ou familiar, não informando o motivo. A solicitação foi feita à Operadora no dia 20/06/2024. Protocolo 422339202407097504 data - 08/07/2024"/>
    <s v="Alto Custo "/>
    <x v="1"/>
    <x v="0"/>
    <x v="0"/>
    <s v="AC"/>
    <x v="1"/>
    <x v="1"/>
    <s v="AC"/>
    <m/>
    <m/>
    <m/>
    <m/>
    <m/>
  </r>
  <r>
    <d v="2024-05-24T00:00:00"/>
    <x v="56"/>
    <n v="52"/>
    <x v="13"/>
    <n v="12971312"/>
    <s v="CLAUDIA REGINA DA SILVA"/>
    <s v="025.428.277-61"/>
    <n v="55"/>
    <s v="Não Reincidente"/>
    <s v="Leve On"/>
    <x v="1"/>
    <x v="3"/>
    <s v="Cobertura"/>
    <s v="Reembolso"/>
    <x v="4"/>
    <s v="Erros de atendimento (Fale Leve, prestador e etc)"/>
    <x v="0"/>
    <x v="1"/>
    <m/>
    <s v="Individual"/>
    <s v="_x0009_Assistencial"/>
    <x v="3"/>
    <m/>
    <x v="0"/>
    <s v="Evitável"/>
    <s v="Interlocutora, que se identifica como filha da beneficiaria, questiona o não pagamento de reembolso para: Anestesista e Instrumentista procedimento foi realizado em 24/05/2024, no prestador Hospital Israelita Albert Sabin. O pedido de reembolso foi feito à Operadora em 26/05/2024 – . Protocolo: 42233920270701714767 Data:01/07/2024."/>
    <s v="Filha da benficiária solicita reembolso, entrou em contato com a Central para confirmar recebimento de documentos e consultora realizou confirmação, porém, não há registro de envio das documentações para produção médica. "/>
    <x v="1"/>
    <x v="0"/>
    <x v="1"/>
    <s v="Sim"/>
    <x v="0"/>
    <x v="1"/>
    <s v="Sim"/>
    <m/>
    <m/>
    <m/>
    <m/>
    <m/>
  </r>
  <r>
    <d v="2024-07-10T00:00:00"/>
    <x v="56"/>
    <n v="5"/>
    <x v="1"/>
    <n v="12972655"/>
    <s v="MARCO ANTONIO BARBOSA GUIMARAES"/>
    <s v="919.058.857-68"/>
    <n v="58"/>
    <s v="Não Reincidente"/>
    <s v="Personal"/>
    <x v="4"/>
    <x v="4"/>
    <s v="Mensalidades e reajustes"/>
    <s v="Mensalidades e outras cobranças"/>
    <x v="11"/>
    <s v="Erros de atendimento (Fale Leve, prestador e etc)"/>
    <x v="0"/>
    <x v="1"/>
    <m/>
    <s v="Individual"/>
    <s v="Não Assistencial"/>
    <x v="3"/>
    <s v="Financeiro "/>
    <x v="0"/>
    <s v="Evitável"/>
    <s v="Interlocutor, que se identifica como beneficiário, questiona a não devolução de valor proporcional de mensalidade pela Operadora Leve Saúde vez que ocorreu o cancelamento contratual. Protocolo: 42233920240715777818– data: 15/07/2024."/>
    <s v="Beneficiário realizou o cancelamento do plano, porém, já havia pago a mensalidade seguinte e solicitou o reembolso. Houve demora para pagamento da devolução de valor. Houve erro operacional do Fale Leve, pois não foi passado o prazo para a devolução e consulta informa que beneficiário receberá retorno sobre devolução, porém, Fale Leve não realiza ativo para estas demandas."/>
    <x v="0"/>
    <x v="0"/>
    <x v="1"/>
    <s v="Sim"/>
    <x v="0"/>
    <x v="1"/>
    <s v="Sim"/>
    <m/>
    <m/>
    <m/>
    <m/>
    <m/>
  </r>
  <r>
    <d v="2024-06-24T00:00:00"/>
    <x v="57"/>
    <n v="22"/>
    <x v="6"/>
    <n v="12973496"/>
    <s v="RUTH DA COSTA RACCA"/>
    <s v="634.439.027-15"/>
    <n v="92"/>
    <s v="Não Reincidente"/>
    <s v="Premium"/>
    <x v="0"/>
    <x v="0"/>
    <s v="Mensalidades e reajustes"/>
    <s v="Mensalidades e outras cobranças"/>
    <x v="11"/>
    <s v="Erros de atendimento (Fale Leve, prestador e etc)"/>
    <x v="0"/>
    <x v="1"/>
    <m/>
    <s v="Individual"/>
    <s v="Não Assistencial"/>
    <x v="3"/>
    <s v="Financeiro "/>
    <x v="0"/>
    <s v="Evitável"/>
    <s v="Interlocutora, que se identifica como filha da beneficiária, questiona a não devolução de valor proporcional de mensalidade de junho/2024 pela Operadora, vez que ocorreu o cancelamento contratual, no dia 25/06/2024. Protocolo 42233920240715777194 – data: 15/07/2024."/>
    <s v="Beneficiária realizou o cancelamento do plano, porém, já havia pago a mensalidade vigente e solicitou o reembolso. Houve demora para pagamento da devolução de valor. Foi informado a beneficiária que a mesma não teria direito a devolução solicitada."/>
    <x v="0"/>
    <x v="0"/>
    <x v="1"/>
    <s v="Sim"/>
    <x v="0"/>
    <x v="1"/>
    <s v="Sim"/>
    <m/>
    <m/>
    <m/>
    <m/>
    <m/>
  </r>
  <r>
    <d v="2024-06-07T00:00:00"/>
    <x v="57"/>
    <n v="39"/>
    <x v="14"/>
    <n v="12973710"/>
    <s v="LUCAS DA COSTA DE HOLLANDA MARTINS"/>
    <s v="152.248.277-60 "/>
    <n v="22"/>
    <s v="Não Reincidente"/>
    <s v="Personal"/>
    <x v="2"/>
    <x v="10"/>
    <s v="Contratos e Regulamentos"/>
    <s v="Contratação/Adesão e Vigência Contratual"/>
    <x v="5"/>
    <s v="Cliente Alto Custo"/>
    <x v="4"/>
    <x v="1"/>
    <m/>
    <s v="Individual"/>
    <s v="Não Assistencial"/>
    <x v="6"/>
    <m/>
    <x v="1"/>
    <s v="Risco do Negócio"/>
    <s v="Interlocutora, que se identifica como mãe do beneficiário, questiona a recusa/falta de retorno para contratação de plano individual ou familiar, sob alegação de não haver retorno por parte da OPS, que alega ser necessário o resultado da entrevista médica. A solicitação foi feita à Operadora no dia 08/06/2024. Protocolo: A OPS se recusou a fornecer o protocolo, tendo o efetuado o contato por meio do telefone (21) 3952-3333, em 16/07/24, às 9:58h."/>
    <s v="Alto Custo "/>
    <x v="1"/>
    <x v="0"/>
    <x v="0"/>
    <s v="AC"/>
    <x v="1"/>
    <x v="1"/>
    <s v="AC"/>
    <m/>
    <m/>
    <m/>
    <m/>
    <m/>
  </r>
  <r>
    <d v="2024-04-30T00:00:00"/>
    <x v="57"/>
    <n v="77"/>
    <x v="3"/>
    <n v="12973835"/>
    <s v="MARIA HELENA DA SILVA"/>
    <s v="036.866.277-28"/>
    <n v="73"/>
    <s v="Não Reincidente"/>
    <s v="Personal"/>
    <x v="0"/>
    <x v="4"/>
    <s v="Cobertura"/>
    <s v="Reembolso"/>
    <x v="4"/>
    <s v="Erros de atendimento (Fale Leve, prestador e etc)"/>
    <x v="0"/>
    <x v="1"/>
    <m/>
    <s v="Individual"/>
    <s v="_x0009_Assistencial"/>
    <x v="3"/>
    <m/>
    <x v="0"/>
    <s v="Evitável"/>
    <s v="Interlocutor(a), que se identifica como. filha do beneficiária, informa que o procedimento anetestesista para 30306027 FACECTOMIA COM LENTE INTRA-OCULAR COM OU SEM FACOEMULSIFICAÇÃO. Foi solicitado à operadora em e não foi garantido por não ter prestador . O procedimento foi posteriormente realizado em caráter particular em 24/04/2024 e 10/06/2024 , no prestador sta beatriz , em função da ausência de cobertura pela operadora. A solicitação de reembolso foi feita em data do pedido – 16/05/2024 e 8/07/2024, não sendo pago o reembolso integral de R$900,00 e de cada cirurgia totalizando R$ 1.800,00. protocolo 42233920240711765132 data 11/07/2024"/>
    <s v="Beneficiária solicita reembolso de anestesia, porém, há demora para registro de recebimento de documentação"/>
    <x v="1"/>
    <x v="0"/>
    <x v="1"/>
    <s v="Sim"/>
    <x v="0"/>
    <x v="1"/>
    <s v="Sim"/>
    <m/>
    <m/>
    <m/>
    <m/>
    <m/>
  </r>
  <r>
    <d v="2024-06-25T00:00:00"/>
    <x v="57"/>
    <n v="21"/>
    <x v="6"/>
    <n v="12974493"/>
    <s v="ANDRISIA LETICIA PANDINI SIQUEIRA"/>
    <s v="087.864.726-07"/>
    <n v="27"/>
    <s v="Não Reincidente"/>
    <s v="Premium"/>
    <x v="1"/>
    <x v="6"/>
    <s v="Contratos e Regulamentos"/>
    <s v="suspensão e rescisão contratuais"/>
    <x v="17"/>
    <s v="Aviso prévio"/>
    <x v="8"/>
    <x v="1"/>
    <m/>
    <s v="Empresarial"/>
    <s v="Não Assistencial"/>
    <x v="4"/>
    <m/>
    <x v="2"/>
    <m/>
    <s v="Beneficiária, informa que solicitou à operadora, em 02/07/2024, a cancelamento em plano coletivo empresarial informar a data em que o beneficiária solicitou o cancelamento para a pessoa jurídica contratante. Até a presente data cancelamento . Protocolo:42233920240708748053 – data: 08/07/2024. Relata que não cláusula contratual que relate que dever ser cumprimento o aviso prévio não dispõem a informação seu contrato."/>
    <s v="Beneficiária não concorda com pagamento de aviso prévio"/>
    <x v="1"/>
    <x v="0"/>
    <x v="0"/>
    <s v="Sim"/>
    <x v="0"/>
    <x v="1"/>
    <s v="Sim"/>
    <m/>
    <m/>
    <m/>
    <m/>
    <m/>
  </r>
  <r>
    <d v="2024-07-16T00:00:00"/>
    <x v="57"/>
    <n v="0"/>
    <x v="1"/>
    <n v="12974500"/>
    <s v="DAVI DE OLIVEIRA SOUZA"/>
    <s v="220.641.617-40"/>
    <n v="4"/>
    <s v="Não Reincidente"/>
    <s v="Personal"/>
    <x v="1"/>
    <x v="1"/>
    <s v="Contratos e Regulamentos"/>
    <s v="suspensão e rescisão contratuais"/>
    <x v="18"/>
    <s v="Reativação de plano "/>
    <x v="37"/>
    <x v="1"/>
    <m/>
    <s v="Individual"/>
    <s v="Não Assistencial"/>
    <x v="10"/>
    <m/>
    <x v="2"/>
    <m/>
    <s v="Interlocutora que se identifica como mãe do beneficiário questiona o cancelamento, em 10/07/2024 ( data da ciência) do contrato individual/familiar firmado em 09/07/2021, sob alegação de inadimplência. Relata que ocorreu atraso no pagamento da mensalidade por 60 (sessenta) dias nos últimos 12 (doze) meses, entretanto, não foi enviada notificação pela operadora sobre a possibilidade de rescisão. Interlocutora destaca que o endereço de correspondência está atualizado junto à operadora . Protocolo: 42233920240716781930 Data: 16/07/2024"/>
    <s v="Beneficiário com o plano cancelado por inadimplência e desejava reativar o plano, porém, plano com alta sinistralidade e não pode ser reativado."/>
    <x v="1"/>
    <x v="0"/>
    <x v="0"/>
    <s v="Sim"/>
    <x v="0"/>
    <x v="1"/>
    <s v="Sim"/>
    <m/>
    <m/>
    <m/>
    <m/>
    <m/>
  </r>
  <r>
    <d v="2024-06-19T00:00:00"/>
    <x v="57"/>
    <n v="27"/>
    <x v="14"/>
    <n v="12974945"/>
    <s v="LEONARDO MIGUEL ANTONIO"/>
    <s v="096.822.397-45"/>
    <n v="43"/>
    <s v="Não Reincidente"/>
    <s v="Premium"/>
    <x v="1"/>
    <x v="24"/>
    <s v="Contratos e Regulamentos"/>
    <s v="Contratação/Adesão e Vigência Contratual"/>
    <x v="5"/>
    <s v="Cliente Alto Custo"/>
    <x v="4"/>
    <x v="1"/>
    <m/>
    <s v="Individual"/>
    <s v="Não Assistencial"/>
    <x v="6"/>
    <m/>
    <x v="1"/>
    <s v="Risco do Negócio"/>
    <s v="Interlocutora, que se identifica como esposa do beneficiário, questiona a falta de retorno para contratação de plano individual , informa que a solicitação foi feita à Operadora no dia 28-06-2024 com avaliação médica concluída e desde então A operadora alega que o pedido está em análise e não apresenta resposta ao pedido. Protocolo : 17188381166972 - 09-07-2024"/>
    <s v="Alto Custo "/>
    <x v="1"/>
    <x v="0"/>
    <x v="0"/>
    <s v="AC"/>
    <x v="1"/>
    <x v="1"/>
    <s v="AC"/>
    <m/>
    <m/>
    <m/>
    <m/>
    <m/>
  </r>
  <r>
    <d v="2024-07-16T00:00:00"/>
    <x v="57"/>
    <n v="0"/>
    <x v="17"/>
    <n v="12975383"/>
    <s v="MÁRCIA FERREIRA DA SILVA"/>
    <s v="105.233.357-50"/>
    <n v="59"/>
    <s v="Reincidente"/>
    <s v="Personal"/>
    <x v="4"/>
    <x v="0"/>
    <s v="Cobertura"/>
    <s v="Rede de atendimento"/>
    <x v="3"/>
    <s v="Falta de prestador na região"/>
    <x v="21"/>
    <x v="52"/>
    <m/>
    <s v="Individual"/>
    <s v="_x0009_Assistencial"/>
    <x v="2"/>
    <m/>
    <x v="2"/>
    <s v="Inevitável"/>
    <s v="Excelentíssimos Senhores, Por meio deste instrumento, venho requerer em nome da paciente Márcia Ferreira da Silva, identificada pelo CPF 105.233.357-50, residente na Rua Soldado Antônio da Silveira, 21, Casa B, Campo Grande, Rio de Janeiro, CEP 20.785-200, doravante denominada beneficiária, o agendamento de consulta com médico especializado em Neurocirurgia, conforme indicado pelo encaminhamento em anexo. O propósito desta solicitação é a avaliação de Discopatia Lombar. Cumpre ressaltar que a beneficiária, de 59 anos, é portadora de Diabetes e hipertensão Arterial, apresentando certa dificuldade de mobilidade para deslocamentos fora de sua área de residência, localizada em Campo Grande, Zona Oeste do Rio de Janeiro, o que dificulta seu atendimento em outras localidades. *Diante do exposto, solicito o agendamento da consulta com especialista em Neurocirurgia, preferencialmente em sua região de domicílio (Campo Grande). Requer-se que este pleito seja tratado com prioridade e urgência,"/>
    <s v="Filho da beneficiária solicitou o agendamento com neurocirurgião, beneficiária foi indicada para entrar em contato com prestador e agendar consulta."/>
    <x v="1"/>
    <x v="0"/>
    <x v="0"/>
    <s v="Sim"/>
    <x v="0"/>
    <x v="1"/>
    <s v="Sim"/>
    <m/>
    <m/>
    <m/>
    <m/>
    <m/>
  </r>
  <r>
    <d v="2024-06-25T00:00:00"/>
    <x v="58"/>
    <n v="22"/>
    <x v="14"/>
    <n v="12975951"/>
    <s v="DAGMAR XAVIER"/>
    <s v="316.002.987-53"/>
    <n v="73"/>
    <s v="Não Reincidente"/>
    <s v="Premium"/>
    <x v="2"/>
    <x v="0"/>
    <s v="Contratos e Regulamentos"/>
    <s v="Contratação/Adesão e Vigência Contratual"/>
    <x v="5"/>
    <s v="Cliente Alto Custo"/>
    <x v="4"/>
    <x v="1"/>
    <m/>
    <s v="Individual"/>
    <s v="Não Assistencial"/>
    <x v="6"/>
    <m/>
    <x v="1"/>
    <s v="Risco do Negócio"/>
    <s v="Interlocutora, questiona a recusa para contratação de plano individual ou familiar, sob alegação de nenhuma resposta. A solicitação foi feita à Operadora no dia 24/06/2024. – data 24/06/2024."/>
    <s v="Alto Custo "/>
    <x v="1"/>
    <x v="0"/>
    <x v="0"/>
    <s v="AC"/>
    <x v="1"/>
    <x v="1"/>
    <s v="AC"/>
    <m/>
    <m/>
    <m/>
    <m/>
    <m/>
  </r>
  <r>
    <d v="2024-06-28T00:00:00"/>
    <x v="58"/>
    <n v="19"/>
    <x v="12"/>
    <n v="12976256"/>
    <s v="OZIRIS FERNANDES DE OLIVEIRA"/>
    <s v="130.259.647-07"/>
    <n v="35"/>
    <s v="Não Reincidente"/>
    <s v="Premium"/>
    <x v="2"/>
    <x v="24"/>
    <s v="Contratos e Regulamentos"/>
    <s v="Contratação/Adesão e Vigência Contratual"/>
    <x v="18"/>
    <s v="Reativação de plano "/>
    <x v="37"/>
    <x v="1"/>
    <m/>
    <s v="Empresarial"/>
    <s v="Não Assistencial"/>
    <x v="10"/>
    <m/>
    <x v="2"/>
    <e v="#REF!"/>
    <s v="Prezados, Infelizmente foi, tive meu contrato empresarial cancelado pro inadimplência, mas disposto a regularizar os pagamentos desde que com a reativação do plano. Porém, a informação que a operadora nos deu é que só responderão ao assunto após pagar uma mensalidade em aberto e aguardar 45 dias, o que é um prazo demasiado face o tema que está sendo tratado."/>
    <s v="Beneficiário com plano cancelado por inadimplência e solicita reativação do plano, porém, está com boletos em aberto."/>
    <x v="1"/>
    <x v="0"/>
    <x v="0"/>
    <s v="Sim"/>
    <x v="0"/>
    <x v="1"/>
    <s v="Sim"/>
    <m/>
    <m/>
    <m/>
    <m/>
    <m/>
  </r>
  <r>
    <d v="2024-06-06T00:00:00"/>
    <x v="58"/>
    <n v="41"/>
    <x v="3"/>
    <n v="12977737"/>
    <s v="LETICIA TEIXEIRA MIGUEZ DE OLIVEIRA"/>
    <s v="025.562.917-61"/>
    <n v="59"/>
    <s v="Não Reincidente"/>
    <s v="Personal"/>
    <x v="1"/>
    <x v="10"/>
    <s v="Mensalidades e reajustes"/>
    <s v="Mensalidades e outras cobranças"/>
    <x v="11"/>
    <s v="Problemas com boleto"/>
    <x v="38"/>
    <x v="1"/>
    <m/>
    <s v="Empresarial"/>
    <s v="Não Assistencial"/>
    <x v="1"/>
    <m/>
    <x v="0"/>
    <s v="Evitável"/>
    <s v="Interlocutor, beneficiário, questiona cobranças ocorrida em 04/2024. A operadora alega que essa cobrança e devida a ambulância. Interlocutora relata já ter pedido o cancelamento 3 meses e a operadora diz que esta em análise. E ate o prezado momento não houve o cancelamento. Protocolo 42233920240717786991 data 17/07/2024"/>
    <s v="Beneficiária solicitou o cancelamento do aditivo APH e houve demora para conclusão da solicitação"/>
    <x v="0"/>
    <x v="1"/>
    <x v="1"/>
    <s v="Sim"/>
    <x v="0"/>
    <x v="1"/>
    <s v="Sim"/>
    <m/>
    <m/>
    <m/>
    <m/>
    <m/>
  </r>
  <r>
    <d v="2024-07-18T00:00:00"/>
    <x v="59"/>
    <n v="0"/>
    <x v="14"/>
    <n v="12978385"/>
    <s v="RENATA FERNANDES DOMENECH"/>
    <s v="085.720.917-50"/>
    <n v="43"/>
    <s v="Reincidente"/>
    <s v="Premium"/>
    <x v="1"/>
    <x v="6"/>
    <s v="Cobertura"/>
    <s v="Carencia"/>
    <x v="0"/>
    <s v="Negativa  (Atendimento; Transferência)"/>
    <x v="12"/>
    <x v="1"/>
    <m/>
    <s v="Individual"/>
    <s v="Assistencial"/>
    <x v="0"/>
    <m/>
    <x v="2"/>
    <s v="Inevitável"/>
    <s v="Beneficiária, questiona a falta de atendimento para: &quot;Amiu em urgência&quot; (Conforme pedido médico). A solicitação foi feita à Operadora no dia: 18/07/2024, para realização no município: Rio de janeiro/RJ, entretanto, a operadora negou com a justificativa de que a beneficiária está em carência para o procedimento. Protocolo: (Urgência) - Data: 18/07/2024"/>
    <s v="Beneficiária teve guia de internação negada por carência pois tem 25 dias de plano. "/>
    <x v="1"/>
    <x v="0"/>
    <x v="0"/>
    <s v="Sim"/>
    <x v="1"/>
    <x v="1"/>
    <s v="Sim"/>
    <m/>
    <m/>
    <m/>
    <m/>
    <m/>
  </r>
  <r>
    <d v="2024-03-14T00:00:00"/>
    <x v="59"/>
    <n v="126"/>
    <x v="15"/>
    <n v="12978866"/>
    <s v="ARIANE DA SILVA FERREIRA BRASIL"/>
    <s v="120.009.587-10"/>
    <n v="36"/>
    <s v="Não Reincidente"/>
    <s v="Personal"/>
    <x v="1"/>
    <x v="1"/>
    <s v="Cobertura"/>
    <s v="Regras para Acesso aos Atendimentos"/>
    <x v="0"/>
    <s v="Dificuldade de agendamento"/>
    <x v="2"/>
    <x v="5"/>
    <m/>
    <s v="Empresarial"/>
    <s v="Assistencial"/>
    <x v="0"/>
    <s v="Eletiva "/>
    <x v="0"/>
    <s v="Evitável"/>
    <s v="A beneficiária, questiona a não cobertura para os materiais, para realização do procedimento Endometriose profunda, Retirada de uma parte do intestino (conforme guia médica), Dr. Rodrigo Roels, solicitado em 09/05/2024. Protocolo: 42233920240717784204 data: 17/07/2024."/>
    <s v="Beneficiária reclama de desmarcação de cirurgia que estava agendada no Hospital Israelita. Segundo o protocolo, o procedimento foi desmarcado por incompatilidade de agenda entre o cirurgião ginecologista e proctologista."/>
    <x v="0"/>
    <x v="1"/>
    <x v="0"/>
    <s v="Sim"/>
    <x v="0"/>
    <x v="1"/>
    <s v="Sim"/>
    <s v="Credenciar novo profissional - Cirurgia de endometriose"/>
    <m/>
    <m/>
    <m/>
    <m/>
  </r>
  <r>
    <d v="2024-05-28T00:00:00"/>
    <x v="59"/>
    <n v="51"/>
    <x v="12"/>
    <n v="12980283"/>
    <s v="MARCIA CRISTIANE PORTELA DA SILVA"/>
    <s v="009.062.627-39"/>
    <n v="54"/>
    <s v="Reincidente"/>
    <s v="Premium"/>
    <x v="0"/>
    <x v="1"/>
    <s v="Cobertura"/>
    <s v="Regras para Acesso aos Atendimentos"/>
    <x v="0"/>
    <s v="Prestador sem agenda"/>
    <x v="25"/>
    <x v="12"/>
    <m/>
    <s v="Empresarial"/>
    <s v="Assistencial"/>
    <x v="7"/>
    <m/>
    <x v="0"/>
    <s v="Evitável"/>
    <s v="Beneficiária, questiona a falta de atendimento para Terapia. A solicitação foi feita à Operadora no dia 21/06/2024, para realização no município Rio de Janeiro/RJ. Beneficiária informou que todas as vezes em que fez a marcação de uma consulta com psicólogo, foi cancelado pela operadora sem apresentar respostas, e em outras vezes alega não ter agenda. Relata também que não disponibilizam após desmarcar. Protocolo: 422339202403304268437 – data: 04/03/2024."/>
    <s v="Beneficiária havia agendado a  sessão com psicólogo, porém, agendamento não foi registrado em sistema"/>
    <x v="1"/>
    <x v="0"/>
    <x v="0"/>
    <s v="Sim"/>
    <x v="0"/>
    <x v="1"/>
    <s v="Sim"/>
    <m/>
    <m/>
    <m/>
    <m/>
    <m/>
  </r>
  <r>
    <s v="-"/>
    <x v="60"/>
    <n v="0"/>
    <x v="14"/>
    <n v="12981399"/>
    <s v="LUCAS BRANDAO DA SILVA"/>
    <s v="166.862.937-25"/>
    <n v="12"/>
    <s v="Não Reincidente"/>
    <m/>
    <x v="5"/>
    <x v="6"/>
    <s v="Contratos e Regulamentos"/>
    <s v="Portabilidade de carências"/>
    <x v="0"/>
    <s v="Portabilidade de operadora"/>
    <x v="30"/>
    <x v="1"/>
    <m/>
    <m/>
    <s v="Não Assistencial"/>
    <x v="4"/>
    <m/>
    <x v="0"/>
    <s v="Evitável"/>
    <s v="Interlocutor(a), que se identifica como mãe do beneficiário, relata que a operadora de destino LEVE SAÚDE não comunicou o aceite da portabilidade no plano de destino. Informa que cumpriu todos os requisitos estabelecidos pela resolução normativa vigente (vínculo ativo no plano de origem/adimplência/prazo de permanência/compatibilidade com o plano de destino e demais requisitos), sendo os documentos entregues na operadora em 02/07/2024 pelo site levesaude.com.br. A operadora não apresentou resposta. Beneficiária após muitas tentativas de contato, recebeu a informação, após o prazo de 10 dias, que estava pendente o RG do beneficiário e os dados do titular financeiro. Sendo que a operadora não fez nenhum tipo de contato com a interlocutora exigindo a documentação. Interlocutora alega que encaminhou tudo o que foi pedido pela operadora, incluindo o RG do beneficiário, mas o dados do titular financeiro em nenhum momento foi mencionado. Protocolo 422339202407154203 - data 15/07/2024."/>
    <s v="Responsável reclama da demora para liberação da portabilidade. Registro de contato foi depois da abertura da reclamação."/>
    <x v="1"/>
    <x v="0"/>
    <x v="0"/>
    <s v="Sim"/>
    <x v="1"/>
    <x v="1"/>
    <s v="Sim"/>
    <s v="Alteração no Fluxo de portabilidade"/>
    <m/>
    <m/>
    <m/>
    <m/>
  </r>
  <r>
    <d v="2024-06-28T00:00:00"/>
    <x v="60"/>
    <n v="21"/>
    <x v="8"/>
    <n v="12982307"/>
    <s v="VERA LUCIA STELLET AGUIRRE"/>
    <s v="870.586.777-00"/>
    <n v="65"/>
    <s v="Não Reincidente"/>
    <s v="Mais Metropolitano"/>
    <x v="1"/>
    <x v="0"/>
    <s v="Mensalidades e reajustes"/>
    <s v="Mensalidades e outras cobranças"/>
    <x v="11"/>
    <s v="Erros de atendimento (Fale Leve, prestador e etc)"/>
    <x v="0"/>
    <x v="1"/>
    <m/>
    <s v="Individual"/>
    <s v="Não Assistencial"/>
    <x v="3"/>
    <s v="Financeiro "/>
    <x v="0"/>
    <s v="Evitável"/>
    <s v="Beneficiária questiona a não devolução de valor proporcional de mensalidade pela operadora, vez que ocorreu o cancelamento contratual. Relata que pagou a mensalidade do mês 06/2024 de forma integral, e que solicitou o cancelamento do plano no dia 28/06/2024. Solicita o ressarcimento do dia 29/06/2024 até 05/07/2024, a operadora alega que o plano da beneficiária seria PRÉ PAGO. Protocolo: 42233920240719798896 Data: 19/07/2024"/>
    <s v="Beneficiária solicita devolução de valor já pago, após o cancelamento do plano. Houve demora para o pagamento e consultor informou que beneficiária não teria direito a devolução."/>
    <x v="0"/>
    <x v="1"/>
    <x v="1"/>
    <s v="Sim"/>
    <x v="0"/>
    <x v="1"/>
    <s v="Sim"/>
    <m/>
    <m/>
    <m/>
    <m/>
    <m/>
  </r>
  <r>
    <d v="2024-04-26T00:00:00"/>
    <x v="60"/>
    <n v="84"/>
    <x v="11"/>
    <n v="12982426"/>
    <s v="PEDRO HENRIQUE RODRIGUES GUIMARAES"/>
    <s v="162.097.047-35"/>
    <n v="23"/>
    <s v="Não Reincidente"/>
    <s v="Personal"/>
    <x v="0"/>
    <x v="6"/>
    <s v="Cobertura"/>
    <s v="Prazos Máximos para Atendimento"/>
    <x v="0"/>
    <s v="Demora para autorização (exames, consultas, cirurgias e internação)"/>
    <x v="34"/>
    <x v="60"/>
    <m/>
    <s v="Individual"/>
    <s v="Assistencial"/>
    <x v="0"/>
    <s v="OPME "/>
    <x v="0"/>
    <s v="Evitável"/>
    <s v=" O beneficiário aguarda desde o dia 05 de março de 2024 para poder ser submetido ao tratamento cirurgico. É UM ABUSO! Essa autarquia precisa aplicar penalidades! EM ANEXO A DENÚNCIA."/>
    <s v="Responsável reclama de demora para liberação de OPME para realização de cirurgia. Beneficiário identificado como fraude, por isso, a demora para liberação a cirurgia (Proposital)."/>
    <x v="0"/>
    <x v="1"/>
    <x v="1"/>
    <s v="Sim"/>
    <x v="0"/>
    <x v="1"/>
    <s v="Sim"/>
    <m/>
    <m/>
    <m/>
    <m/>
    <m/>
  </r>
  <r>
    <d v="2024-07-19T00:00:00"/>
    <x v="61"/>
    <n v="3"/>
    <x v="17"/>
    <n v="12983931"/>
    <s v="MATHEUS PIRES MELLO DOS SANTOS_x0009_"/>
    <s v="167.095.217-70"/>
    <n v="12"/>
    <s v="Não Reincidente"/>
    <s v="Personal"/>
    <x v="0"/>
    <x v="10"/>
    <s v="Cobertura"/>
    <s v="Regras para Acesso aos Atendimentos"/>
    <x v="3"/>
    <s v="Cancelamento de consulta"/>
    <x v="17"/>
    <x v="9"/>
    <m/>
    <s v="Individual"/>
    <s v="Assistencial"/>
    <x v="7"/>
    <m/>
    <x v="0"/>
    <s v="Evitável"/>
    <s v="Interlocutor(a), que se identifica como pai do beneficiário, questiona a não cobertura para consulta pediatra , nome do médico solicitante se houver. A operadora indicou os prestadores [descrever os prestadores] e nenhum deles tem agenda disponível dentro dos prazos da RN 566/2022 [ou nenhum profissional tem agenda disponível para atendimento]. operadora autoriza e cancela faltando 1 dia para consulta, 5x. O procedimento foi solicitado à operadora no dia 23/03/2024. 01/04/2024. 20/07/2024. 22/07/2024 para realização no município Rio de janeiro. Protocolo não consegue falar por ligação."/>
    <s v="Responsável do beneficiário reclama que as consultas com o pediatra agendada na Leve clínicas, foram todas canceladas"/>
    <x v="1"/>
    <x v="0"/>
    <x v="0"/>
    <s v="Sim"/>
    <x v="0"/>
    <x v="1"/>
    <s v="Sim"/>
    <m/>
    <m/>
    <m/>
    <m/>
    <m/>
  </r>
  <r>
    <d v="2024-06-12T00:00:00"/>
    <x v="61"/>
    <n v="40"/>
    <x v="14"/>
    <n v="12985141"/>
    <s v="RYAN OLIVEIRA DE LIMA"/>
    <s v="224.212.187-13"/>
    <n v="3"/>
    <s v="Não Reincidente"/>
    <s v="Personal"/>
    <x v="1"/>
    <x v="24"/>
    <s v="Contratos e Regulamentos"/>
    <s v="Contratação/Adesão e Vigência Contratual"/>
    <x v="5"/>
    <s v="Cliente Alto Custo"/>
    <x v="4"/>
    <x v="1"/>
    <m/>
    <s v="Individual"/>
    <s v="Não Assistencial"/>
    <x v="6"/>
    <m/>
    <x v="1"/>
    <s v="Risco do Negócio"/>
    <s v="Interlocutora, que se identifica como mãe do beneficiário, questiona a recusa para contratação de plano individual ou familiar, a operadora não apresenta respostas e alegam análise. Ao entrar em contato é solicitado o teste do pezinho. A solicitação foi feita à Operadora no dia 12/06/2024. A interlocutora entrou em contato com operadora, dia 15/07/2024, com a atendente Beatriz, às 22:32, no telefone (21)3952-3333, e não foi informado o protocolo do atendimento alegando que a interlocutora não faz parte do plano, informou somente o número da proposta 171819888346245."/>
    <s v="Alto Custo "/>
    <x v="1"/>
    <x v="0"/>
    <x v="0"/>
    <s v="AC"/>
    <x v="1"/>
    <x v="1"/>
    <s v="AC"/>
    <m/>
    <m/>
    <m/>
    <m/>
    <m/>
  </r>
  <r>
    <d v="2024-07-13T00:00:00"/>
    <x v="61"/>
    <n v="9"/>
    <x v="8"/>
    <n v="12985555"/>
    <s v="PABLO NUNES DURVAL"/>
    <s v="022.522.087-32"/>
    <n v="50"/>
    <s v="Não Reincidente"/>
    <s v="Leve On"/>
    <x v="1"/>
    <x v="4"/>
    <s v="Cobertura"/>
    <s v="Reembolso"/>
    <x v="4"/>
    <s v="Cancelamento de consulta"/>
    <x v="17"/>
    <x v="0"/>
    <m/>
    <s v="Individual"/>
    <s v="Assistencial"/>
    <x v="13"/>
    <m/>
    <x v="0"/>
    <s v="Evitável"/>
    <s v="Beneficiário, questiona o não pagamento de reembolso para locomoção do mesmo autorizado pela operadora, consulta seria realizada no dia 12/06/2024 mais houve o cancelamento por falta do profissional medico, beneficiário foi notificado no caminho o mesmo foi com o carro de aplicativo e solicitou a operadora o valor do reembolso de 82,00R$ e ate o momento não obteve resposta. Beneficiário alega ter feito contato com a operadora e a ouvidora e ambas não deu algum retorno sobre o pagamento do reembolso. A solicitação de reembolso foi feita à operadora no dia 12/06/2024 e o prazo previsto no contrato para realização do reembolso já expirou. Protocolo:42233920240722805919 – data:22/07/2024."/>
    <s v="Beneficiário solicita reembolso de valor pago para deslocamento de consulta que foi cancelada minutos antes do atendimento. Houve erro operacional, pois o Fale Leve solicitou posição do jurídico quanto ao pagamento do reembolso e após aceite do jurídico, demanda não foi encaminhada para o financeiro para pagamento."/>
    <x v="0"/>
    <x v="0"/>
    <x v="1"/>
    <s v="Sim"/>
    <x v="0"/>
    <x v="0"/>
    <s v="Sim"/>
    <m/>
    <m/>
    <m/>
    <m/>
    <m/>
  </r>
  <r>
    <d v="2024-07-12T00:00:00"/>
    <x v="61"/>
    <n v="10"/>
    <x v="14"/>
    <n v="12985647"/>
    <s v="ANNELISE NOE MARTINHO"/>
    <s v="036.138.407-66"/>
    <n v="52"/>
    <s v="Não Reincidente"/>
    <s v="Premium"/>
    <x v="2"/>
    <x v="1"/>
    <s v="Contratos e Regulamentos"/>
    <s v="Contratação/Adesão e Vigência Contratual"/>
    <x v="5"/>
    <s v="Cliente Alto Custo"/>
    <x v="4"/>
    <x v="1"/>
    <m/>
    <s v="Individual"/>
    <s v="Não Assistencial"/>
    <x v="6"/>
    <m/>
    <x v="1"/>
    <s v="Risco do Negócio"/>
    <s v="Beneficiária, questiona a falta de resposta para contratação de plano individual ou familiar. A solicitação foi feita à Operadora no dia 12/07/2024. Beneficiária alega que fez a entrevista no dia 12/07/2024 e seu marido fez no dia 15/07/2024 e até o momento a operadora não deu resposta a solicitante."/>
    <s v="Alto Custo "/>
    <x v="1"/>
    <x v="0"/>
    <x v="0"/>
    <s v="AC"/>
    <x v="1"/>
    <x v="1"/>
    <s v="AC"/>
    <m/>
    <m/>
    <m/>
    <m/>
    <m/>
  </r>
  <r>
    <d v="2024-07-03T00:00:00"/>
    <x v="62"/>
    <n v="20"/>
    <x v="6"/>
    <n v="12987029"/>
    <s v="ANTONIO INACIO DE BARROS"/>
    <s v="211.890.567-04"/>
    <n v="82"/>
    <s v="Não Reincidente"/>
    <s v="Leve On"/>
    <x v="4"/>
    <x v="10"/>
    <s v="Cobertura"/>
    <s v="Rede de atendimento"/>
    <x v="3"/>
    <s v="Prestador sem agenda"/>
    <x v="25"/>
    <x v="21"/>
    <m/>
    <s v="Individual"/>
    <s v="Assistencial"/>
    <x v="7"/>
    <m/>
    <x v="0"/>
    <s v="Evitável"/>
    <s v="Interlocutor(a), que se identifica como . filha do beneficiário, questiona a não atendimento para cardiologista serviço demandado, e nome do . O procedimento foi solicitado à operadora no dia 10/06/2024, para realização no município rio de janeiro. A operadora alega que nao tem vaga em sua rede para realização do serviço de saúde. protocolo 42233920240723810027 data 23/07/2024"/>
    <s v="Beneficiário deseja agendar consulta com cardiologista da Leve clínica de Madureira. Médico sem agenda disponível e cancelou o primeiro agendamento"/>
    <x v="1"/>
    <x v="0"/>
    <x v="0"/>
    <s v="Sim"/>
    <x v="0"/>
    <x v="1"/>
    <s v="Sim"/>
    <m/>
    <m/>
    <m/>
    <m/>
    <m/>
  </r>
  <r>
    <d v="2024-07-23T00:00:00"/>
    <x v="62"/>
    <n v="0"/>
    <x v="7"/>
    <n v="12986894"/>
    <s v="GIOVANNA FELIX NOLASCO TINTEL"/>
    <s v="159.801.157-06"/>
    <n v="22"/>
    <s v="Não Reincidente"/>
    <s v="Personal"/>
    <x v="0"/>
    <x v="1"/>
    <s v="Cobertura"/>
    <s v="Prazos Máximos para Atendimento"/>
    <x v="0"/>
    <s v="Demora para autorização (exames, consultas, cirurgias e internação)"/>
    <x v="15"/>
    <x v="61"/>
    <m/>
    <s v="Individual"/>
    <s v="Assistencial"/>
    <x v="0"/>
    <s v="GPI"/>
    <x v="0"/>
    <s v="Evitável"/>
    <s v="Interlocutor(a), que se identifica como beneficiário, questiona o prazo de atendimento para exame de alergia, Interlocutora questiona o tempo esperado para autorização presencial dos exames e consulta, solicitados. Questiona a demora no atendimento para autorização.. A operadora não autorizou o serviço e pede pra aguardar autorização exame agendado para 11 horas no dia 23/07/2024 após o prazo máximo previsto na RN nº 566/2022. Protocolo não forneceu protocolo"/>
    <s v="Beneficiária reclama de demora para autorização de exame de teste de contato. Verificado que guia foi aberta as 11:47 e liberada as 12:33"/>
    <x v="1"/>
    <x v="0"/>
    <x v="0"/>
    <s v="Sim"/>
    <x v="0"/>
    <x v="1"/>
    <s v="Sim"/>
    <m/>
    <m/>
    <m/>
    <m/>
    <m/>
  </r>
  <r>
    <s v="-"/>
    <x v="62"/>
    <n v="0"/>
    <x v="14"/>
    <n v="12986947"/>
    <s v="LUCAS RAVI BORGES DA COSTA"/>
    <s v="219.996.877-44"/>
    <n v="4"/>
    <s v="Não Reincidente"/>
    <s v="Empresarial"/>
    <x v="0"/>
    <x v="1"/>
    <s v="Cobertura"/>
    <s v="Regras para Acesso aos Atendimentos"/>
    <x v="3"/>
    <s v="Cancelamento de consulta"/>
    <x v="17"/>
    <x v="9"/>
    <m/>
    <s v="Empresarial"/>
    <s v="Assistencial"/>
    <x v="7"/>
    <m/>
    <x v="0"/>
    <s v="Evitável"/>
    <s v="Interlocutora, que se identifica como mãe do beneficiário, questiona a falta de atendimento para consulta eletiva de pediatria, . A solicitação foi feita à Operadora no dia 28/06/2024, para realização no município do Rio de Janeiro(RJ). A operadora alega que o pedido está em análise e na véspera da consulta desmarca. Protocolo:42233920240611640338 do 28/06/2024."/>
    <s v="Responsável reclama de consulta de pediatria que foi desmarcada"/>
    <x v="1"/>
    <x v="0"/>
    <x v="0"/>
    <s v="Sim"/>
    <x v="1"/>
    <x v="1"/>
    <s v="Sim"/>
    <m/>
    <m/>
    <m/>
    <m/>
    <m/>
  </r>
  <r>
    <d v="2024-07-23T00:00:00"/>
    <x v="62"/>
    <n v="0"/>
    <x v="17"/>
    <n v="12987210"/>
    <s v="AMARO FERREIRA DA SILVA"/>
    <s v="344.293.447-87"/>
    <n v="77"/>
    <s v="Não Reincidente"/>
    <s v="Leve On"/>
    <x v="1"/>
    <x v="1"/>
    <s v="Cobertura"/>
    <s v="Regras para Acesso aos Atendimentos"/>
    <x v="0"/>
    <s v="Negativa  (Atendimento; Transferência)"/>
    <x v="12"/>
    <x v="62"/>
    <m/>
    <s v="Individual"/>
    <s v="Assistencial"/>
    <x v="0"/>
    <s v="GPI"/>
    <x v="0"/>
    <s v="Evitável"/>
    <s v="Interlocutora, filha do beneficiário, questiona a falta de atendimento para consulta de emergência. A solicitação foi feita à Operadora no dia 19/07/2024, para realização no município de RIO DE JANEIRO\RJ. Interlecutora informa que a justificativa da operadora foi de que o atendimento só seria realizado com data agendada. Protocolo 42233920240723810500 – data 23\07\2024."/>
    <s v="Filha do beneficiário reclama que solicitou atendimento de emergência pelo APH e a remoção foi negada."/>
    <x v="1"/>
    <x v="0"/>
    <x v="0"/>
    <s v="Sim"/>
    <x v="1"/>
    <x v="0"/>
    <s v="Sim"/>
    <m/>
    <m/>
    <m/>
    <m/>
    <m/>
  </r>
  <r>
    <d v="2024-05-07T00:00:00"/>
    <x v="62"/>
    <n v="77"/>
    <x v="12"/>
    <n v="12987495"/>
    <s v="LAIS GOMES BANDEIRA RODRIGUES"/>
    <s v="097.534.986-40"/>
    <n v="35"/>
    <s v="Não Reincidente"/>
    <s v="Personal"/>
    <x v="0"/>
    <x v="3"/>
    <s v="Contratos e Regulamentos"/>
    <s v="Portabilidade de carências"/>
    <x v="0"/>
    <s v="Negativa  (Atendimento; Transferência)"/>
    <x v="12"/>
    <x v="1"/>
    <m/>
    <s v="Empresarial"/>
    <s v="Não Assistencial"/>
    <x v="8"/>
    <m/>
    <x v="0"/>
    <s v="Evitável"/>
    <s v="beneficia informa que tentou portabilidade operadora informou o prazo de 3 dias para redigir um contrato novo que no final foi negado Interlocutor(a), que se identifica comobeneficiário], questiona o não recebimento de informações referentes ao plano de origem (data de vinculação ao plano, número do registro da operadora, número do registro do plano, declaração de adimplemento e prazo de permanência), para fins de portabilidade de carências. Para efetuar a reclamação,], sem sucesso.protocolo42233920240722807730 data 23/2024"/>
    <s v="Cliente Alto Custo, não chegou a ficar ativa no plano e reclama das carências implantadas. Os contatos com a Central, são solicitando informações das carências apenas."/>
    <x v="1"/>
    <x v="0"/>
    <x v="0"/>
    <s v="Sim"/>
    <x v="0"/>
    <x v="1"/>
    <s v="Sim"/>
    <m/>
    <m/>
    <m/>
    <m/>
    <m/>
  </r>
  <r>
    <d v="2024-07-23T00:00:00"/>
    <x v="62"/>
    <n v="0"/>
    <x v="12"/>
    <s v="12987846"/>
    <s v="ISA PEREIRA DE OLIVEIRA"/>
    <s v="125.766.037-34"/>
    <n v="83"/>
    <s v="Não Reincidente"/>
    <s v="Personal"/>
    <x v="1"/>
    <x v="10"/>
    <s v="Cobertura"/>
    <s v="Regras para Acesso aos Atendimentos"/>
    <x v="0"/>
    <s v="Demora para autorização (exames, consultas, cirurgias e internação)"/>
    <x v="39"/>
    <x v="1"/>
    <m/>
    <s v="Individual"/>
    <s v="Assistencial"/>
    <x v="0"/>
    <s v="GPI"/>
    <x v="0"/>
    <s v="Inevitável"/>
    <s v="Interlocutora, que se identifica como filha da beneficiária, questiona a falta de atendimento para Internação, e nome do médico solicitante Dr. Diogo Chaves. A solicitação foi feita à Operadora no dia 23/07/2024, para realização no município Rio de Janeiro. A operadora não apresenta resposta ao pedido. Protocolo 42233920240723812235 – data 23/07/2024."/>
    <s v="Filha da beneficiária reclama de demora para autorização de internação. Guia foi aberta as 14:27 e liberada as 17:08. "/>
    <x v="1"/>
    <x v="0"/>
    <x v="1"/>
    <s v="Sim"/>
    <x v="0"/>
    <x v="1"/>
    <s v="Sim"/>
    <m/>
    <m/>
    <m/>
    <m/>
    <m/>
  </r>
  <r>
    <d v="2024-05-22T00:00:00"/>
    <x v="62"/>
    <n v="62"/>
    <x v="14"/>
    <n v="12988318"/>
    <s v="BEATRIZ DOS SANTOS GOMES"/>
    <s v="105.116.227-08"/>
    <n v="41"/>
    <s v="Não Reincidente"/>
    <s v="Personal"/>
    <x v="2"/>
    <x v="10"/>
    <s v="Contratos e Regulamentos"/>
    <s v="Contratação/Adesão e Vigência Contratual"/>
    <x v="5"/>
    <s v="Cliente Alto Custo"/>
    <x v="4"/>
    <x v="1"/>
    <m/>
    <s v="Individual"/>
    <s v="Não Assistencial"/>
    <x v="6"/>
    <m/>
    <x v="1"/>
    <s v="Risco do Negócio"/>
    <s v="beneficiário], relata que a Leve Saude ] não comunicou o aceite da portabilidade no plano de destino. Informa que cumpriu todos os requisitos estabelecidos pela resolução normativa vigente (vínculo ativo no plano de origem/adimplência/prazo de permanência/compatibilidade com o plano de destino e demais requisitos), sendo os documentos entregues na [operadora/administradora] em 22/05/2024. [42233920240705738790 16/07/2024"/>
    <s v="Alto Custo "/>
    <x v="1"/>
    <x v="0"/>
    <x v="0"/>
    <s v="AC"/>
    <x v="1"/>
    <x v="1"/>
    <s v="AC"/>
    <m/>
    <m/>
    <m/>
    <m/>
    <m/>
  </r>
  <r>
    <d v="2024-07-13T00:00:00"/>
    <x v="62"/>
    <n v="10"/>
    <x v="8"/>
    <n v="12986652"/>
    <s v="ERICO DOS SANTOS HOMEM"/>
    <s v="091.476.107-27"/>
    <n v="45"/>
    <s v="Não Reincidente"/>
    <s v="Metropolitano"/>
    <x v="1"/>
    <x v="17"/>
    <s v="Cobertura"/>
    <s v="Rede de atendimento"/>
    <x v="3"/>
    <s v="Falta de prestador na região"/>
    <x v="21"/>
    <x v="50"/>
    <m/>
    <s v="Individual"/>
    <s v="Assistencial"/>
    <x v="2"/>
    <m/>
    <x v="0"/>
    <s v="Evitável"/>
    <s v="beneficiário, questiona a não cobertura para o procedimento ressonância de coluna lombar (conforme o pedido medico). O procedimento foi solicitado à operadora no dia 16/07/2024,para realização no município Petrópolis . A operadora alega que não possui prestador em sua rede para realização do serviço de saúde. Protocolo:42233920240716780260 Data:16/07/2024"/>
    <s v="Beneficiário informa que não localiza prestador para agendamento de exame. Caso aberto no Salesforce para gestão de rede, porém, houve demora para devolutiva do gestão de rede"/>
    <x v="0"/>
    <x v="1"/>
    <x v="0"/>
    <s v="Sim"/>
    <x v="0"/>
    <x v="1"/>
    <s v="Sim"/>
    <m/>
    <m/>
    <m/>
    <m/>
    <m/>
  </r>
  <r>
    <d v="2024-06-05T00:00:00"/>
    <x v="63"/>
    <n v="49"/>
    <x v="18"/>
    <n v="12989271"/>
    <s v="JORGE CARLOS BAPTISTA SERRANO"/>
    <s v="229.276.337-03"/>
    <n v="2"/>
    <s v="Não Reincidente"/>
    <s v="Personal"/>
    <x v="1"/>
    <x v="1"/>
    <s v="Cobertura"/>
    <s v="Regras para Acesso aos Atendimentos"/>
    <x v="3"/>
    <s v="Prestador sem agenda"/>
    <x v="25"/>
    <x v="63"/>
    <s v="Terapia Ocupacional"/>
    <s v="Individual"/>
    <s v="Assistencial"/>
    <x v="2"/>
    <m/>
    <x v="0"/>
    <s v="Evitável"/>
    <s v="Interlocutora, que se identifica como mãe do beneficiário, questiona a falta de atendimento para terapia ocupacional e avaliação neuropsicológica. A solicitação foi feita à Operadora no mês de maio de 2024, para realização no município Rio de Janeiro/RJ. A operadora só pede mais prazos para a interlocutora e não é marcado o procedimento. Protocolo: 42233920240722806393 – data: 24/07/2024."/>
    <s v="Responsável pelo beneficiário reclama da demora para agendamento de consulta de Terapia Ocupacional e avaliação neuropsicológica."/>
    <x v="0"/>
    <x v="0"/>
    <x v="0"/>
    <s v="Sim"/>
    <x v="0"/>
    <x v="1"/>
    <s v="Sim"/>
    <m/>
    <m/>
    <m/>
    <m/>
    <m/>
  </r>
  <r>
    <d v="2024-07-24T00:00:00"/>
    <x v="63"/>
    <n v="0"/>
    <x v="17"/>
    <n v="12988524"/>
    <s v="MARIA ESTHER DA ROCHA LIMA"/>
    <s v="715.314.247-91"/>
    <n v="72"/>
    <s v="Reincidente"/>
    <s v="Premium"/>
    <x v="1"/>
    <x v="5"/>
    <s v="Cobertura"/>
    <s v="Carência"/>
    <x v="19"/>
    <s v="Problemas com a comercialização"/>
    <x v="33"/>
    <x v="1"/>
    <m/>
    <s v="Individual"/>
    <s v="Assistencial"/>
    <x v="8"/>
    <m/>
    <x v="2"/>
    <s v="Evitável"/>
    <s v="Quero utilizar meu tempo como beneficiária no plano de saúde da Marinha do Brasil para me isentar de carência ou diminuir minhas carências no plano Leve Saúde Premium. Plano com vigência a partir 05/junho/2024. Solicito se possível celeridade no caso, pois tenho que fazer ressonância. Como prova do meu vínculo como beneficiária no plano de saúde da Marinha do Brasil, estou anexando meu contracheque como prova do pagamento do FUSMA (plano da Marinha) e minha identidade militar."/>
    <s v="Beneficiária solicita a redução de carências, pois é beneficiária do plano da Marinha. Na proposta não foi anexada a carta de permanência e foi assinalado que não tem plano anterior. "/>
    <x v="1"/>
    <x v="0"/>
    <x v="0"/>
    <s v="Sim"/>
    <x v="0"/>
    <x v="1"/>
    <s v="Sim"/>
    <m/>
    <m/>
    <m/>
    <m/>
    <m/>
  </r>
  <r>
    <d v="2024-07-01T00:00:00"/>
    <x v="63"/>
    <n v="23"/>
    <x v="14"/>
    <n v="12989938"/>
    <s v="JOSE DA SILVA PAIXAO"/>
    <s v="192.110.317-53"/>
    <n v="83"/>
    <s v="Não Reincidente"/>
    <s v="Personal"/>
    <x v="1"/>
    <x v="2"/>
    <s v="Contratos e Regulamentos"/>
    <s v="Contratação/Adesão e Vigência Contratual"/>
    <x v="5"/>
    <s v="Cliente Alto Custo"/>
    <x v="4"/>
    <x v="1"/>
    <m/>
    <s v="Individual"/>
    <s v="Não Assistencial"/>
    <x v="6"/>
    <m/>
    <x v="1"/>
    <s v="Risco do Negócio"/>
    <s v=" Interlocutor, que se identifica como filho do beneficiário, questiona que enviou toda a documentação a operadora, porém a mesma não retornou com nenhuma justificativa, para contratação de plano individual ou familiar. A solicitação foi feita à Operadora no dia 01/07/2024. Protocolo:n° 42233920240722078083 de protocolo de contato com a OPS] – data: 22/07/2024."/>
    <s v="Alto Custo "/>
    <x v="1"/>
    <x v="0"/>
    <x v="0"/>
    <s v="AC"/>
    <x v="1"/>
    <x v="1"/>
    <s v="AC"/>
    <m/>
    <m/>
    <m/>
    <m/>
    <m/>
  </r>
  <r>
    <d v="2024-07-15T00:00:00"/>
    <x v="63"/>
    <n v="9"/>
    <x v="7"/>
    <n v="12990810"/>
    <s v="JAQUELINE MELLO SAMPAIO"/>
    <s v="019.317.357-35"/>
    <n v="53"/>
    <s v="Não Reincidente"/>
    <s v="Premium"/>
    <x v="0"/>
    <x v="1"/>
    <s v="Contratos e Regulamentos"/>
    <s v="suspensão e rescisão contratuais"/>
    <x v="20"/>
    <s v="Aviso prévio"/>
    <x v="8"/>
    <x v="1"/>
    <m/>
    <s v="Empresarial"/>
    <s v="Não Assistencial"/>
    <x v="4"/>
    <m/>
    <x v="2"/>
    <s v="Inevitável"/>
    <s v="No dia 15/07 enviei a carta com pedido de cancelamento de meu plano de saúde por motivo financeiro, estou sem condições de pagar, junto a carta enviei também alguns arquivos nos quais constam a decisão da ANS que me desobriga a pagar multa pelo cancelamento de contrato. Fiquei no plano por mais de 12 meses e eles disseram que eu deveria cumprir aviso prévio de 60 dias e me mandaram o boleto de pagamento, mas se eu estou cancelando, é porque não tenho dinheiro para pagar e não tem cabimento a cobrança de mais 2 meses. Hoje dia 24/07/24, novamente liguei ( protocolo 42233920240724818228) e me informaram que o cancelamento estava agendado para dia 13/09/24, após o cumprimento do aviso prévio, informei que por lei não sou obrigada e disseram que iam encaminhar meu caso ao dept jurídico deles e me retornariam. Então resolvi abrir essa reclamação aqui, para que eles cancelem o plano e as cobranças do mesmo."/>
    <s v="Beneficiária tem plano empresarial e não aceita cobrança de aviso prévio"/>
    <x v="1"/>
    <x v="0"/>
    <x v="0"/>
    <s v="Sim"/>
    <x v="0"/>
    <x v="1"/>
    <s v="Sim"/>
    <m/>
    <m/>
    <m/>
    <m/>
    <m/>
  </r>
  <r>
    <d v="2024-07-15T00:00:00"/>
    <x v="64"/>
    <n v="10"/>
    <x v="12"/>
    <n v="12991906"/>
    <s v="ALINE ALVES PORTILHO"/>
    <s v="098.647.147-08"/>
    <n v="40"/>
    <s v="Não Reincidente"/>
    <s v="Personal"/>
    <x v="2"/>
    <x v="6"/>
    <s v="Cobertura"/>
    <s v="Rol de Procedimentos e Cobertura Contratual"/>
    <x v="0"/>
    <s v="Erros de atendimento (Fale Leve, prestador e etc)"/>
    <x v="0"/>
    <x v="63"/>
    <m/>
    <s v="Empresarial"/>
    <s v="Assistencial"/>
    <x v="3"/>
    <m/>
    <x v="0"/>
    <s v="Evitável"/>
    <s v="A INTERLOCUTORA INFORMA QUE FOI FEITO UM PEDIDO DE UM LOCAL PARA FAZER UM EXAME NEUROLOGICO ,E AI ATE O MOMENTO A OPERADORA NAO SE MANISFETA PARA DIZER SE AUTORIZAM O LOCAL PARA QUE SEJA REALIZADO O EXAME.PROTOCOLO OP=18980770=DAT=15/07/2024"/>
    <s v="Beneficiária solicitou autorização para realização de avaliação neurológica e reclama de não ter recebido retorno sobre autorização. Não foi enviado disparo de SMS. Backoffice abriu guia para terapia ocupacional e solicitação foi para avaliação neuropsicológica."/>
    <x v="1"/>
    <x v="0"/>
    <x v="1"/>
    <s v="Sim"/>
    <x v="0"/>
    <x v="1"/>
    <s v="Sim"/>
    <m/>
    <m/>
    <m/>
    <m/>
    <m/>
  </r>
  <r>
    <s v="-"/>
    <x v="64"/>
    <n v="0"/>
    <x v="14"/>
    <n v="12993374"/>
    <s v="ARTUR MENDONCA GOMES"/>
    <s v="073.828.507-22"/>
    <n v="46"/>
    <s v="Não Reincidente"/>
    <s v="Premium"/>
    <x v="2"/>
    <x v="21"/>
    <s v="Contratos e Regulamentos"/>
    <s v="Documentos/informações"/>
    <x v="21"/>
    <s v="Problemas com a comercialização"/>
    <x v="36"/>
    <x v="1"/>
    <m/>
    <s v="Empresarial"/>
    <s v="Não Assistencial"/>
    <x v="4"/>
    <m/>
    <x v="2"/>
    <s v="Evitável"/>
    <s v="ARTHUR MENDONÇA GOMES questiona a não disponibilização de carteirinhas físicas dos beneficiários do plano familiar e o livro médico (segundo o mesmo). A solicitação foi feita em 11/07/2024, e até o momento não teve retorno. Protocolo 42233920240725161804"/>
    <s v="Beneficiário reclama de não ter recebido kit de implantação, porém, não há contato com a Central Fale Leve solicitando envio"/>
    <x v="1"/>
    <x v="0"/>
    <x v="0"/>
    <s v="Sim"/>
    <x v="1"/>
    <x v="1"/>
    <s v="Sim"/>
    <m/>
    <m/>
    <m/>
    <m/>
    <m/>
  </r>
  <r>
    <d v="2024-06-25T00:00:00"/>
    <x v="65"/>
    <n v="31"/>
    <x v="2"/>
    <n v="12994023"/>
    <s v="LEDA RIBEIRO SADA"/>
    <s v="745.507.647-91"/>
    <n v="84"/>
    <s v="Não Reincidente"/>
    <s v="Personal"/>
    <x v="1"/>
    <x v="7"/>
    <s v="Cobertura"/>
    <s v="Regras para Acesso aos Atendimentos"/>
    <x v="0"/>
    <s v="Procedimento fora Rol"/>
    <x v="14"/>
    <x v="64"/>
    <m/>
    <s v="Empresarial"/>
    <s v="Assistencial"/>
    <x v="0"/>
    <m/>
    <x v="2"/>
    <s v="Inevitável"/>
    <s v="Interlocutora , que se identifica como nora da beneficiária, questiona a falta de atendimento para : Angiotomografia ( conforme descrição , solicitada em caráter de Urgência / Emergência). A solicitação foi feita à Operadora no dia 24/07/2024, para realização no município do Rio de Janeiro. A operadora alega que o pedido está em Auditoria Medica. Beneficiaria encontra-se internada aguardando para realização do procedimento .Protocolo: 42233920240725822145 Data: 25/07/2024"/>
    <m/>
    <x v="1"/>
    <x v="0"/>
    <x v="1"/>
    <s v="Sim"/>
    <x v="0"/>
    <x v="1"/>
    <s v="Sim"/>
    <m/>
    <m/>
    <m/>
    <m/>
    <m/>
  </r>
  <r>
    <d v="2024-07-24T00:00:00"/>
    <x v="66"/>
    <n v="5"/>
    <x v="7"/>
    <n v="12996145"/>
    <s v="BIANCA DOS SANTOS SILVA"/>
    <s v="147.247.897-51"/>
    <n v="27"/>
    <s v="Não Reincidente"/>
    <s v="Premium"/>
    <x v="4"/>
    <x v="10"/>
    <s v="Contratos e Regulamentos"/>
    <s v="suspensão e rescisão contratuais"/>
    <x v="16"/>
    <s v="Aviso prévio"/>
    <x v="8"/>
    <x v="1"/>
    <m/>
    <s v="Empresarial"/>
    <s v="Não Assistencial"/>
    <x v="4"/>
    <m/>
    <x v="2"/>
    <s v="Evitável"/>
    <s v="Beneficiária, informa que solicitou à operadora, em 24/07/2024, a exclusão em plano coletivo empresarial. Até a presente data não houve a exclusão. Protocolo 42233920240724816805 – data 24/07/2024."/>
    <s v="O cancelamento foi efetivado em sistema mas como o contrato é empresarial, há o período de aviso prévio. Beneficiária ciente que o cancelamento foi feito em sistema e do prazo de aviso prévio."/>
    <x v="1"/>
    <x v="0"/>
    <x v="0"/>
    <s v="Sim"/>
    <x v="0"/>
    <x v="1"/>
    <s v="Sim"/>
    <m/>
    <m/>
    <m/>
    <m/>
    <m/>
  </r>
  <r>
    <d v="2024-07-27T00:00:00"/>
    <x v="66"/>
    <n v="2"/>
    <x v="12"/>
    <n v="12996337"/>
    <s v="ANGELA MARIA MIGLIORINI BURATO"/>
    <s v="023.893.507-80"/>
    <n v="60"/>
    <s v="Reincidente"/>
    <s v="Leve On"/>
    <x v="0"/>
    <x v="6"/>
    <s v="Cobertura"/>
    <s v="Regras para Acesso aos Atendimentos"/>
    <x v="0"/>
    <s v="Discordância de prazos"/>
    <x v="20"/>
    <x v="1"/>
    <m/>
    <s v="Individual"/>
    <s v="Assistencial"/>
    <x v="9"/>
    <m/>
    <x v="2"/>
    <s v="Evitável"/>
    <s v="Interlocutora, que se identifica como filha da beneficiária, questiona a falta de atendimento para &quot;oncologia clínica&quot; (iniciar a quimioterapia) em caráter de urgência e emergência, conforme guia médica, e nome do médico solicitante Dr. Marcos Balieiro - CRM 52702315. A solicitação foi feita à Operadora no dia 26/07/2024, para realização no município Rio de Janeiro/RJ. A operadora alega que o pedido está em análise. Protocolo: 42233920240727830287 – data: 26/07/2024."/>
    <s v="Beneficiária encaminhou pedido no sábado e abriu reclamação na segunda de manhã. Tínhamos já agendado a consulta, porém, houve dificuldade para contatar a beenficiária."/>
    <x v="1"/>
    <x v="0"/>
    <x v="0"/>
    <s v="Sim"/>
    <x v="0"/>
    <x v="1"/>
    <s v="Sim"/>
    <m/>
    <m/>
    <m/>
    <m/>
    <m/>
  </r>
  <r>
    <s v="-"/>
    <x v="66"/>
    <s v="-"/>
    <x v="14"/>
    <n v="12997482"/>
    <s v="AYLLA SOPHIA DE OLIVEIRA ESTRELA"/>
    <s v="025.186.727-70"/>
    <n v="0"/>
    <s v="Não Reincidente"/>
    <m/>
    <x v="5"/>
    <x v="24"/>
    <s v="Contratos e Regulamentos"/>
    <s v="Contratação/Adesão e Vigência Contratual"/>
    <x v="22"/>
    <s v="Problemas com a comercialização"/>
    <x v="40"/>
    <x v="1"/>
    <m/>
    <s v="Individual"/>
    <s v="Não Assistencial"/>
    <x v="8"/>
    <s v="Venda Interna"/>
    <x v="2"/>
    <s v="Evitável"/>
    <s v=" Interlocutor, que se identifica como pai da beneficiária, questiona a recusa para contratação de plano individual, sob alegação de que a Operadora não trabalha com planos infantis e só aceitaria a contratação se tivesse um adulto no plano. A solicitação foi feita à Operadora no dia [29/07/2024]. Contato com a Operadora pelo WhatsApp: (21) 997064941 – Por isso não gerou um protocolo - data: 29/07/2024, em torno das 14:49."/>
    <s v="Responsável reclama da necessidade de ter uma pessoa adulta junto a criança para a contratação do plano. Não há proposta aberta."/>
    <x v="1"/>
    <x v="0"/>
    <x v="0"/>
    <s v="Sim"/>
    <x v="1"/>
    <x v="1"/>
    <s v="Sim"/>
    <m/>
    <m/>
    <m/>
    <m/>
    <m/>
  </r>
  <r>
    <d v="2024-06-19T00:00:00"/>
    <x v="66"/>
    <n v="40"/>
    <x v="6"/>
    <n v="12997604"/>
    <s v="CAMILA NASCIMENTO GONÇALVES"/>
    <s v="118.796.077-27"/>
    <n v="35"/>
    <s v="Não Reincidente"/>
    <s v="Personal"/>
    <x v="0"/>
    <x v="0"/>
    <s v="Cobertura"/>
    <s v="Rede de Atendimento (rede conveniada) "/>
    <x v="3"/>
    <s v="Cancelamento de consulta"/>
    <x v="17"/>
    <x v="52"/>
    <m/>
    <s v="Empresarial"/>
    <s v="Assistencial"/>
    <x v="7"/>
    <s v="Gestão de Rede"/>
    <x v="0"/>
    <s v="Evitável"/>
    <s v="Interlocutora, que se identifica como Camila, questiona a não cobertura para consulta com neuro cirurgião, e nome do médico solicitante Dr. Luiz Filipe. O procedimento foi solicitado à operadora no dia 03/2024, para realização no município rio de janeiro/RJ. A operadora alega que não possui prestador em sua rede para realização do serviço de saúde. informa que indicou um neuro na tijuca/RJ mais perto da data de realização o medico desmarcou por motivos de doença. protocolo: 42233920240727830827 data: 27/07/2024"/>
    <s v="Beneficiária solicitou agendamento com neurocirurgião porém consulta foi cancelada e a mesma abriu reclamação dentro do prazo para direcionamento do gestão de rede. "/>
    <x v="0"/>
    <x v="1"/>
    <x v="0"/>
    <s v="Sim"/>
    <x v="0"/>
    <x v="1"/>
    <s v="Sim"/>
    <m/>
    <m/>
    <m/>
    <m/>
    <m/>
  </r>
  <r>
    <d v="2024-07-17T00:00:00"/>
    <x v="66"/>
    <n v="12"/>
    <x v="3"/>
    <n v="12997731"/>
    <s v="MARIA DE LOURDES BARBOSA PINHEIRO"/>
    <s v="105.768.257-86"/>
    <n v="79"/>
    <s v="Não Reincidente"/>
    <s v="Personal"/>
    <x v="1"/>
    <x v="0"/>
    <s v="Cobertura"/>
    <s v="Rol de Procedimentos e Cobertura Contratual"/>
    <x v="7"/>
    <s v="Procedimento fora Rol"/>
    <x v="14"/>
    <x v="65"/>
    <m/>
    <m/>
    <m/>
    <x v="0"/>
    <s v="Eletiva "/>
    <x v="2"/>
    <s v="Inevitável"/>
    <s v="Interlocutor(a), que se identifica como filha do beneficiário, questiona a não cobertura para a realização de uma Ressonância Magnetica de Crânio 3 Tesla dia 19/07/2024,Solicitado pelo Dr: Luiz Felipe Dantas,CRM 521009494 O procedimento foi solicitado no dia 19/07/2024, para realização no município do Rio de Janeiro, entretanto, a operadora negou com a justificativa de que o [procedimento ou serviço] não consta no Rol de Procedimentos e Eventos em Saúde vigente. Protocolo 42233920240729836765 29/07/2024. A Interlocutora informa que foi autorizado, mas quando entrou em contato com a clinica indicada, a mesma informou que não fazia o procedimento .A interlocutora retornou a operadora para informar do ocorrido a atendente diz que o procedimento não consta no Rol do Procedimento .Mas como autorizou e indicou para a clinica. ."/>
    <s v="Filha da beneficiária questiona a não cobertura de exame de ressonância Magnética de Crânio 3 Teslas que não faz parte do Rol da ANS."/>
    <x v="1"/>
    <x v="0"/>
    <x v="1"/>
    <s v="Sim"/>
    <x v="0"/>
    <x v="1"/>
    <s v="Sim"/>
    <m/>
    <m/>
    <m/>
    <m/>
    <m/>
  </r>
  <r>
    <d v="2024-07-28T00:00:00"/>
    <x v="66"/>
    <n v="1"/>
    <x v="7"/>
    <n v="12998308"/>
    <s v="LAURA DE ALMEIDA AGUIAR XAVIER"/>
    <s v="885.068.007-49"/>
    <n v="95"/>
    <s v="Não Reincidente"/>
    <s v="Personal"/>
    <x v="1"/>
    <x v="7"/>
    <s v="Cobertura"/>
    <s v="Prazos máximos de agendamento"/>
    <x v="0"/>
    <s v="Demora para visita de especialista durante internação "/>
    <x v="39"/>
    <x v="66"/>
    <m/>
    <m/>
    <s v="Assistencial"/>
    <x v="0"/>
    <s v="GPI"/>
    <x v="0"/>
    <s v="Evitável"/>
    <s v="A beneficiaria está internada desde o dia 21/07. Deu entrada na unidade após um AVC hemorrágico. Fez duas tomografias computadorizadas e nenhum dos exames foram avaliados, o que impede saber o tamanho da lesão e possíveis sequelas. Foi sugerida a realização de uma angiografia, que não foi autorizada pela familia justamente pela ausência do neurologista. A internação prolongada pode causar problemas secundários como ulcera por pressão, infecções hospitalares entre outras intercorrências"/>
    <s v="Beneficiária estava internada desde o dia 20 e não havia recebido visita do neurologista. Em caso aberto no Salesforce, foi informado que era necessário o hospital solicitar a visita do médico."/>
    <x v="1"/>
    <x v="0"/>
    <x v="1"/>
    <s v="Sim"/>
    <x v="0"/>
    <x v="0"/>
    <s v="Sim"/>
    <m/>
    <m/>
    <m/>
    <m/>
    <m/>
  </r>
  <r>
    <d v="2024-07-30T00:00:00"/>
    <x v="67"/>
    <n v="0"/>
    <x v="12"/>
    <n v="13000253"/>
    <s v="_x0009_MARIA RODRIGUES DIAS"/>
    <s v="596.152.307-15"/>
    <n v="74"/>
    <s v="Não Reincidente"/>
    <s v="Personal"/>
    <x v="0"/>
    <x v="7"/>
    <s v="Cobertura"/>
    <s v="Prazos Maximos para Atendimento"/>
    <x v="3"/>
    <s v="Prestador sem agenda"/>
    <x v="25"/>
    <x v="67"/>
    <m/>
    <s v="Individual"/>
    <s v="Assistencial"/>
    <x v="7"/>
    <m/>
    <x v="0"/>
    <s v="Evitável"/>
    <s v="Beneficiário, questiona o prazo de atendimento para consulta dermatológica com a Dra. Evelin Luize De azevedo Saraiva-CRM850209, com a qual já realiza tratamento para Vitiligo. A operadora autorizou o serviço e agendou para o dia 29/08/2024 , após o prazo máximo previsto na RN nº 566/2022. Protocolo: 42233920240730161804 – data: 30/07/2024. OBS: beneficiário afirma que a Dra.Evelin informou que estaria com agenda disponível para atende-lo o mais breve possível."/>
    <m/>
    <x v="1"/>
    <x v="0"/>
    <x v="0"/>
    <s v="Sim"/>
    <x v="0"/>
    <x v="1"/>
    <s v="Sim"/>
    <m/>
    <m/>
    <m/>
    <m/>
    <m/>
  </r>
  <r>
    <d v="2024-07-30T00:00:00"/>
    <x v="67"/>
    <n v="0"/>
    <x v="1"/>
    <n v="12999149"/>
    <s v="ELAINE FERREIRA DA SILVA"/>
    <s v="042.766.107-29"/>
    <n v="47"/>
    <s v="Reincidente"/>
    <s v="Premium"/>
    <x v="1"/>
    <x v="19"/>
    <s v="Contratos e Regulamentos"/>
    <s v="suspensão e rescisão contratuais"/>
    <x v="23"/>
    <s v="Negativa  (Atendimento; Transferência)"/>
    <x v="12"/>
    <x v="1"/>
    <m/>
    <s v="Empresarial"/>
    <m/>
    <x v="1"/>
    <m/>
    <x v="2"/>
    <s v="Inevitável"/>
    <s v="AO TENTAR PASSAR POR CONSULTA GINECOLOGICA, TIVE O CONSTRANGIMENTO DE DIZER QUE A OPERADORA NÃO AUTORIZOU MINHA CONSULTA. ENTREI EM CONTATO NO 08005802382, ATENDENTE MARIANA, PROTOCOLO 42233920240730839388 E ELA INFORMOU QUE NÃO IRIA SER GERADO O TOKEN PARA CONSULTA POIS ESTAVA SUSPENSO DESDE O 10º DIA EM ATRASO. ISSO NÃO É O QUE A ANS DETERMINA E ESTOU ENFURECIDA COM O DESCASO E CONSTRAGIMENTO. REGISTRO A RECLAMAÇÃO E IREI ABRIR PROCESSO JUDICIAL PELO DANO."/>
    <s v="Beneficiária estava com a cobertura suspensa por inadimplência referente ao boleto de junho. Pagou o boleto um dia antes da consulta e não havia ocorrido a baixa bancária."/>
    <x v="0"/>
    <x v="1"/>
    <x v="0"/>
    <s v="Sim"/>
    <x v="0"/>
    <x v="1"/>
    <m/>
    <m/>
    <m/>
    <m/>
    <m/>
    <m/>
  </r>
  <r>
    <d v="2024-07-09T00:00:00"/>
    <x v="67"/>
    <n v="21"/>
    <x v="14"/>
    <n v="12999183"/>
    <s v="IDA SALOMAO EIRAS"/>
    <s v="025.077.337-64"/>
    <n v="94"/>
    <s v="Não Reincidente"/>
    <s v="Personal"/>
    <x v="2"/>
    <x v="1"/>
    <s v="Contratos e Regulamentos"/>
    <s v="Itens Obrigatorios e Clausulas Contratuais"/>
    <x v="5"/>
    <s v="Cliente Alto Custo"/>
    <x v="4"/>
    <x v="1"/>
    <m/>
    <s v="Individual"/>
    <s v="Não Assistencial"/>
    <x v="6"/>
    <m/>
    <x v="1"/>
    <s v="Risco do Negócio"/>
    <s v="Beneficiária, questiona o não recebimento de boleto para pagamento de mensalidade, referente ao mês 07/2024. Beneficiária relata que ao entrar em contato com a operadora foi informada de que os dados não constam no sistema. Protocolo [anotar n° de protocolo de contato com a OPS/ADM] – data [anotar data do protocolo de contato com a OPS/ADM]. Beneficiária relata que não foi informado número de protocolo."/>
    <s v="Alto Custo "/>
    <x v="1"/>
    <x v="0"/>
    <x v="0"/>
    <s v="Não"/>
    <x v="1"/>
    <x v="1"/>
    <s v="AC"/>
    <m/>
    <m/>
    <m/>
    <m/>
    <m/>
  </r>
  <r>
    <d v="2024-07-10T00:00:00"/>
    <x v="67"/>
    <n v="20"/>
    <x v="14"/>
    <n v="12999344"/>
    <s v="EDMEA RODRIGUES MACHADO"/>
    <s v="868.858.127-49"/>
    <n v="85"/>
    <s v="Não Reincidente"/>
    <s v="Premium"/>
    <x v="2"/>
    <x v="1"/>
    <s v="Contratos e Regulamentos"/>
    <s v="Contratação/Adesão e Vigência Contratual"/>
    <x v="5"/>
    <s v="Cliente Alto Custo"/>
    <x v="4"/>
    <x v="1"/>
    <m/>
    <s v="Individual"/>
    <s v="Não Assistencial"/>
    <x v="6"/>
    <m/>
    <x v="1"/>
    <s v="Risco do Negócio"/>
    <s v="Interlocutor, que se identifica como filho da beneficiária, questiona a recusa para contratação de plano individual ou familiar, sob alegação de a operadora alega que seria omissão de doença pré existente, porém o interlocutor informa que a beneficiária não tem doença pré exixtente. A solicitação foi feita à Operadora no dia 11/07/2024, porém recebeu a negativa da contratação do plano. Protocolo 17206440430422 – data 29/07/2024."/>
    <s v="Alto Custo "/>
    <x v="1"/>
    <x v="0"/>
    <x v="0"/>
    <s v="Não"/>
    <x v="1"/>
    <x v="1"/>
    <s v="AC"/>
    <m/>
    <m/>
    <m/>
    <m/>
    <m/>
  </r>
  <r>
    <d v="2024-07-15T00:00:00"/>
    <x v="67"/>
    <n v="15"/>
    <x v="14"/>
    <n v="13000071"/>
    <s v="LUISA DE ANDRADE FONSECA PEREIRA"/>
    <s v="164.689.227-55"/>
    <n v="26"/>
    <s v="Reincidente"/>
    <s v="Personal"/>
    <x v="1"/>
    <x v="1"/>
    <s v="Contratos e Regulamentos"/>
    <s v="Contratação/Adesão e Vigência Contratual"/>
    <x v="16"/>
    <s v="Cancelamento do plano"/>
    <x v="41"/>
    <x v="1"/>
    <m/>
    <s v="Individual"/>
    <s v="Não Assistencial"/>
    <x v="3"/>
    <m/>
    <x v="2"/>
    <s v="Evitável"/>
    <s v="Interlocutor(a), que se identifica como beneficiária, informa que solicitou o cancelamento do contrato , por telefone – em 25/07/2024, e até a presente data, não conseguiu optar pelo cancelamento, por falta de contato com a Operadora. Para efetuar a reclamação, relata que tentou entrar em contato com a Operadora por meio do telefone&gt; 3952-3333 sem sucesso. Data: 25/07/2024."/>
    <s v="Beneficiária informa que solicitou cancelamento, porém, foram realizadas algumas tentativas de contato com a mesma para verificar e célula de ameaças não obteve sucesso. No dia 17/07 entrou em contato mas reclamou de dificuldade de agendamento e não solicita o cancelamento novamente. Houve contato com o Fale Leve nos dias 18/07 e 25/07 solicitando o cancelamento e em todas as 3 tentativas de cancelamento, as ligações cairam. "/>
    <x v="1"/>
    <x v="1"/>
    <x v="1"/>
    <s v="Sim"/>
    <x v="0"/>
    <x v="0"/>
    <s v="Sim"/>
    <m/>
    <m/>
    <m/>
    <m/>
    <m/>
  </r>
  <r>
    <s v="-"/>
    <x v="67"/>
    <n v="0"/>
    <x v="14"/>
    <n v="13000393"/>
    <s v="_x0009_MARIA RODRIGUES DIAS"/>
    <s v="596.152.307-15"/>
    <n v="74"/>
    <s v="Reincidente"/>
    <s v="Personal"/>
    <x v="0"/>
    <x v="7"/>
    <s v="Contratos e Regulamentos"/>
    <s v="Documentos/Informações Obrigatórias ao Consumidor  "/>
    <x v="24"/>
    <s v="Problemas com a comercialização"/>
    <x v="36"/>
    <x v="1"/>
    <m/>
    <s v="Individual"/>
    <s v="Não Assistencial"/>
    <x v="4"/>
    <m/>
    <x v="2"/>
    <s v="Evitável"/>
    <s v="Beneficiário, questiona o não recebimento do guia impresso da rede prestadora solicitado em 02/07/2024. Protocolo: 42233920240730161804 – data: 30/07/2024"/>
    <s v="Não localizado contado da beneficiária com a central de atendimento para solicitação de guia de rede. O kit de implantação não é enviado de forma impressa."/>
    <x v="1"/>
    <x v="0"/>
    <x v="0"/>
    <s v="Sim"/>
    <x v="0"/>
    <x v="1"/>
    <s v="Sim"/>
    <m/>
    <m/>
    <m/>
    <m/>
    <m/>
  </r>
  <r>
    <d v="2024-06-27T00:00:00"/>
    <x v="67"/>
    <n v="33"/>
    <x v="14"/>
    <n v="13000613"/>
    <s v="VINICIUS GOUVEIA VALDUGA"/>
    <s v="123.940.597-96"/>
    <n v="47"/>
    <s v="Não Reincidente"/>
    <m/>
    <x v="1"/>
    <x v="24"/>
    <s v="Contratos e Regulamentos"/>
    <s v="Contratação/Adesão e Vigência Contratual"/>
    <x v="5"/>
    <s v="Cliente Alto Custo"/>
    <x v="4"/>
    <x v="1"/>
    <m/>
    <s v="Individual"/>
    <s v="Não Assistencial"/>
    <x v="6"/>
    <m/>
    <x v="1"/>
    <s v="Risco do Negócio"/>
    <s v="Beneficiário, questiona a recusa para contratação de plano coletivo empresarial Vinicius G Vulduga transportes e a Operadora Leve Saúde, sob alegação de que houve divergência entre declaração de saúde, entrevista médica. A solicitação foi feita à [Administradora/Operadora] no dia 31/05/2024. Cabe ressaltar que solicitou novamente no 27/06/2024 uma segunda proposta na qual até o momento 30/07/2024 a operadora alega que ainda está em análise, a mesma alega também que enviou novamente a proposta e deu 5 dias úteis para uma resposta. Trata-se de empresário individual, que realizou inscrição nos órgãos competentes há no mínimo 6 (seis) meses e está regular junto à Receita Federal. Protocolo 42233920240730842736 – data 30/07/2024"/>
    <s v="Alto Custo "/>
    <x v="1"/>
    <x v="0"/>
    <x v="0"/>
    <s v="AC"/>
    <x v="1"/>
    <x v="1"/>
    <s v="AC"/>
    <m/>
    <m/>
    <m/>
    <m/>
    <m/>
  </r>
  <r>
    <d v="2024-07-24T00:00:00"/>
    <x v="68"/>
    <n v="7"/>
    <x v="13"/>
    <n v="13001400"/>
    <s v="LARISSA MAYA DE OLIVEIRA MARTINS"/>
    <s v="126.964.337-12"/>
    <n v="36"/>
    <s v="Não Reincidente"/>
    <s v="Leve On"/>
    <x v="1"/>
    <x v="19"/>
    <s v="Cobertura"/>
    <s v="Rol de Procedimentos e Cobertura Contratual"/>
    <x v="7"/>
    <s v="Erros de atendimento (Fale Leve, prestador e etc)"/>
    <x v="0"/>
    <x v="1"/>
    <m/>
    <s v="Individual"/>
    <s v="Assistencial"/>
    <x v="3"/>
    <s v="Gestão de Rede"/>
    <x v="0"/>
    <s v="Inevitável"/>
    <s v="Tive dor abdominal aguda e em consulta com gastroenterologista, foi pedido endoscopia e encaminhado para endocrinologista e nutricionista. Em atendimento virtual pelo plano de saúde, a médica de família solicitou exames de sangue para investigação de CID R104, entre eles, exames de intolerância a glúten e lactose. Todos os exames foram autorizados e coletados, menos os 2 exames indicados acima, que o laboratório disse que sequer conseguia solicitar autorização, pois não era liberado no sistema da operadora de saúde. Em contato com a operadora, foi dito que os exames do pedido estavam autorizados e teria sido erro do laboratório (protocolo 422339 - 20240724 - 816676) e que iriam encaminhar pra um médico fazer um novo pedido só com os exames que faltaram. O novo pedido foi feito e ao pedir liberação da guia, a solicitação ficou em análise e na data de ontem (30/07/2024), foi informado que os 2 exames faltantes não tinha cobertura pelo plano de saúde, pois não fazem parte do rol da ANS."/>
    <s v="Beneficiária entra em contato para solicitar informação sobre exames laboratoriais e recebe informação de locais para realização de exames que não fazem parte do rol da ANS"/>
    <x v="1"/>
    <x v="0"/>
    <x v="1"/>
    <s v="Sim"/>
    <x v="0"/>
    <x v="1"/>
    <s v="Sim"/>
    <m/>
    <m/>
    <m/>
    <m/>
    <m/>
  </r>
  <r>
    <d v="2024-07-08T00:00:00"/>
    <x v="68"/>
    <n v="23"/>
    <x v="16"/>
    <n v="13002387"/>
    <s v="IVANIR DOS SANTOS OLIVEIRA"/>
    <s v="807.455.045-15"/>
    <n v="46"/>
    <s v="Não Reincidente"/>
    <s v="Empresarial"/>
    <x v="1"/>
    <x v="10"/>
    <s v="Contratos e Regulamentos"/>
    <s v="suspensão e rescisão contratuais"/>
    <x v="16"/>
    <s v="Aviso prévio"/>
    <x v="8"/>
    <x v="1"/>
    <m/>
    <s v="Empresarial"/>
    <s v="Não Assistencial"/>
    <x v="4"/>
    <m/>
    <x v="2"/>
    <s v="Inevitável"/>
    <s v="Beneficiária, informa que, em 02/07/2024, o representante da pessoa jurídica solicitou a rescisão do contrato coletivo, entretanto, até a presente data, não houve rescisão e foi informado que o contrato deveria haver notificação prévia de 60 (sessenta) dias. Protocolo 42233920240731847168 - data: 31/07/2024."/>
    <s v="Beneficiária encaminha carta para movimentação cadastral, porém, não deixa claro se deseja o cancelamento ou exclusão de dependente. Após alguns contatos solicita a exclusão de si mesma no plano. Foi questionada se desejava o cancelamento, porém, não informou. Após informar que desejava o cancelamento, foi orientada a enviar a carta de cancelamento e está ciente do aviso prévio."/>
    <x v="0"/>
    <x v="0"/>
    <x v="0"/>
    <s v="Sim"/>
    <x v="0"/>
    <x v="1"/>
    <m/>
    <m/>
    <m/>
    <m/>
    <m/>
    <m/>
  </r>
  <r>
    <d v="2024-07-11T00:00:00"/>
    <x v="68"/>
    <n v="20"/>
    <x v="7"/>
    <n v="13001893"/>
    <s v="LAURO PAES COELHO NETO"/>
    <s v="038.118.967-84"/>
    <n v="46"/>
    <s v="Não Reincidente"/>
    <s v="Premium"/>
    <x v="4"/>
    <x v="1"/>
    <s v="Cobertura"/>
    <s v="Regras para Acesso aos Atendimentos"/>
    <x v="3"/>
    <s v="Prestador sem agenda"/>
    <x v="25"/>
    <x v="3"/>
    <m/>
    <s v="Empresarial"/>
    <s v="Assistencial"/>
    <x v="7"/>
    <m/>
    <x v="0"/>
    <s v="Evitável"/>
    <s v="Beneficiário, questiona a falta de atendimento para Marcação de consulta com ortopedista. A solicitação foi feita à Operadora no dia 11/07/2024, para realização no município rio de janeiro . A operadora alega que o pedido está em análise não apresenta resposta ao pedido. Protocolo; 42233920240711764052 data 11/07/2024 .Beneficiário informa que esta com dificuldade de atendimento com espacialidade em ortopedia . operadora fica solicitando prazo para agendar e nunca encontra um prestador de serviço para realizar a consulta ."/>
    <s v="Beneficiário solicita consulta de retorno com ortopedista que realiza seu acompanhamento na Leve Clínica, porém profissional sem agenda disponível dentro do prazo."/>
    <x v="1"/>
    <x v="0"/>
    <x v="0"/>
    <s v="Sim"/>
    <x v="0"/>
    <x v="1"/>
    <s v="Sim"/>
    <m/>
    <m/>
    <m/>
    <m/>
    <m/>
  </r>
  <r>
    <d v="2024-08-01T00:00:00"/>
    <x v="69"/>
    <n v="0"/>
    <x v="17"/>
    <n v="13003543"/>
    <s v="MIGUEL DE ANDRADE CAETANO CRUZ CASADO"/>
    <s v="147.222.207-51"/>
    <n v="31"/>
    <s v="Não Reincidente"/>
    <s v="Leve On"/>
    <x v="1"/>
    <x v="19"/>
    <s v="Cobertura"/>
    <s v="Prazos Maximos para Atendimento"/>
    <x v="2"/>
    <s v="Erros de atendimento (Fale Leve, prestador e etc)"/>
    <x v="0"/>
    <x v="50"/>
    <m/>
    <s v="Individual"/>
    <s v="Assistencial"/>
    <x v="3"/>
    <m/>
    <x v="0"/>
    <s v="Inevitável"/>
    <s v="Plano alega que é necessário aguardar um prazo de análise de até 21 dias para só depois informar uma data para a realização do exame. Ocorre que eu já cumpri a carência, o pedido foi feito em março, NÃO QUERO TER QUE ESPERAR POR MAIS UM MÊS, já esperei pela carência!!! Em anexo, o print da conversa."/>
    <s v="Beneficiário solicitou autorização para realização de exame complexo, consultora passa prazo de realização informando que é prazo de análise  e beneficiário não aceita prazo informado. "/>
    <x v="0"/>
    <x v="1"/>
    <x v="1"/>
    <s v="Sim"/>
    <x v="0"/>
    <x v="1"/>
    <s v="Sim"/>
    <m/>
    <s v="Não"/>
    <s v="-"/>
    <m/>
    <m/>
  </r>
  <r>
    <d v="2024-07-30T00:00:00"/>
    <x v="69"/>
    <n v="2"/>
    <x v="7"/>
    <n v="13003849"/>
    <s v="MARIA CRISTINA DUARTE BRANDAO"/>
    <s v="389.634.777-20"/>
    <n v="67"/>
    <s v="Não Reincidente"/>
    <s v="Personal"/>
    <x v="1"/>
    <x v="19"/>
    <s v="Cobertura"/>
    <s v="Regras para Acesso aos Atendimentos"/>
    <x v="3"/>
    <s v="Erros de atendimento (Fale Leve, prestador e etc)"/>
    <x v="0"/>
    <x v="68"/>
    <m/>
    <s v="Individual"/>
    <s v="Assistencial"/>
    <x v="3"/>
    <m/>
    <x v="0"/>
    <s v="Evitável"/>
    <s v=" Interlocutor(a), que se identifica como beneficiária, questiona a falta de atendimento p/ uma Consulta com Ortopedista. A beneficiária sofreu um acidente e, precisa com urgência de uma Consulta o mais rápido possível. A solicitação foi feita à Operadora no dia 01/08/2024, para realização no município do Rio de Janeiro. A operadora não apresenta resposta ao pedido, informando de que não há agenda em aberto. Protocolo&gt; 42233920240801849212 Data&lt; 01/08/2024"/>
    <s v="Beneficiária solicita agendamento de consulta com ortopedista cirurgião, porém, sem agenda disponível. Beneficiária informa que necessita de agendamento com urgência mas consultores não indicaram atendimento de urgência ortopédica."/>
    <x v="1"/>
    <x v="0"/>
    <x v="1"/>
    <s v="Sim"/>
    <x v="0"/>
    <x v="1"/>
    <s v="Sim"/>
    <m/>
    <s v="Não"/>
    <s v="-"/>
    <m/>
    <m/>
  </r>
  <r>
    <d v="2024-07-23T00:00:00"/>
    <x v="69"/>
    <n v="9"/>
    <x v="14"/>
    <n v="13004677"/>
    <s v="_x0009_GUILHERME KERN DE ALMEIDA"/>
    <s v="217.592.797-06"/>
    <n v="21"/>
    <s v="Não Reincidente"/>
    <s v="Metropolitano"/>
    <x v="2"/>
    <x v="23"/>
    <s v="Contratos e Regulamentos"/>
    <s v="Contratação/Adesão e Vigência Contratual"/>
    <x v="5"/>
    <s v="Cliente Alto Custo"/>
    <x v="4"/>
    <x v="1"/>
    <m/>
    <s v="Individual"/>
    <s v="Não Assistencial"/>
    <x v="6"/>
    <m/>
    <x v="1"/>
    <s v="Risco do Negócio"/>
    <s v="Beneficiário questiona que no dia 28/07 tentou contratar o plano, porém segue parado na área médica para analise com um prazo de 24h a 72h, prazo findou e não deram uma resposta. Relata que essa é a segunda vez que tenta a liberação do contrato, na primeira tentativa também ficou parado na área médica ate que passou do prazo e teve que refazer o pedido. Agora segue tendo o mesmo problema. Informa que precisa que liberem o boleto para pagar e ele poder usar pois tem procedimentos que necessitam ser realizados. Número da proposta 17217317523496"/>
    <s v="Alto Custo "/>
    <x v="1"/>
    <x v="0"/>
    <x v="0"/>
    <s v="AC"/>
    <x v="1"/>
    <x v="1"/>
    <m/>
    <m/>
    <s v="Não"/>
    <s v="-"/>
    <m/>
    <m/>
  </r>
  <r>
    <d v="2024-08-01T00:00:00"/>
    <x v="69"/>
    <n v="0"/>
    <x v="7"/>
    <n v="13004866"/>
    <s v="_x0009_DAVINA RODRIGUES DOS SANTOS"/>
    <s v="757.214.307-53"/>
    <n v="67"/>
    <s v="Não Reincidente"/>
    <s v="Personal"/>
    <x v="0"/>
    <x v="19"/>
    <s v="Cobertura"/>
    <s v="Regras para Acesso aos Atendimentos"/>
    <x v="7"/>
    <s v="Negativa  (Atendimento; Transferência)"/>
    <x v="12"/>
    <x v="69"/>
    <m/>
    <s v="Empresarial"/>
    <s v="Assistencial"/>
    <x v="14"/>
    <m/>
    <x v="2"/>
    <s v="Inevitável"/>
    <s v="Beneficiária, questiona a não cobertura para ultrassonografia da mama com biopsia. O procedimento foi solicitado no dia [29/07/2024], para realização no município Rio de Janeiro, entretanto, a operadora negou com a justificativa de que o beneficiário está cumprindo Cobertura Parcial Temporária (CPT) para Doença ou Lesão Preexistente (DLP) cisto solitário da mama cid n600 Protocolo: 42233920240801854629 – data:01/08/24"/>
    <s v="Beneficiária teve guia de mamotomia negada devido o exame complexo estar correlacionado a CPT de nódulo nas mamas."/>
    <x v="0"/>
    <x v="1"/>
    <x v="0"/>
    <s v="Sim"/>
    <x v="0"/>
    <x v="1"/>
    <m/>
    <m/>
    <s v="Não"/>
    <s v="-"/>
    <m/>
    <m/>
  </r>
  <r>
    <d v="2024-06-26T00:00:00"/>
    <x v="70"/>
    <n v="37"/>
    <x v="1"/>
    <n v="13006300"/>
    <s v="ISABELLE ORLANDO GALANTE"/>
    <s v="190.356.257-06"/>
    <n v="25"/>
    <s v="Não Reincidente"/>
    <s v="Personal"/>
    <x v="4"/>
    <x v="6"/>
    <s v="Cobertura"/>
    <s v="Rede de Atendimento (rede conveniada) "/>
    <x v="3"/>
    <s v="Prestador sem agenda"/>
    <x v="25"/>
    <x v="66"/>
    <m/>
    <s v="Empresarial"/>
    <s v="Assistencial"/>
    <x v="7"/>
    <m/>
    <x v="0"/>
    <s v="Evitável"/>
    <s v="Beneficiário, questiona a não cobertura para Consulta com Neurologista. O procedimento foi solicitado à operadora no dia 02/08/2024, para realização no município Rio de Janeiro e a operadora indicou prestadores que não realizam o procedimento. Beneficiaria alega não conseguir atendimento com outras especialidades, como especialista em endometriose. Protocolo:42233920240802860276 – data:02/08/2024"/>
    <s v="Beneficiária solicita agendamento de consulta com neurologista na Leve clínica, prorém, agenda estava distante e beneficiária não aceitou indicação para rede credenciada. (Caso aberto após abertura da NIP)"/>
    <x v="0"/>
    <x v="1"/>
    <x v="0"/>
    <s v="Sim"/>
    <x v="0"/>
    <x v="1"/>
    <s v="Sim"/>
    <m/>
    <s v="Não"/>
    <s v="-"/>
    <m/>
    <m/>
  </r>
  <r>
    <d v="2024-08-01T00:00:00"/>
    <x v="70"/>
    <n v="1"/>
    <x v="12"/>
    <n v="13005086"/>
    <s v="LAURA DE ALMEIDA AGUIAR XAVIER"/>
    <s v="885.068.007-49"/>
    <n v="95"/>
    <s v="Reincidente"/>
    <s v="Personal"/>
    <x v="1"/>
    <x v="7"/>
    <s v="Cobertura"/>
    <s v="Regras para Acesso aos Atendimentos"/>
    <x v="25"/>
    <s v="Intercorrências durante internação"/>
    <x v="39"/>
    <x v="1"/>
    <m/>
    <s v="Individual"/>
    <s v="Assistencial"/>
    <x v="15"/>
    <m/>
    <x v="0"/>
    <s v="Evitável"/>
    <s v="Familiares que foram a visita detectaram braço direito edemasiado e sem acesso venoso periferico ainda no CTI. Equipe de enfermagem não tinha notado. Não se sabe a quanto tempo ela estava sem soro fisiologico e sem infusão medicamentosa. Sobre a transferencia, sinalizada a familia desde 31 de agosto, não era da ciencia da equipe de plantão daquele dia - Dr Alberto e enfermeira Daiane. Sendo assim, a paciente foi transferida para uma enfermaria as 16h. Continuou sem alimentação e medicação todo esse periodo. As 19h, na passagem de plantão foi transferida novamente e encontra-se na Sala 1 - Leito 6. O plano contratado é para quarto particular. A familia questionou e ninguem soube informar nada. Ao acessar a enfermaria, o acompanhante não tem direito a refeiçao e tem acesso apenas a uma poltrona, ergonomicamente e etariamente inadequada tanto para a paciente quanto para a acompanhante. O Estatuto do Idoso prevê que é dever do hospital fornecer local adequado para o acompanhante."/>
    <s v="Responsável reclama que beneficiária se encontra internada em quarto coletivo, sendo que o plano contratado é particular. Em protocolo verificado que equipe de regulação não consegue contato com a família."/>
    <x v="1"/>
    <x v="0"/>
    <x v="0"/>
    <s v="Sim"/>
    <x v="0"/>
    <x v="1"/>
    <s v="Sim"/>
    <m/>
    <s v="Não"/>
    <s v="-"/>
    <m/>
    <m/>
  </r>
  <r>
    <d v="2024-08-01T00:00:00"/>
    <x v="70"/>
    <n v="1"/>
    <x v="12"/>
    <n v="13005245"/>
    <s v="FATIMA DE JESUS RODRIGUES"/>
    <s v="865.384.897-53"/>
    <n v="59"/>
    <s v="Reincidente"/>
    <s v="Personal"/>
    <x v="0"/>
    <x v="0"/>
    <s v="Cobertura"/>
    <s v="Carência"/>
    <x v="2"/>
    <s v="Negativa  (Atendimento; Transferência)"/>
    <x v="12"/>
    <x v="1"/>
    <m/>
    <s v="Empresarial"/>
    <s v="Assistencial"/>
    <x v="14"/>
    <m/>
    <x v="2"/>
    <s v="Inevitável"/>
    <s v="Interlocutora, que se identifica como filha da beneficiária, questiona a não cobertura para vídeo eletrocefalograma. O procedimento foi solicitado no dia 31/07/2024, para realização no município Rio de Janeiro, entretanto, a operadora negou com a justificativa de que a beneficiária está em carência para o procedimento. Ressalta que no contrato não consta a carência, uma vez que, foi feito uma portabilidade levando as carências. Protocolo: 42233920240802856389 data: 02/08/2024."/>
    <s v="Beneficiária em carência para a rede credenciada, solicitou a autorização deste procedimento, porém, foi negado. "/>
    <x v="1"/>
    <x v="0"/>
    <x v="0"/>
    <s v="Sim"/>
    <x v="0"/>
    <x v="1"/>
    <m/>
    <m/>
    <s v="Não"/>
    <s v="-"/>
    <m/>
    <m/>
  </r>
  <r>
    <d v="2024-07-31T00:00:00"/>
    <x v="70"/>
    <n v="2"/>
    <x v="7"/>
    <n v="13005943"/>
    <s v="HEELYKA VITAL SILVA"/>
    <s v="084.631.251-40"/>
    <n v="21"/>
    <s v="Reincidente"/>
    <s v="Premium"/>
    <x v="2"/>
    <x v="0"/>
    <s v="Contratos e Regulamentos"/>
    <s v="suspensão e rescisão contratuais"/>
    <x v="18"/>
    <s v="Cancelamento do plano"/>
    <x v="42"/>
    <x v="1"/>
    <m/>
    <s v="Individual"/>
    <s v="Não Assistencial"/>
    <x v="4"/>
    <m/>
    <x v="2"/>
    <s v="Inevitável"/>
    <s v="Interlocutor(a), questiona a cancelamento do seu plano por inadimplência. A mesma alega que não foi informada. Após isto, entrou em contato com a ouvidoria (31/07) solicitando reativação e foi informada que seria reativado. Porém em contato no dia 02/08, foi informada pelo plano que não haveria possibilidade de reativação"/>
    <s v="Beneficiária teve contrato cancelado por inadimplência e foi identificada como fraude. "/>
    <x v="1"/>
    <x v="0"/>
    <x v="0"/>
    <s v="Sim"/>
    <x v="0"/>
    <x v="0"/>
    <m/>
    <m/>
    <s v="Não"/>
    <s v="-"/>
    <m/>
    <m/>
  </r>
  <r>
    <d v="2024-07-11T00:00:00"/>
    <x v="70"/>
    <n v="22"/>
    <x v="6"/>
    <n v="13005960"/>
    <s v="JANE NATIVIDADE BAÊTA"/>
    <s v="611.403.507-06"/>
    <n v="62"/>
    <s v="Não Reincidente"/>
    <s v="Premium"/>
    <x v="0"/>
    <x v="6"/>
    <s v="Contratos e Regulamentos"/>
    <s v="suspensão e rescisão contratuais"/>
    <x v="16"/>
    <s v="Aviso prévio"/>
    <x v="8"/>
    <x v="1"/>
    <m/>
    <s v="Empresarial"/>
    <s v="Não Assistencial"/>
    <x v="4"/>
    <m/>
    <x v="2"/>
    <s v="Inevitável"/>
    <s v="Beneficiária, informa que solicitou à operadora, em 12/07/2024, a exclusão em plano coletivo empresarial . Até a presente data não houve a exclusão. Protocolo 42233920240802859085 data 02/08/2024."/>
    <s v="Beneficiária tem o plano empresarial e não concorda com o prazo de cumprimento de aviso prévio."/>
    <x v="0"/>
    <x v="1"/>
    <x v="0"/>
    <s v="Sim"/>
    <x v="0"/>
    <x v="1"/>
    <m/>
    <m/>
    <s v="Não"/>
    <s v="Não"/>
    <m/>
    <m/>
  </r>
  <r>
    <d v="2024-08-02T00:00:00"/>
    <x v="70"/>
    <n v="0"/>
    <x v="7"/>
    <n v="13005918"/>
    <s v="CLARA APARECIDA DOS SANTOS GOMES TORQUILHO"/>
    <s v="168.573.037-03"/>
    <n v="24"/>
    <s v="Não Reincidente"/>
    <s v="Personal"/>
    <x v="2"/>
    <x v="18"/>
    <s v="Cobertura"/>
    <s v="Rede de Atendimento (rede conveniada) "/>
    <x v="3"/>
    <s v="Prestador sem agenda"/>
    <x v="25"/>
    <x v="29"/>
    <m/>
    <s v="Empresarial"/>
    <s v="Assistencial"/>
    <x v="2"/>
    <m/>
    <x v="0"/>
    <s v="Evitável"/>
    <s v="Beneficiário, questiona o não atendimento para . A solicitação foi feita à Operadora no dia ultrassonografia transvaginal de gestação e consulta com obstetra, no município Niterói e o agendamento foi realizado para o município Rio de Janeiro, dia 21/08/2024. Protocolo 42233920240802858375 - data 02/08/2024."/>
    <s v="Beneficiária reclama que locais indicados para Ultrassonografia obstétrica não tem agenda disponível"/>
    <x v="0"/>
    <x v="1"/>
    <x v="0"/>
    <s v="Sim"/>
    <x v="0"/>
    <x v="1"/>
    <s v="Sim"/>
    <m/>
    <s v="Sim"/>
    <m/>
    <m/>
    <m/>
  </r>
  <r>
    <d v="2024-06-26T00:00:00"/>
    <x v="71"/>
    <n v="38"/>
    <x v="11"/>
    <n v="13006398"/>
    <s v="ANA CAROLINA BRAGA DE AZEVEDO MARINS"/>
    <s v="126.758.167-01"/>
    <n v="33"/>
    <s v="Reincidente"/>
    <s v="Personal"/>
    <x v="0"/>
    <x v="1"/>
    <s v="Cobertura"/>
    <s v="Prazos Maximos para Atendimento"/>
    <x v="2"/>
    <s v="Erros de atendimento (Fale Leve, prestador e etc)"/>
    <x v="0"/>
    <x v="50"/>
    <s v="RM de articulação"/>
    <s v="Empresarial"/>
    <s v="Assistencial"/>
    <x v="3"/>
    <m/>
    <x v="0"/>
    <s v="Evitável"/>
    <s v="Solicitei autorização prévia para os pedidos de ressonância que o meu ortopedista assistente solicitou. O plano autorizou o procedimento de maneira errada, com o código tuss errado e se recusou a autorizar o procedimento com o código correto. Não pude fazer o exame por negativa de atendimento da operadora. Estou deste as 07:40 da manhã tentando uma resolução junto à operadora, sem sucesso."/>
    <s v="Beneficiária solicita autorização de RM, porém, guia foi aberta com codificação errada. Houve demora para alteração de codificação e beneficiária abriu NIP. Não houve contato do atendimento especializado pois era sábado."/>
    <x v="0"/>
    <x v="0"/>
    <x v="1"/>
    <s v="Sim"/>
    <x v="0"/>
    <x v="1"/>
    <s v="Sim"/>
    <m/>
    <s v="Não"/>
    <s v="-"/>
    <m/>
    <m/>
  </r>
  <r>
    <s v="-"/>
    <x v="72"/>
    <n v="0"/>
    <x v="14"/>
    <n v="13007554"/>
    <s v="ERICO DOS SANTOS HOMEM"/>
    <s v="091.476.107-27"/>
    <n v="45"/>
    <s v="Reincidente"/>
    <s v="Metropolitano"/>
    <x v="1"/>
    <x v="17"/>
    <s v="Cobertura"/>
    <s v="Rede de Atendimento (rede conveniada) "/>
    <x v="3"/>
    <s v="Falta de prestador na região"/>
    <x v="21"/>
    <x v="70"/>
    <m/>
    <s v="Individual"/>
    <s v="Assistencial"/>
    <x v="2"/>
    <m/>
    <x v="0"/>
    <s v="Evitável"/>
    <s v="Beneficiário questiona o não atendimento para consulta com Oftamologista. A solicitação foi feita à Operadora no dia 05/08/2024, no município de Petrópolis, mas a operadora informou que não havia rede credenciada na região, disponibilizando apenas para o município de Niterói. Protocolo 42233920240805863164 – data 05/08/2024"/>
    <s v="Beneficiário solicitou direcionamento para oftalmologia em petrópolis após a abertura da reclamação(06/08) e foi informado os locais dentro da área de abrangência, porém, beneficiário reclama que não há prestador em Petópolis. Não há registro de protocolo para esta demanda antes da NIP."/>
    <x v="1"/>
    <x v="0"/>
    <x v="0"/>
    <s v="Sim"/>
    <x v="1"/>
    <x v="1"/>
    <s v="Sim"/>
    <m/>
    <s v="-"/>
    <s v="-"/>
    <m/>
    <m/>
  </r>
  <r>
    <d v="2024-07-15T00:00:00"/>
    <x v="72"/>
    <n v="21"/>
    <x v="7"/>
    <n v="13007901"/>
    <s v="ANA PAULA DOS SANTOS LIMA"/>
    <s v="110.704.437-51"/>
    <n v="40"/>
    <s v="Não Reincidente"/>
    <s v="Metropolitano"/>
    <x v="0"/>
    <x v="25"/>
    <s v="Cobertura"/>
    <s v="Regras para Acesso aos Atendimentos"/>
    <x v="2"/>
    <s v="Envio do resultado de exame"/>
    <x v="43"/>
    <x v="71"/>
    <m/>
    <s v="Individual"/>
    <s v="Assistencial"/>
    <x v="7"/>
    <m/>
    <x v="0"/>
    <s v="Evitável"/>
    <s v="Interlocutora, que se identifica como beneficiária, questiona a não entrega de resultado do exame Preventivo . O procedimento foi solicitado por nome do médico Dra Mariana Gonçalves de Andrade CRM , em 19/06/2024 e realizado em Nova Iguaçu em 19/06/2024. Não consegue obter o resultado do exame sob alegação pela Operadora de que vai chegar na operadora só ate o momento não chegou. Protocolo 42233920240726827507-Data 15/07/2024 ."/>
    <s v="Beneficiária reclama que não recebeu resultado de laudo de preventivo. Localizado email enviado para unidade de Nova Iguaçu, porém, sem resposta. Prazo para envio do laudo é de 15 dias úteis."/>
    <x v="1"/>
    <x v="0"/>
    <x v="1"/>
    <s v="Sim"/>
    <x v="0"/>
    <x v="1"/>
    <s v="Sim"/>
    <m/>
    <s v="Não"/>
    <s v="-"/>
    <m/>
    <m/>
  </r>
  <r>
    <d v="2024-07-08T00:00:00"/>
    <x v="72"/>
    <n v="28"/>
    <x v="14"/>
    <n v="13008276"/>
    <s v="JURACI DE BARROS SILVA"/>
    <s v="756.261.797.04"/>
    <n v="82"/>
    <s v="Não Reincidente"/>
    <s v="Personal"/>
    <x v="2"/>
    <x v="10"/>
    <s v="Cobertura"/>
    <s v="Regras para Acesso aos Atendimentos"/>
    <x v="5"/>
    <s v="Cliente Alto Custo"/>
    <x v="4"/>
    <x v="1"/>
    <m/>
    <s v="Individual"/>
    <s v="Assistencial"/>
    <x v="6"/>
    <m/>
    <x v="1"/>
    <s v="Risco do Negócio"/>
    <s v="Interlocutora, que se identifica como filha da beneficiária, questiona a não garantia de atendimento para Consultas eletivas, sob alegação de que o beneficiário não portava o cartão de identificação do plano. Protocolo 42233920240805866321 – data 05/08/2024."/>
    <s v="Alto Custo "/>
    <x v="1"/>
    <x v="0"/>
    <x v="0"/>
    <s v="AC"/>
    <x v="1"/>
    <x v="1"/>
    <m/>
    <m/>
    <s v="Não"/>
    <s v="-"/>
    <m/>
    <m/>
  </r>
  <r>
    <d v="2024-07-30T00:00:00"/>
    <x v="73"/>
    <n v="7"/>
    <x v="14"/>
    <n v="13011106"/>
    <s v="ADAUTO DE OLIVEIRA BARROS NETO"/>
    <s v="529.850.837-53"/>
    <n v="66"/>
    <s v="Não Reincidente"/>
    <s v="Premium"/>
    <x v="2"/>
    <x v="1"/>
    <s v="Cobertura"/>
    <s v="Regras para Acesso aos Atendimentos"/>
    <x v="5"/>
    <s v="Cliente Alto Custo"/>
    <x v="4"/>
    <x v="1"/>
    <m/>
    <s v="Individual"/>
    <s v="Assistencial"/>
    <x v="6"/>
    <m/>
    <x v="1"/>
    <s v="Risco do Negócio"/>
    <s v="Beneficiário questiona a não garantia de atendimento para &quot;consultas&quot;, e nome do médico solicitante se houver], sob alegação de que o beneficiário não portava o cartão de identificação do plano em 30/07/2024- Hospital Cemiu Botafogo, atendimento negado. Protocolo: 17223533257327 – data: 06/08/2024."/>
    <s v="Alto Custo "/>
    <x v="1"/>
    <x v="0"/>
    <x v="0"/>
    <s v="AC"/>
    <x v="1"/>
    <x v="1"/>
    <m/>
    <m/>
    <s v="Não"/>
    <s v="-"/>
    <m/>
    <m/>
  </r>
  <r>
    <d v="2024-07-30T00:00:00"/>
    <x v="73"/>
    <n v="7"/>
    <x v="14"/>
    <n v="13011136"/>
    <s v="ADAUTO DE OLIVEIRA BARROS NETO"/>
    <s v="529.850.837-53"/>
    <n v="66"/>
    <s v="Reincidente"/>
    <s v="Premium"/>
    <x v="2"/>
    <x v="1"/>
    <s v="Cobertura"/>
    <s v="Regras para Acesso aos Atendimentos"/>
    <x v="5"/>
    <s v="Cliente Alto Custo"/>
    <x v="4"/>
    <x v="1"/>
    <m/>
    <s v="Individual"/>
    <s v="Não Assistencial"/>
    <x v="6"/>
    <m/>
    <x v="1"/>
    <s v="Risco do Negócio"/>
    <s v="Beneficiário questiona o não recebimento de boleto para pagamento de mensalidade, referente ao mês 07/2024. Protocolo: 17223533257327 – data: 06/08/2024."/>
    <s v="Alto Custo "/>
    <x v="1"/>
    <x v="0"/>
    <x v="0"/>
    <s v="AC"/>
    <x v="1"/>
    <x v="1"/>
    <m/>
    <m/>
    <s v="Não"/>
    <s v="-"/>
    <m/>
    <m/>
  </r>
  <r>
    <d v="2024-07-24T00:00:00"/>
    <x v="74"/>
    <n v="14"/>
    <x v="1"/>
    <n v="13013101"/>
    <s v="ELZY LAMOGLIA BRAGA"/>
    <s v="681.431.417-72"/>
    <n v="82"/>
    <s v="Não Reincidente"/>
    <s v="Leve On"/>
    <x v="1"/>
    <x v="10"/>
    <s v="Cobertura"/>
    <s v="Regras para Acesso aos Atendimentos"/>
    <x v="3"/>
    <s v="Prestador sem agenda"/>
    <x v="25"/>
    <x v="72"/>
    <m/>
    <s v="Individual"/>
    <s v="Assistencial"/>
    <x v="7"/>
    <s v="Gestão de Rede"/>
    <x v="0"/>
    <s v="Evitável"/>
    <s v=" Interlocutora, que se identifica como filha da beneficiária, questiona a falta de atendimento para Cirurgião plástico. A solicitação foi feita à Operadora no dia 24/07/2024, para realização no município Rio de Janeiro. A operadora alega que o pedido está em análise e não apresenta resposta ao pedido. Protocolo 42233920240724816762 – data: 24/07/2024."/>
    <s v="Beneficiária solicitou agendamento com cirurgião plástico, porém, profissional sem agenda disponível. Foi registrado abertura de caso e envio de email, porém, CRM respondeu após abertura da reclamação. A abertura do caso foi realizada após a reclamação, para agendamento na rede credenciada."/>
    <x v="0"/>
    <x v="0"/>
    <x v="0"/>
    <s v="Sim"/>
    <x v="0"/>
    <x v="1"/>
    <m/>
    <m/>
    <m/>
    <m/>
    <m/>
    <m/>
  </r>
  <r>
    <d v="2024-08-06T00:00:00"/>
    <x v="74"/>
    <n v="1"/>
    <x v="12"/>
    <n v="13011738"/>
    <s v="JOZILEA DE AVILA"/>
    <s v="444.211.257-68"/>
    <n v="73"/>
    <s v="Reincidente"/>
    <s v="Leve On"/>
    <x v="0"/>
    <x v="4"/>
    <s v="Mensalidades e Reajuste"/>
    <s v="Mensalidades ou Outras Cobranças"/>
    <x v="18"/>
    <s v="Dificuldade de contato (Leve Saúde; Prestador)"/>
    <x v="44"/>
    <x v="1"/>
    <m/>
    <s v="Individual"/>
    <s v="Não Assistencial"/>
    <x v="13"/>
    <m/>
    <x v="2"/>
    <s v="Inevitável"/>
    <s v="No dia 06/08/2024, recebi uma msg onde informação ser do Setor de Adimplencia questionando como eu desejava pagar meu Boleto (conforme print anexo) vencido dia 04/06/2024 (domingo) . Informei como a Empresa estaria efetuando a cobrança, o mesmo deixou claro que ele seria do setor de Adimplencia. Informei então que na próxima semana faria o pagamento. O solicitei então o protocolo e na descrição de seus dados ele seria do Setor de Inadimplência, RSS contradição conforme documento anexo. Entrei em contato com a Ouvidoria através o numero 3952.3382 e entrou mensagem automática que ae eu desejasse enviasse e-mail ou mensagem para WhatsApp. Não sabia que agora uma Ouvidoria se contatava por esses meios ocultos. Meu filho entrou contato então com o Sac dessa empresa e fui informada que agora os acesos com a Ouvidoria fosse pelo zap ou email. Declaro q essa Empresa tem cometido inúmeros erros já informado junto a este Órgão fiscalizador. No aguardo."/>
    <s v="Beneficiária reclama de receber contato do setor de cobrança e que não consegue falar com a Ouvidoria por telefone."/>
    <x v="1"/>
    <x v="0"/>
    <x v="0"/>
    <s v="Sim"/>
    <x v="0"/>
    <x v="1"/>
    <m/>
    <m/>
    <m/>
    <m/>
    <m/>
    <m/>
  </r>
  <r>
    <d v="2024-07-30T00:00:00"/>
    <x v="74"/>
    <n v="8"/>
    <x v="17"/>
    <n v="13012285"/>
    <s v="ANA MARIA CARNEVALE"/>
    <s v="806.402.657-15"/>
    <n v="61"/>
    <s v="Não Reincidente"/>
    <s v="Leve On"/>
    <x v="4"/>
    <x v="6"/>
    <s v="Mensalidades e Reajuste"/>
    <s v="Mensalidades ou Outras Cobranças"/>
    <x v="26"/>
    <s v="Cobrança pós cancelamento"/>
    <x v="45"/>
    <x v="1"/>
    <m/>
    <s v="Individual"/>
    <s v="Não Assistencial"/>
    <x v="1"/>
    <m/>
    <x v="0"/>
    <s v="Evitável"/>
    <s v="Beneficiária , questiona a cobrança de valor após cancelamento do contrato , solicitado em 30/07/2024 . Protocolo: 42233920240806002109 Data: 06/08/2024"/>
    <s v="Beneficiária reclama que estava recebendo contato de cobrança após ter cancelado o plano. Verifiquei solicitação da Central Fale Leve para não realização de cobranças e para o cancelamento de boletos dos próximos meses."/>
    <x v="1"/>
    <x v="0"/>
    <x v="1"/>
    <s v="Sim"/>
    <x v="0"/>
    <x v="1"/>
    <s v="Sim"/>
    <m/>
    <m/>
    <m/>
    <m/>
    <m/>
  </r>
  <r>
    <d v="2024-07-09T00:00:00"/>
    <x v="74"/>
    <n v="29"/>
    <x v="14"/>
    <n v="13012310"/>
    <s v="MARLENE MAGALHAES COSCARELLI"/>
    <s v="545.103.927-53"/>
    <n v="87"/>
    <s v="Não Reincidente"/>
    <s v="Personal"/>
    <x v="1"/>
    <x v="7"/>
    <s v="Contratos e Regulamentos"/>
    <s v="Contratação/Adesão e Vigência Contratual"/>
    <x v="5"/>
    <s v="Cliente Alto Custo"/>
    <x v="4"/>
    <x v="1"/>
    <m/>
    <s v="Empresarial"/>
    <s v="Não Assistencial"/>
    <x v="6"/>
    <m/>
    <x v="1"/>
    <s v="Risco do Negócio"/>
    <s v="Interlocutora, que se identifica como. filha da beneficiária, questiona a recusa para contratação de plano individual ou familiar, sob alegação de analise. A solicitação foi feita à Operadora no dia 09/07/2027. Interlocutora alega que já assinou o contrato já fez a entrevista com o plano no dia 11/07/2024 e espera o boleto de pagamento, quando entra em contato com a operadora a mesma alega que esta em analise. Protocolo: 42233920240807875082 – data: 07/08/2024."/>
    <s v="Alto Custo "/>
    <x v="1"/>
    <x v="0"/>
    <x v="0"/>
    <s v="AC"/>
    <x v="1"/>
    <x v="1"/>
    <m/>
    <m/>
    <s v="Não"/>
    <s v="-"/>
    <m/>
    <m/>
  </r>
  <r>
    <s v="-"/>
    <x v="74"/>
    <n v="0"/>
    <x v="14"/>
    <n v="13012467"/>
    <s v="PABLO NUNES DURVAL"/>
    <s v="022.522.087-32"/>
    <n v="50"/>
    <s v="Reincidente"/>
    <s v="Leve On"/>
    <x v="1"/>
    <x v="4"/>
    <s v="Cobertura"/>
    <s v="Regras para Acesso aos Atendimentos"/>
    <x v="18"/>
    <s v="Dificuldade de contato (Leve Saúde; Prestador)"/>
    <x v="44"/>
    <x v="1"/>
    <m/>
    <s v="Individual"/>
    <s v="Assistencial"/>
    <x v="13"/>
    <m/>
    <x v="2"/>
    <s v="Inevitável"/>
    <s v="No dia 06/04/2023 recebemos uma msg atraves o Zap 21 3952.3300 informando dados para pagamento de nossa Fatura por meio de Pix, Cartao de Credito. Não compreendemos bem pois seque se identificou, posteriormente transferiu p ara uma pessoa se identificando como sendo JEFFERSON T..... informando ser da Equipe de Negociação da Leve Saúde sobre o pagamento de vencimento 04/08/2024, ou seja efetuando cobrança após 01 (um ) dia após o vencimento, nada respondi e entrei em contato com Ouvidoria que através de mensagem automática só atende através de e mail ou WhatsApp, Entrei em contato com o Sac e informar que realmente a Ouvidoria só atende após esse e mail, tal ação é correta?. Temos nos assustado diariamente pois extra Empresa tem tido tal ações insanas, tal como: -Apresentaram recibo de ressarcimento antigo como fosse atual (anestesista) -informal locais de atendimento fisioterápico, onde não funcionam a mais de 05 meses; -Ouvidoria órgão maximo da Empresa só por e mail ou zap."/>
    <s v="Beneficiário reclama de receber contato do setor de cobrança e que não consegue falar com a Ouvidoria por telefone."/>
    <x v="0"/>
    <x v="1"/>
    <x v="0"/>
    <s v="Sim"/>
    <x v="0"/>
    <x v="1"/>
    <m/>
    <m/>
    <s v="-"/>
    <s v="-"/>
    <m/>
    <m/>
  </r>
  <r>
    <d v="2024-07-22T00:00:00"/>
    <x v="74"/>
    <n v="16"/>
    <x v="13"/>
    <n v="13012505"/>
    <s v="MARIA DA LUZ FELICIANO MOREIRA"/>
    <s v="829.149.234-49"/>
    <n v="72"/>
    <s v="Não Reincidente"/>
    <s v="Leve On"/>
    <x v="1"/>
    <x v="6"/>
    <s v="Cobertura"/>
    <s v="Prazos Maximos para Atendimento"/>
    <x v="2"/>
    <s v="Negativa  (Atendimento; Transferência)"/>
    <x v="46"/>
    <x v="73"/>
    <m/>
    <s v="Empresarial"/>
    <s v="Assistencial"/>
    <x v="14"/>
    <m/>
    <x v="0"/>
    <s v="Evitável"/>
    <s v="ATRAVES DA SECRETARIA DO MEDICO FOI DADA A ENTRADA NO PEDIDO DE CIRURGIA JUNTO AO HOSP SEMIU EM 22 DE JULHO E HOJE DIA 07 DE AGOSTO EM CONTATO COM O HOSPITAL FOI INFORMADO QUE O PEDIDO SEGUE PARADO POIS ATE A PRESENTE DATA A OPERADORA NÃO SOLICITOU A COTAÇÃO JUNTO AO FORNECEDORES, JA TENDO PASSADO 12 DIAS DO ENVIO DO PEDIDO. SOLICITO A ANS QUE COBRE A LEVE SAUDE O ANDAMENTO DA SOLICITAÇÃO E AGILIDADE O MAIS BREVE POSSIVEL"/>
    <s v="Beneficiária questiona autorização para cirurgia solicitada no dia 24/07(dentro do prazo). Durante atendimentos foram informados prazos errados, porém, depois foram retificados durante atendimentos seguintes."/>
    <x v="1"/>
    <x v="0"/>
    <x v="1"/>
    <s v="Sim"/>
    <x v="0"/>
    <x v="1"/>
    <s v="Sim"/>
    <m/>
    <m/>
    <m/>
    <m/>
    <m/>
  </r>
  <r>
    <d v="2024-07-11T00:00:00"/>
    <x v="74"/>
    <n v="27"/>
    <x v="12"/>
    <n v="13013233"/>
    <s v="ROBERTA CRISTINA COSTA DA SILVA"/>
    <s v="119.925.367-75"/>
    <n v="36"/>
    <s v="Reincidente"/>
    <s v="Personal"/>
    <x v="1"/>
    <x v="3"/>
    <s v="Mensalidades e Reajuste"/>
    <s v="Mensalidades ou Outras Cobranças"/>
    <x v="9"/>
    <s v="Reajuste"/>
    <x v="47"/>
    <x v="1"/>
    <m/>
    <s v="Individual"/>
    <s v="Não Assistencial"/>
    <x v="4"/>
    <m/>
    <x v="2"/>
    <s v="Inevitável"/>
    <s v="beneficiária, questiona o reajuste ocorrido em Junho, que alterou o valor da contraprestação pecuniária de R$ 245,73 para R$ 272,60 , sem motivação especificada. Protocolo 42233920240711762779 – data 11/07/2024"/>
    <s v="Titular financeira reclama do reajuste ocorrido em julho e agosto. No caso 378659, foi explicado que cobrança de agosto a mais é referente ao retroatrivo."/>
    <x v="1"/>
    <x v="0"/>
    <x v="0"/>
    <s v="Sim"/>
    <x v="0"/>
    <x v="1"/>
    <m/>
    <m/>
    <m/>
    <m/>
    <m/>
    <m/>
  </r>
  <r>
    <d v="2024-08-01T00:00:00"/>
    <x v="75"/>
    <n v="7"/>
    <x v="12"/>
    <n v="13016869"/>
    <s v="LUCIA HELENA DE SOUSA QUINTINO"/>
    <s v="104.828.277-50"/>
    <n v="43"/>
    <s v="Não Reincidente"/>
    <s v="Personal"/>
    <x v="1"/>
    <x v="2"/>
    <s v="Cobertura"/>
    <s v="Regras para Acesso aos Atendimentos"/>
    <x v="2"/>
    <s v="Prestador sem agenda"/>
    <x v="25"/>
    <x v="21"/>
    <m/>
    <s v="Individual"/>
    <s v="Assistencial"/>
    <x v="7"/>
    <s v="Gestão de Rede"/>
    <x v="0"/>
    <s v="Evitável"/>
    <s v="Boa noite, Venho por meio desse canal fazer uma reclamação a esse órgão responsável. Estou tentando agendar consulta com cardiologista pela rede credenciada na minha cidade que é Nova Iguaçu, porém o plano não tem profissional disponível para o atendimento no momento, com consulta com espera de aproximadamente 3 meses pra acontecer. Preciso de atendimento no meu município por questões financeiras, sendo que o plano me ofereceu uma consulta em outro município onde eu não teria meios de ir por não poder arcar com o transporte para mim e para um acompanhante. Quando contratei o plano tinha outras opções de rede credenciada, onde as mesmas não fazem mais parte e nem foram substituída por outra. Hoje dia 8/08/2024 não tem vaga em nenhum lugar da minha cidade e nem próxima. Gostaria de pedir encarecidamente que solicitem ao plano de saúde uma consulta com especialista em Cardiologia aqui no meu município para esse mês, não tenho condições físicas de esperar mais."/>
    <m/>
    <x v="0"/>
    <x v="1"/>
    <x v="0"/>
    <s v="Sim"/>
    <x v="0"/>
    <x v="0"/>
    <m/>
    <m/>
    <m/>
    <m/>
    <m/>
    <m/>
  </r>
  <r>
    <d v="2024-07-18T00:00:00"/>
    <x v="75"/>
    <n v="21"/>
    <x v="7"/>
    <n v="13015324"/>
    <s v="KATIA RODRIGUES ANTUNES"/>
    <s v="345.134.347-91"/>
    <n v="69"/>
    <s v="Não Reincidente"/>
    <s v="Personal"/>
    <x v="1"/>
    <x v="19"/>
    <s v="Contratos e Regulamentos"/>
    <s v="Portabilidade de Carencias "/>
    <x v="27"/>
    <s v="Alteração cadastral"/>
    <x v="48"/>
    <x v="1"/>
    <m/>
    <s v="Empresarial"/>
    <s v="Não Assistencial"/>
    <x v="11"/>
    <m/>
    <x v="0"/>
    <s v="Evitável"/>
    <s v="Sou titular do plano de saúde, e como dependentes tenho meu filho e minha nora. Esta, pediu uma carta de portabilidade e migrou para a Porto Seguro. Desde então, primeira tentativa em 25/07, por chat, tendo pedir a exclusão da mesma. Dados: RAQUEL DANTAS DE SOUZA , 4110076761487202, CPF 152788397-32. Fiz a primeira tentativa pelo chat, e fui informada que teria que fazer pela Home. Não foi possível. Voltei ao chat e me pediram para aguardar 48hs. Chegou o boleto de agosto com o valor cheio e efetuei o pagamento do valor fechado, ainda incluindo a beneficiária acima. Estive presencialmente na clínica e fui informada que teria que ligar. Liguei na última terça feira, protocolo 42233920240806001038. Na ligação me passaram um email e pediram que enviasse o print da primeira tentativa de cancelamento. Perguntei se seria necessário algo mais e disseram que não, que seria cancelado. O que não aconteceu e esgotaram todas minhas tentativas. Solicito providências. Obrigada, Katia Antunes"/>
    <s v="Beneficiária solicitou a exclusão da dependente e ao realizar o processo pelo site, houve erro no portal. Foi aberto Ticket mas o erro persistiu. "/>
    <x v="1"/>
    <x v="0"/>
    <x v="0"/>
    <s v="Sim"/>
    <x v="0"/>
    <x v="1"/>
    <m/>
    <m/>
    <m/>
    <m/>
    <m/>
    <m/>
  </r>
  <r>
    <d v="2024-08-08T00:00:00"/>
    <x v="75"/>
    <n v="0"/>
    <x v="7"/>
    <n v="13015994"/>
    <s v="CARLOS MAGNO VERLIM FUNDAO"/>
    <s v="035.472.857-12"/>
    <n v="50"/>
    <s v="Não Reincidente"/>
    <s v="Personal"/>
    <x v="2"/>
    <x v="6"/>
    <s v="Cobertura"/>
    <s v="Rede de Atendimento (rede conveniada) "/>
    <x v="2"/>
    <s v="Erros de atendimento (Fale Leve, prestador e etc)"/>
    <x v="0"/>
    <x v="74"/>
    <m/>
    <s v="Empresarial"/>
    <s v="Assistencial"/>
    <x v="3"/>
    <m/>
    <x v="0"/>
    <s v="Evitável"/>
    <s v="Procurei atendimento para meu filho de 07 anos com especialidade em urologia, fiz contato com a operadora por 04 vezes, e fui informado para ligar para rede credenciada, o que fiz, e as credenciadas não atendem crianças de 07 anos ou não possuem a especialidade para atendimento. Fui informado ainda, que o plano em referência é direcionado para público 45+, o que não me foi informado no momento da contratação. Sigo frustrado, sem atendimento para um beneficiário devidamente ativo, uma criança, que sequer me deram a opção de procurar o especialista e me retornar."/>
    <s v="Responsável fez contato com a Central solicitando direcionamento para urologista pediátrico e informa que os locais indicados não atendem a idade da criança. Houve erro operacional, pois foi indicada clínica que não tem atendimento de urologia pediátrica e temos credenciado outra clínica que não foi indicada."/>
    <x v="1"/>
    <x v="0"/>
    <x v="1"/>
    <s v="Sim"/>
    <x v="0"/>
    <x v="1"/>
    <m/>
    <m/>
    <m/>
    <m/>
    <m/>
    <m/>
  </r>
  <r>
    <d v="2024-08-01T00:00:00"/>
    <x v="76"/>
    <n v="8"/>
    <x v="12"/>
    <n v="13017046"/>
    <s v="BEATRIZ BITTENCOURT SILVA"/>
    <s v="166.842.687-07"/>
    <n v="29"/>
    <s v="Não Reincidente"/>
    <s v="Personal"/>
    <x v="1"/>
    <x v="1"/>
    <s v="Cobertura"/>
    <s v="Doenca ou Lesão Preexistente, CPT e Agravo"/>
    <x v="2"/>
    <s v="Demora para autorização (exames, consultas, cirurgias e internação)"/>
    <x v="15"/>
    <x v="1"/>
    <m/>
    <s v="Empresarial"/>
    <s v="Assistencial"/>
    <x v="15"/>
    <m/>
    <x v="0"/>
    <s v="Inevitável"/>
    <s v=" Interlocutor, que se identifica como marido da beneficiária, questiona a não cobertura para Hemodiálise, e nome do médico Dr. Debora Miguel. O procedimento foi solicitado no dia 07/08/2024, para realização no município RIO DE JANEIRO, entretanto, a operadora negou com a justificativa de que o beneficiário está cumprindo Cobertura Parcial Temporária (CPT) para Doença ou Lesão Preexistente (DLP). Protocolo: 422339202408088880673 – data: 08/08/2024."/>
    <s v="Beneficiária esta em carência para realizar hemodiálise. Enquanto esteve internada, teve suporte necessário, porém, assim que recebeu alta, foi direcionada a realizar o cadastro no SISREG para atendimento ambulatorial pós internação. Beneficiária negou toda a DS e após a internação, foi constatada a fraude e imputada as CPT's"/>
    <x v="1"/>
    <x v="0"/>
    <x v="1"/>
    <s v="Sim"/>
    <x v="0"/>
    <x v="0"/>
    <m/>
    <m/>
    <m/>
    <m/>
    <m/>
    <m/>
  </r>
  <r>
    <d v="2024-07-06T00:00:00"/>
    <x v="76"/>
    <n v="34"/>
    <x v="17"/>
    <n v="13018495"/>
    <s v="DANIEL MIGUEL DO IMPERIO"/>
    <s v="335.824.167-04"/>
    <n v="71"/>
    <s v="Não Reincidente"/>
    <s v="Personal"/>
    <x v="2"/>
    <x v="6"/>
    <s v="Contratos e Regulamentos"/>
    <s v="Contratação/Adesão e Vigência Contratual"/>
    <x v="5"/>
    <s v="Cliente Alto Custo"/>
    <x v="4"/>
    <x v="1"/>
    <m/>
    <s v="Individual"/>
    <s v="Não Assistencial"/>
    <x v="6"/>
    <m/>
    <x v="1"/>
    <s v="Risco do Negócio"/>
    <s v="Beneficiário, questiona a falta de resposta para contratação de plano individual ou familiar. A solicitação foi feita à Operadora no dia 06/07/2024. Protocolo 42233920240809888165 data - 09/08/2024."/>
    <s v="Beneficiário encaminhou email para a Caixa de atendimento solicitando o boleto e protocolo de atendimento."/>
    <x v="1"/>
    <x v="0"/>
    <x v="0"/>
    <s v="Sim"/>
    <x v="0"/>
    <x v="1"/>
    <m/>
    <m/>
    <s v="Não"/>
    <s v="-"/>
    <m/>
    <m/>
  </r>
  <r>
    <d v="2024-08-02T00:00:00"/>
    <x v="77"/>
    <n v="10"/>
    <x v="12"/>
    <n v="13019538"/>
    <s v="CLARA APARECIDA DOS SANTOS GOMES TORQUILHO"/>
    <s v="168.573.037-03"/>
    <n v="24"/>
    <s v="Reincidente"/>
    <s v="Personal"/>
    <x v="2"/>
    <x v="18"/>
    <s v="Cobertura"/>
    <s v="Rede de Atendimento (rede conveniada) "/>
    <x v="2"/>
    <s v="Falta de prestador na região"/>
    <x v="21"/>
    <x v="75"/>
    <m/>
    <s v="Empresarial"/>
    <s v="Assistencial"/>
    <x v="2"/>
    <m/>
    <x v="0"/>
    <s v="Evitável"/>
    <s v="Beneficiária, questiona a não cobertura para pronto-atendimento devido a sangramento durante a gravidez. Atendimento foi solicitado à operadora em 11/08/2024, para realização no município Niterói/RJ e a operadora indicou prestadores que não realizam o atendimento. Protocolo: 42233920240811891967 - Data: 11/08/2024."/>
    <s v="Beneficiária reclama da falta de emergência obstétrica em Niterói. Não aceita se deslocar para o Rio de Janeiro para atendimento."/>
    <x v="0"/>
    <x v="1"/>
    <x v="0"/>
    <s v="Sim"/>
    <x v="0"/>
    <x v="1"/>
    <m/>
    <m/>
    <m/>
    <m/>
    <m/>
    <m/>
  </r>
  <r>
    <s v="-"/>
    <x v="78"/>
    <n v="0"/>
    <x v="14"/>
    <n v="13023763"/>
    <s v="JUSSARA OLIVEIRA DA SILVA"/>
    <s v="802.094.167-34"/>
    <n v="61"/>
    <s v="Reincidente"/>
    <s v="Personal"/>
    <x v="1"/>
    <x v="18"/>
    <s v="Cobertura"/>
    <s v="Doenca ou Lesão Preexistente, CPT e Agravo"/>
    <x v="2"/>
    <s v="Negativa  (Atendimento; Transferência)"/>
    <x v="46"/>
    <x v="1"/>
    <m/>
    <s v="Empresarial"/>
    <s v="Assistencial"/>
    <x v="14"/>
    <m/>
    <x v="0"/>
    <s v="Evitável"/>
    <s v="Me chamo Priscila, filha da Jussara oliveira da Silva. Estou aqui reclamando, porquê a minha mãe fez o cateterismo no dia 01/8/2024 e no mesmo dia teria que fazer o angioplastia , o Dr, Falcão pediu o plano para autorizar e não foi autorizado, nesse dia como não foi autorizado ele pediu uma secretária que trabalha no hospital samcordes onde ela fez o cateterismo. O Dr, falcão deu os documentos a Valéria para dar a entrada de autorização pelo plano. Passou três dias e nada de entregar em contato com a minha mãe. Eu liguei para o hospital samcordes e falei com a secretária Valéria , se já tinha marcado o procedimento da minha mãe. Ela relatou que existem de manda e a entrada do pedido foi no dia 5/8/2024 e não 01/08/2024. A minha mãe está em casa invisibilidade de andar direito e não pode fazer nada. Ela passa muito mal, da acesso de desmaio, falta de ar, dor no peito e tonturas.ela está com a caroide Direita intupida e está com 70% . Estou pedindo socorro. A minha mãe pode morrer em cas"/>
    <s v="Filha da beneficiária reclama de demora para autorização de cirurgia. Procedimento solicitado no dia 05/08 e ainda dentro do prazo para autorização. "/>
    <x v="1"/>
    <x v="0"/>
    <x v="0"/>
    <s v="Sim"/>
    <x v="1"/>
    <x v="1"/>
    <s v="Sim"/>
    <m/>
    <s v="-"/>
    <s v="-"/>
    <m/>
    <m/>
  </r>
  <r>
    <d v="2024-07-24T00:00:00"/>
    <x v="78"/>
    <n v="20"/>
    <x v="14"/>
    <n v="13023881"/>
    <s v="DANIELLE DA SILVA BRITO"/>
    <s v="079.792.677-10"/>
    <n v="47"/>
    <s v="Não Reincidente"/>
    <s v="Personal"/>
    <x v="2"/>
    <x v="19"/>
    <s v="Contratos e Regulamentos"/>
    <s v="Contratação/Adesão e Vigência Contratual"/>
    <x v="5"/>
    <s v="Cliente Alto Custo"/>
    <x v="4"/>
    <x v="1"/>
    <m/>
    <s v="Individual"/>
    <s v="Não Assistencial"/>
    <x v="6"/>
    <m/>
    <x v="1"/>
    <s v="Risco do Negócio"/>
    <s v="Beneficiária, questiona o prazo para contratação de plano individual ou familiar, sob alegação de [informar que esta em analise]. A solicitação foi feita à Operadora no dia Maio/2024. Relata que a operadora ate hoje não mandou nenhum boleto e nem se foi aceito ou não a contratação (numero da proposta / 17218433826653) A operadora de saúde não passou o protocolo de atendimento no dia 24/07/2024."/>
    <s v="Alto Custo "/>
    <x v="1"/>
    <x v="0"/>
    <x v="0"/>
    <s v="Não"/>
    <x v="1"/>
    <x v="1"/>
    <m/>
    <m/>
    <s v="Não"/>
    <s v="-"/>
    <m/>
    <m/>
  </r>
  <r>
    <d v="2024-07-12T00:00:00"/>
    <x v="78"/>
    <n v="32"/>
    <x v="14"/>
    <n v="13023886"/>
    <s v="ELIZABETH OLIVEIRA DE SOUZA"/>
    <s v="601.066.707-00"/>
    <n v="67"/>
    <s v="Não Reincidente"/>
    <s v="Personal"/>
    <x v="2"/>
    <x v="3"/>
    <s v="Contratos e Regulamentos"/>
    <s v="Contratação/Adesão e Vigência Contratual"/>
    <x v="5"/>
    <s v="Cliente Alto Custo"/>
    <x v="4"/>
    <x v="1"/>
    <m/>
    <s v="Individual"/>
    <s v="Não Assistencial"/>
    <x v="6"/>
    <m/>
    <x v="1"/>
    <s v="Risco do Negócio"/>
    <s v="Beneficiária questiona a recusa para contratação de plano individual ou familiar, sob alegação da operadora: análise com Junta Médica. A solicitação foi feita à Operadora no dia 11/07/2024. Para efetuar a reclamação, relata que tentou entrar em contato com a Operadora LEVE SAÚDE OPERADORA DE PLANO DE SAÚDE - REG ANS 4223389(Proposta nº: 17208085088635) dos telefones 21 3952 3333 - atendente Leidiane, em 07/08/2024, às 11h, sem sucesso. Relata &quot;que passou por entrevista qualificada - telemedicina, Dra. Hérica, da operadora leve saúde em 23/07/2024, sem retorno até a presente data. Contato com a corretora Yupp Seguros L Alves Corretora - Alan Moraes. Acrescenta que o marido e o filho já foram aprovados e a sua proposta segue em análise&quot;."/>
    <s v="Alto Custo "/>
    <x v="1"/>
    <x v="0"/>
    <x v="0"/>
    <s v="Não"/>
    <x v="1"/>
    <x v="1"/>
    <m/>
    <m/>
    <s v="Não"/>
    <s v="-"/>
    <m/>
    <m/>
  </r>
  <r>
    <d v="2024-08-14T00:00:00"/>
    <x v="79"/>
    <n v="0"/>
    <x v="17"/>
    <n v="13026069"/>
    <s v="MANUELA XIMENES"/>
    <s v="226.094.727-14"/>
    <n v="3"/>
    <s v="Reincidente"/>
    <s v="Personal"/>
    <x v="1"/>
    <x v="1"/>
    <s v="Cobertura"/>
    <s v="Rede de Atendimento (rede conveniada) "/>
    <x v="3"/>
    <s v="Falta de prestador na região"/>
    <x v="21"/>
    <x v="44"/>
    <m/>
    <s v="Empresarial"/>
    <s v="Assistencial"/>
    <x v="2"/>
    <m/>
    <x v="0"/>
    <s v="Evitável"/>
    <s v="Interlocutor, que se identifica como pai da beneficiária, questiona a não cobertura para Sessões de Fonoaudiologia. O procedimento foi solicitado à operadora no dia 13/08/2024, para realização no município Rio de Janeiro e a operadora indicou prestadores que não realizam o procedimento, pois só atendem crianças maiores de 4 anos. Protocolo: 42233920240814017120 – data: 14/08/2024."/>
    <s v="Responsável solicita direcionamento para fonoaudiólogo e informa que os locais indicados anteriormente não atendem a faixa etária da sua filha ou não tem agenda. Consultora indica locais credenciados e encerra o atendimento antes dos 10 minutos. Responsável já havia aberto NIP em julho com a mesma demanda e foi realizado "/>
    <x v="1"/>
    <x v="0"/>
    <x v="0"/>
    <s v="Sim"/>
    <x v="0"/>
    <x v="1"/>
    <m/>
    <m/>
    <m/>
    <m/>
    <m/>
    <m/>
  </r>
  <r>
    <d v="2024-07-09T00:00:00"/>
    <x v="79"/>
    <n v="36"/>
    <x v="12"/>
    <n v="13025645"/>
    <s v="CAMILA APARECIDA COSTA DA SILVA"/>
    <s v="142.781.447-33"/>
    <n v="25"/>
    <s v="Não Reincidente"/>
    <s v="Premium"/>
    <x v="1"/>
    <x v="1"/>
    <s v="Cobertura"/>
    <s v="Rede de Atendimento (rede conveniada) "/>
    <x v="3"/>
    <s v="Prestador sem agenda"/>
    <x v="25"/>
    <x v="35"/>
    <s v="Dermatologia"/>
    <s v="Empresarial"/>
    <s v="Assistencial"/>
    <x v="7"/>
    <s v="Gestão de Rede"/>
    <x v="0"/>
    <s v="Evitável"/>
    <s v="A prestadora de serviço foi contratada, e desde então foi possível perceber que a sua sede não comporta os atendimentos. As consultas são majoritariamente desmarcadas e a rede credenciada que está disponível no app na realidade não aceita o plano em questão. Foi feita uma reclamação junto a ouvidoria e não obtive Feedback, os prazos para marcar uma consulta é enorme e quando está próximo ao prazo é desmarcada."/>
    <s v="Beneficiária reclama de consultas canceladas nas Leve clínicas e de prestadores credenciados que não realizam o atendimento."/>
    <x v="1"/>
    <x v="0"/>
    <x v="0"/>
    <s v="Sim"/>
    <x v="0"/>
    <x v="0"/>
    <m/>
    <m/>
    <m/>
    <m/>
    <m/>
    <m/>
  </r>
  <r>
    <d v="2024-07-02T00:00:00"/>
    <x v="79"/>
    <n v="43"/>
    <x v="14"/>
    <n v="13026875"/>
    <s v="HELOISA MAURAT MENDONCA"/>
    <s v="140.271.627-30"/>
    <n v="24"/>
    <s v="Não Reincidente"/>
    <s v="Premium"/>
    <x v="2"/>
    <x v="6"/>
    <s v="Contratos e Regulamentos"/>
    <s v="Contratação/Adesão e Vigência Contratual"/>
    <x v="5"/>
    <s v="Cliente Alto Custo"/>
    <x v="4"/>
    <x v="1"/>
    <m/>
    <s v="Individual"/>
    <s v="Não Assistencial"/>
    <x v="6"/>
    <m/>
    <x v="1"/>
    <s v="Risco do Negócio"/>
    <s v="Interlocutora, questiona o não envio do boleto para utilização do plano individual ou familiar, sob alegação de que o seu plano se encontra na parte administrativa. A solicitação foi feita à Operadora no dia 05/07/2024 . Protocolo não obteve através do numero 39523333– data 14/08/2024."/>
    <m/>
    <x v="1"/>
    <x v="0"/>
    <x v="0"/>
    <s v="AC"/>
    <x v="1"/>
    <x v="0"/>
    <m/>
    <m/>
    <s v="Não"/>
    <s v="-"/>
    <m/>
    <m/>
  </r>
  <r>
    <d v="2024-08-14T00:00:00"/>
    <x v="79"/>
    <n v="0"/>
    <x v="17"/>
    <n v="13026761"/>
    <s v="LUCIENE DOS SANTOS GOMES TORQUILHO"/>
    <s v="037.229.427-80"/>
    <n v="48"/>
    <s v="Reincidente"/>
    <s v="Personal"/>
    <x v="2"/>
    <x v="18"/>
    <s v="Cobertura"/>
    <s v="Rede de Atendimento (rede conveniada) "/>
    <x v="3"/>
    <s v="Falta de prestador na região"/>
    <x v="21"/>
    <x v="29"/>
    <m/>
    <s v="Empresarial"/>
    <s v="Assistencial"/>
    <x v="2"/>
    <m/>
    <x v="2"/>
    <s v="Evitável"/>
    <s v="Interlocutora, que se identifica como mãe da beneficiária, questiona o não atendimento para: Ultrassom transvaginal, avaliação de gestação inicial (Conforme pedido médico). A solicitação foi feita à Operadora no dia: 21/07/2024, no município: Niterói/RJ e o agendamento foi realizado para o município: São Gonçalo/RJ. Protocolo: 42233920240814907517 - Data: 14/08/2024"/>
    <s v="Mãe da beneficiária solicita agendamento para ultrassonografia obstétrica. Beneficiária estava agendada para rede credenciada, porém, houve demora no atendimento e com isso desistiu do atendimento. Foi ofertado agendamento para o dia seguinte na Leve clínica da Barra (Dentro da região de abrangência) e a mesma não aceitou. Aberta demanda de agendamento para o gestão de rede mas responsável abriu reclamação (Contato com a Ouvidoria registrado no mesmo dia da NIP, demanda dentro do prazo). "/>
    <x v="1"/>
    <x v="0"/>
    <x v="0"/>
    <s v="Sim"/>
    <x v="0"/>
    <x v="0"/>
    <m/>
    <m/>
    <m/>
    <m/>
    <m/>
    <m/>
  </r>
  <r>
    <d v="2024-08-15T00:00:00"/>
    <x v="80"/>
    <n v="0"/>
    <x v="1"/>
    <n v="13029120"/>
    <s v=" ALCINA THEREZINHA PESSOA BARROS"/>
    <s v="544.351.457-15"/>
    <n v="68"/>
    <s v="Não Reincidente"/>
    <s v="Personal"/>
    <x v="2"/>
    <x v="6"/>
    <s v="Cobertura"/>
    <s v="Carência"/>
    <x v="2"/>
    <s v="Negativa  (Atendimento; Transferência)"/>
    <x v="12"/>
    <x v="76"/>
    <m/>
    <s v="Empresarial"/>
    <s v="Assistencial"/>
    <x v="8"/>
    <m/>
    <x v="2"/>
    <s v="Inevitável"/>
    <s v="nterlocutor que se identifica como esposo da beneficiária, questiona a não cobertura para USG DE TIREOIDE COM DOPLER . O procedimento foi solicitado no dia 07/08/2024 para realização no município RIO D EJANEIRO , entretanto, a operadora negou com a justificativa de que o(a) beneficiário(a) está em carência para o procedimento. Ressalta que o contrato esta com carência zero Protocolo 42233920240815020784 – data 15/08/2024"/>
    <s v="Esposo da beneficiária entrou em contato questionando negativa por carência e está ciente da carência para rede credenciada e que foi aplicada a redução de carências."/>
    <x v="0"/>
    <x v="1"/>
    <x v="0"/>
    <s v="Sim"/>
    <x v="0"/>
    <x v="1"/>
    <m/>
    <m/>
    <m/>
    <m/>
    <m/>
    <m/>
  </r>
  <r>
    <d v="2024-08-16T00:00:00"/>
    <x v="81"/>
    <n v="0"/>
    <x v="1"/>
    <n v="13030747"/>
    <s v="DAVI DE ARAUJO CORREIA MESQUITA"/>
    <s v="229.548.337-93"/>
    <n v="2"/>
    <s v="Não Reincidente"/>
    <s v="Personal"/>
    <x v="0"/>
    <x v="6"/>
    <s v="Cobertura"/>
    <s v="Rede de Atendimento (rede conveniada) "/>
    <x v="3"/>
    <s v="Prestador sem agenda"/>
    <x v="25"/>
    <x v="63"/>
    <m/>
    <s v="Empresarial"/>
    <s v="Assistencial"/>
    <x v="2"/>
    <m/>
    <x v="0"/>
    <s v="Evitável"/>
    <s v="ESTOU COM MEU FILHO COM PEDIDO MEDICO DE NEUROPSICOLOGIA COM SUSPEITA DE TEA PRECISANDO DE 8 SESSÕES, ENTREI EM CONTATO COM A CENTRAL DA LEVE, ONDE AS ATENDENTES ME PASSARAM DUAS CLINICAS, QUE ATENDEM O PLANO UMA NA TIJUCA E OUTRA NO MEIER. NENHUMA DAS CLINICAS ATENDEM POR TELEFONE OU WHATSAPP, ENTREI NOVAMENTE EM CONTATO E OS MESMO NAO ME PASSARAM NENHUM OUTRO LUGAR AONDE EU POSSA TRATA-LÓ FIQUEI 2 HORAS ENTRANDO EM CONTATO PARA MANDARAM SOLICITAÇÃO PRA VER ONDE PODEM ATENDER ELE. NAO E A PRIMEIR VEZ QUE O PLANO ESTA FAZENDO ISSO, TO COM AUTORIZAÇÃO DE EXAMES PRA REALIZAR TAMBÉM PENDENTES. MEU FILHO A FONO ONDE ERA TRATADO, A CLINICA FECHOU ENTREI TAMBEM EM CONTATO ME PASSARAM CLINICAS NA BAIXADA FLUMINENSE, SENDO INVIAVEL POIS E ALGO ATENDIMENTO SEMANAL E EU MORO NA TIJUCA, O PLANO NAO EFETUA REEMBOLSO. ASSIM SENDO O PLANO ESTA ATRASANDO CADA DIA MAIS O DIAGNOTICO DO MEU FILHO."/>
    <s v="Responsável reclama pois não consegue contato com as clínicas indicadas para atendimento de avaliação neuropsicológica. Consultora não direcionou ameaça para atendimento especializado. "/>
    <x v="0"/>
    <x v="0"/>
    <x v="1"/>
    <s v="Sim"/>
    <x v="0"/>
    <x v="1"/>
    <m/>
    <m/>
    <m/>
    <m/>
    <m/>
    <m/>
  </r>
  <r>
    <d v="2024-08-09T00:00:00"/>
    <x v="81"/>
    <n v="7"/>
    <x v="1"/>
    <n v="13030693"/>
    <s v="VICTOR SOUZA SANTOS"/>
    <s v="095.556.827-71"/>
    <n v="42"/>
    <s v="Não Reincidente"/>
    <s v="Personal"/>
    <x v="0"/>
    <x v="4"/>
    <s v="Cobertura"/>
    <s v="Regras para acesso aos atendimentos"/>
    <x v="3"/>
    <s v="Falta de prestador na região"/>
    <x v="21"/>
    <x v="72"/>
    <m/>
    <s v="Empresarial"/>
    <s v="Assistencial"/>
    <x v="2"/>
    <m/>
    <x v="0"/>
    <s v="Evitável"/>
    <s v=" Interlocutora, que se identifica como esposa do beneficiário, questiona a falta de atendimento para retirada de linfoma. A solicitação foi feita à Operadora no dia 26/07/2024, para realização no município Itaboraí. A operadora alega que o pedido está em análise e não apresenta resposta ao pedido. Protocolo:42233920240726828624 data: 26/07/2024."/>
    <s v="Beneficiário solicita direcionamento para cirurgião plástico em São Gonçalo. Direcionado para Barra da Tijuca, porém o mesmo não aceita."/>
    <x v="0"/>
    <x v="1"/>
    <x v="0"/>
    <s v="Sim"/>
    <x v="0"/>
    <x v="1"/>
    <m/>
    <m/>
    <m/>
    <m/>
    <m/>
    <m/>
  </r>
  <r>
    <d v="2024-06-24T00:00:00"/>
    <x v="81"/>
    <n v="53"/>
    <x v="17"/>
    <n v="13029740"/>
    <s v="MONICA VENTURA MEDEIROS"/>
    <s v="052.527.297-60"/>
    <n v="44"/>
    <s v="Não Reincidente"/>
    <s v="Personal"/>
    <x v="0"/>
    <x v="10"/>
    <s v="Contratos e Regulamentos"/>
    <s v="Suspensão e Rescisão contratuais"/>
    <x v="16"/>
    <s v="Aviso prévio"/>
    <x v="8"/>
    <x v="1"/>
    <m/>
    <s v="Empresarial"/>
    <s v="Não Assistencial"/>
    <x v="4"/>
    <m/>
    <x v="2"/>
    <s v="Inevitável"/>
    <s v="Beneficiária, informa que, em 06/08/2024, o representante da pessoa jurídica solicitou a rescisão do contrato coletivo, entretanto, foi informado que deveria haver notificação prévia de 60 (sessenta) dias. Protocolo 4233920240816913796 data 16/08/2024."/>
    <m/>
    <x v="1"/>
    <x v="0"/>
    <x v="0"/>
    <s v="Sim"/>
    <x v="0"/>
    <x v="1"/>
    <m/>
    <m/>
    <m/>
    <m/>
    <m/>
    <m/>
  </r>
  <r>
    <d v="2024-08-12T00:00:00"/>
    <x v="81"/>
    <n v="4"/>
    <x v="7"/>
    <n v="13030332"/>
    <s v="PEDRO RASBAS DA SILVA GAITO HUSBANDS"/>
    <s v="199.775.837-73"/>
    <n v="7"/>
    <s v="Não Reincidente"/>
    <s v="Premium"/>
    <x v="1"/>
    <x v="6"/>
    <s v="Contratos e Regulamentos"/>
    <s v="Suspensão e Rescisão contratuais"/>
    <x v="18"/>
    <s v="Cancelamento do plano"/>
    <x v="42"/>
    <x v="1"/>
    <m/>
    <s v="Individual"/>
    <s v="Não Assistencial"/>
    <x v="10"/>
    <m/>
    <x v="2"/>
    <s v="Inevitável"/>
    <s v=" Interlocutora, que se identifica como mãe, questiona o cancelamento, em 07/08/2024, do contrato individual/familiar firmado em 2017, sob alegação de inadimplência. Interlocutora relata que tentou atendimento para o beneficiário , porém houve recusa devido o cancelamento.Relata que ocorreu atraso no pagamento da mensalidade por 60 (sessenta) dias nos últimos 12 (doze) meses, entretanto, não foi enviada notificação pela operadora sobre a possibilidade de rescisão. Interlocutora destaca que o endereço de correspondência está atualizado junto à operadora. Protocolo 34818020240816646075 data 16/08/2024."/>
    <s v="Responsável recebeu comunicação de cancelamento por falta de pagamento e informou que não realizaria o pagamento no mesmo dia. Solicita reativação do contrato pois beneficiário tem cirurgia marcada."/>
    <x v="0"/>
    <x v="1"/>
    <x v="0"/>
    <s v="Sim"/>
    <x v="0"/>
    <x v="0"/>
    <m/>
    <m/>
    <m/>
    <m/>
    <m/>
    <m/>
  </r>
  <r>
    <d v="2024-07-10T00:00:00"/>
    <x v="81"/>
    <n v="37"/>
    <x v="14"/>
    <n v="13031360"/>
    <s v="SAMIRA ASSEDE OLIVEIRA"/>
    <s v="088.154.447-77"/>
    <m/>
    <s v="Não Reincidente"/>
    <s v="Premium"/>
    <x v="2"/>
    <x v="1"/>
    <s v="Contratos e Regulamentos"/>
    <s v="Contratação/Adesão e Vigência Contratual"/>
    <x v="5"/>
    <s v="Cliente Alto Custo"/>
    <x v="5"/>
    <x v="1"/>
    <m/>
    <s v="Empresarial"/>
    <s v="Não Assistencial"/>
    <x v="6"/>
    <m/>
    <x v="1"/>
    <s v="Risco do Negócio"/>
    <s v="Interlocutora que se identifica como ex-esposo da beneficiária, relata que a operadora não comunicou o aceite da portabilidade no plano de destino. Informa que cumpriu todos os requisitos estabelecidos pela resolução normativa vigente, sendo os documentos entregues na operadora em 15/07/2024. A operadora alega que ainda está em análise médica. Protocolo -42233920240807879902 Data 07/08/2024"/>
    <s v="Cliente teve duas propostas negadas por omissão na DS e uma implantada que não tinha os dois beneficiários alto custo. Beneficiária que não foi inclusa na proposta liberada abriu a NIP"/>
    <x v="1"/>
    <x v="0"/>
    <x v="0"/>
    <s v="Não"/>
    <x v="1"/>
    <x v="1"/>
    <m/>
    <m/>
    <s v="Não"/>
    <s v="-"/>
    <m/>
    <m/>
  </r>
  <r>
    <d v="2024-07-30T00:00:00"/>
    <x v="82"/>
    <n v="20"/>
    <x v="7"/>
    <n v="13032141"/>
    <s v="ANGELICA CONCEICAO DAS DORES BRAGA"/>
    <s v="078.430.347-90"/>
    <n v="79"/>
    <s v="Reincidente"/>
    <s v="Leve On"/>
    <x v="0"/>
    <x v="4"/>
    <s v="Cobertura"/>
    <s v="Prazos Maximos para Atendimento"/>
    <x v="2"/>
    <s v="Home Care"/>
    <x v="31"/>
    <x v="1"/>
    <m/>
    <s v="Individual"/>
    <s v="Assistencial"/>
    <x v="5"/>
    <m/>
    <x v="0"/>
    <s v="Evitável"/>
    <s v="A paciente se encontra em atendimento de homecare, a qual vem trazendo vários transtornos e problemas.No dia 13/08/2024, a pac fez a troca da cânula ( tempo de uso de 8 meses) em sua residência, troca essa que foi solicitada pelo médico desde o dia 08/07/2024. Ao solicitar a troca da cânula, o médico solicitou também, um profissional para analisar o tamanho exato da cânula, que está dando problemas a tempos. Não enviaram nenhum médico para tal avaliação, e enviaram a cânula de mesmo tamanho, 7,5mm, ignorando assim a real necessidade .Após troca da cânula, a pac piorou seu estado secretivo,muita sialorreia, muita tosse, muitos espirros, refluxo, vômito, sintomas esses ignorados pela homecare, e consequentemente pela prestadora, pois notificamos a ambos o problema. A única indicação da prestadora foi que chamássemos o atendimento CTI COR, e assim fizemos, quando o médico chegou foi pedido a troca com urgência. E até hoje nada, continuo com minha mãe correndo risco de bronco aspirar."/>
    <s v="Responsável reclama da falta de envio de materiais solicitados no Home Care. Houve erro operacional do time de NCI pois resposta da tratativa se deu após o prazo do caso aberto no Sales."/>
    <x v="1"/>
    <x v="0"/>
    <x v="1"/>
    <s v="Sim"/>
    <x v="0"/>
    <x v="1"/>
    <m/>
    <m/>
    <s v="Sim"/>
    <s v="SLA estourado"/>
    <m/>
    <m/>
  </r>
  <r>
    <d v="2024-08-19T00:00:00"/>
    <x v="82"/>
    <n v="0"/>
    <x v="17"/>
    <n v="13033051"/>
    <s v="GUTIERRY SILVA DOS SANTOS"/>
    <s v="122.297.607-26"/>
    <n v="34"/>
    <s v="Não Reincidente"/>
    <s v="Personal "/>
    <x v="1"/>
    <x v="4"/>
    <s v="Cobertura"/>
    <s v="Carência"/>
    <x v="28"/>
    <s v="Carência"/>
    <x v="49"/>
    <x v="1"/>
    <m/>
    <s v="Individual"/>
    <s v="Assistencial"/>
    <x v="4"/>
    <m/>
    <x v="0"/>
    <s v="Inevitável"/>
    <s v="Beneficiário, questiona a não cobertura para Consulta com cardiologista e dermatologista. O procedimento foi solicitado no dia 19/08/2024, para a realização no município Niterói/RJ, entretanto, a operadora negou com a justificativa de que o(a) beneficiário(a) está em carência para o atendimento. Beneficiário alega que no ato de contratação, foi realizado a portabilidade de carências solicitada por extinção de vínculo, após perda da condição de dependente, através do Guia ANS de Planos de Saúde. Informa que cumpriu todos os requisitos estabelecidos pela resolução normativa vigente. Operadora informa que beneficiário ira cumprir carência Janeiro/2025. Protocolo: 422339202408190022565 - Data: 19/08/2024, por volta das 11:00h, atendente Jaqueline."/>
    <s v="Beneficiário teve negativa por carência, porém houve erro operacional no cadastro de carências pois beneficiário fez portabilidade. Houve erro operacional no Fale Leve também, visto que consultora passou afirmou negativa de atendimento por carências."/>
    <x v="1"/>
    <x v="0"/>
    <x v="1"/>
    <s v="Sim"/>
    <x v="0"/>
    <x v="1"/>
    <m/>
    <s v="Registro de informação de portabilidade no Salesforce e verificação de registro de redução de carências automática em casos de portabilidade."/>
    <m/>
    <m/>
    <m/>
    <m/>
  </r>
  <r>
    <d v="2024-07-31T00:00:00"/>
    <x v="82"/>
    <n v="19"/>
    <x v="14"/>
    <n v="13033156"/>
    <s v="ANGELA MARIA BOTTINO"/>
    <s v="532.987.487-49"/>
    <n v="72"/>
    <s v="Não Reincidente"/>
    <s v="Personal "/>
    <x v="0"/>
    <x v="3"/>
    <s v="Contratos e Regulamentos"/>
    <s v="Contratação/Adesão e Vigência Contratual"/>
    <x v="5"/>
    <s v="Cliente Alto Custo"/>
    <x v="4"/>
    <x v="1"/>
    <m/>
    <s v="Individual"/>
    <s v="Não Assistencial"/>
    <x v="6"/>
    <m/>
    <x v="1"/>
    <s v="Risco do Negócio"/>
    <s v="Beneficiária questiona a falta de retorno para contratação de plano individual ou familiar, sob alegação de que o processo estaria em análise. A solicitação foi feita à Operadora no dia 31/07/2024. Protocolo 17224544946153 data 31/07/2024."/>
    <s v="Não localizado contato pelos números do cliente e corretor."/>
    <x v="1"/>
    <x v="0"/>
    <x v="0"/>
    <s v="Sim"/>
    <x v="1"/>
    <x v="1"/>
    <m/>
    <m/>
    <s v="Não"/>
    <s v="-"/>
    <m/>
    <m/>
  </r>
  <r>
    <d v="2024-07-01T00:00:00"/>
    <x v="82"/>
    <n v="49"/>
    <x v="3"/>
    <n v="13033658"/>
    <s v="MARCIA GALVAO DA VEIGA"/>
    <s v="591.065.147-15"/>
    <n v="65"/>
    <s v="Não Reincidente"/>
    <s v="Personal "/>
    <x v="0"/>
    <x v="10"/>
    <s v="Contratos e Regulamentos"/>
    <s v="Contratação/Adesão e Vigência Contratual"/>
    <x v="5"/>
    <s v="Cliente Alto Custo"/>
    <x v="4"/>
    <x v="1"/>
    <m/>
    <s v="Individual"/>
    <s v="Não Assistencial"/>
    <x v="6"/>
    <m/>
    <x v="1"/>
    <s v="Risco do Negócio"/>
    <s v="Beneficiária, questiona a falta de resposta para contratação de plano coletivo empresarial MARCIA GALVAO DA VEIGA e a Operadora Leve Saúde, não houve resposta ou justificativa para a demora. A solicitação foi feita à Operadora no dia 01/07/2024. Trata-se de empresário individual, que realizou inscrição nos órgãos competentes há no mínimo 6 (seis) meses e está regular junto à Receita Federal. Protocolo: 42233920240815910563 – data: 15/08/2024."/>
    <s v="Cliente fez 6 contatos mas não fez ameaça. Na penúltima ligação, a consultora informa que não tinha nenhum registro de que poderia impedir a contratação do plano e afirma que vai retornar para a beneficiária até o dia seguinte com posição. Depois de 4 dias a cliente entrou em contato questionando esse retorno mas não faz ameaça. Nessa última ligação foram 30 minutos da consultora pedindo mais um momento, mas não passou nenhuma informação a cliente"/>
    <x v="1"/>
    <x v="0"/>
    <x v="0"/>
    <s v="Sim"/>
    <x v="0"/>
    <x v="1"/>
    <m/>
    <m/>
    <s v="Não"/>
    <s v="-"/>
    <m/>
    <m/>
  </r>
  <r>
    <d v="2024-08-05T00:00:00"/>
    <x v="82"/>
    <n v="14"/>
    <x v="17"/>
    <n v="13034097"/>
    <s v="LICIO GUILHERME LOPES DE OLIVEIRA"/>
    <s v="124.810.717-94"/>
    <n v="37"/>
    <s v="Não Reincidente"/>
    <s v="Premium"/>
    <x v="2"/>
    <x v="6"/>
    <s v="Contratos e Regulamentos"/>
    <s v="Suspensão e Rescisão contratuais"/>
    <x v="16"/>
    <s v="Alteração cadastral"/>
    <x v="48"/>
    <x v="1"/>
    <m/>
    <s v="Empresarial"/>
    <s v="Não Assistencial"/>
    <x v="4"/>
    <m/>
    <x v="2"/>
    <s v="Inevitável"/>
    <s v="Interlocutor(a), que se identifica como Wanda Lícia pereira Lopes informa que solicitou à operadora, em 08/08/2024, a exclusão em plano coletivo empresarial [08/08/2024]. Até a presente data não houve a exclusão. Protocolo [85939 ] – data [08/08/2024]."/>
    <m/>
    <x v="1"/>
    <x v="0"/>
    <x v="0"/>
    <s v="Sim"/>
    <x v="0"/>
    <x v="1"/>
    <m/>
    <m/>
    <m/>
    <m/>
    <m/>
    <m/>
  </r>
  <r>
    <d v="2024-05-12T00:00:00"/>
    <x v="82"/>
    <n v="99"/>
    <x v="11"/>
    <n v="13034418"/>
    <s v="LUCIANO AUGUSTO LOPES FERREIRA"/>
    <s v="135.566.747-00"/>
    <n v="22"/>
    <s v="Não Reincidente"/>
    <s v="Personal "/>
    <x v="1"/>
    <x v="9"/>
    <s v="Cobertura"/>
    <s v="Doenca ou Lesão Preexistente, CPT e Agravo"/>
    <x v="2"/>
    <s v="Negativa  (Atendimento; Transferência)"/>
    <x v="46"/>
    <x v="1"/>
    <m/>
    <s v="Empresarial"/>
    <s v="Assistencial"/>
    <x v="14"/>
    <m/>
    <x v="0"/>
    <s v="Evitável"/>
    <s v="Sofri um acidente em março e procurei a emergência ortopédica no hospital Prontonil em Nova Iguaçu. Foi feito o exame de raio X e, segundo o médico, &quot;não foi nada&quot;, me passou anti-inflamatório e mandou pra casa. Continuei com inchaço, queimação e dor no cotovelo msm depois do tratamento com os medicamentos e continuei procurando ajuda médica. Depois de muitas reclamações junto ao plano Leve Saúde, consegui ser consultado por outros profissionais que constataram a necessidade de cirurgia, que deveria ser feito desde o primeiro atendimento e por negligência não foi. No dia 30 de julho passei pela consulta com o cirurgião que me liberou para a cirurgia mas informou que eu devo esperar dois meses (MAIS DOIS MESES) pra que eu possa operar, pq , segundo ele o plano demora todo esse tempo para liberar. Vale ressaltar que sou autônomo e, desde que sofri o acidente, estou impossibilitado de trabalhar por causa desse erro/negligência. Preciso que libere minha cirurgia COM URGÊNCIA!"/>
    <m/>
    <x v="1"/>
    <x v="0"/>
    <x v="0"/>
    <s v="Sim"/>
    <x v="0"/>
    <x v="1"/>
    <m/>
    <m/>
    <m/>
    <m/>
    <m/>
    <m/>
  </r>
  <r>
    <d v="2024-08-09T00:00:00"/>
    <x v="83"/>
    <n v="11"/>
    <x v="1"/>
    <n v="13035605"/>
    <s v="MARIA DE LOURDES VIEIRA SANTOS"/>
    <s v="020.887.537-96"/>
    <n v="75"/>
    <s v="Não Reincidente"/>
    <s v="Leve On"/>
    <x v="0"/>
    <x v="1"/>
    <s v="Contratos e Regulamentos"/>
    <s v="Contratação/Adesão e Vigência Contratual"/>
    <x v="29"/>
    <s v="Cliente Alto Custo"/>
    <x v="4"/>
    <x v="1"/>
    <m/>
    <s v="Individual"/>
    <s v="Não Assistencial"/>
    <x v="4"/>
    <m/>
    <x v="2"/>
    <s v="Inevitável"/>
    <s v="Interlocutora, que se identifica como filha da beneficiária, questiona a dificuldade para realizar upgrade de contrato individual ou familiar, para uma rede credenciada mais ampla, por não estar satisfeita com a atual, que &quot;não resolve o problema da beneficiária&quot;. A solicitação foi feita à operadora no dia 19/08/2024, porém a operadora apresentou negativa, alegando que contrato não prevê o upgrade, mas interlocutora alega que contrato da beneficiária tem previsão. Protocolo: 42233920240819027806 - Data: 19/08/2024."/>
    <s v="Beneficiária solicita upgrade mas não está elegível, tem mais 100% de utilização."/>
    <x v="1"/>
    <x v="0"/>
    <x v="0"/>
    <s v="Sim"/>
    <x v="0"/>
    <x v="1"/>
    <m/>
    <m/>
    <m/>
    <m/>
    <m/>
    <m/>
  </r>
  <r>
    <d v="2024-08-13T00:00:00"/>
    <x v="83"/>
    <n v="7"/>
    <x v="1"/>
    <n v="13036056"/>
    <s v="ULYSSES MARTINS CASSIMIRA"/>
    <s v="168.143.377-03"/>
    <n v="16"/>
    <s v="Reincidente"/>
    <s v="Leve On"/>
    <x v="0"/>
    <x v="14"/>
    <s v="Cobertura"/>
    <s v="Regras para acesso aos atendimentos"/>
    <x v="3"/>
    <s v="Erros de atendimento (Fale Leve, prestador e etc)"/>
    <x v="0"/>
    <x v="1"/>
    <m/>
    <s v="Individual"/>
    <s v="Assistencial"/>
    <x v="3"/>
    <m/>
    <x v="0"/>
    <s v="Evitável"/>
    <s v="No dia 13/8/24 enviei o enencaminhamento para agendar hematologia . Foi me dado o prazo de 5 dias úteis (protocolo 42233920240813015397) achei um absurdo e fui reclamar na ouvidoria do plano, no mesmo dia. E o atendimento foi ruim, pois o atendente da ouvidoria disse que eu deveria esperar os 5 dias e não reclamar com eles, 1° tinha q reclamar no sac. Outro absurdo. (Protocolo 422339 - 20240813 - 902465.). Hoje, entrei em contato, pois se passaram os 5 dias, e a atendente disse que eu tenho que esperar 14 dias úteis. (Protocolo 422339 - 20240820 - 926396) Absurdo né?! Fazem a gente de palhaço. Estou com urgência. Meu filho é especial e precisa da consulta com o hematologia."/>
    <s v="Responsável solicita indicação de rede para hematologista, reclama do prazo estipulado para direcionamento e agendamento de consulta. Nos primeiros atendimentos, foi informado prazo de 5 dias úteis e no último atendimento, foi informado prazo de 14 dias úteis."/>
    <x v="0"/>
    <x v="0"/>
    <x v="1"/>
    <s v="Sim"/>
    <x v="0"/>
    <x v="0"/>
    <m/>
    <m/>
    <m/>
    <m/>
    <m/>
    <m/>
  </r>
  <r>
    <d v="2024-08-20T00:00:00"/>
    <x v="83"/>
    <n v="0"/>
    <x v="17"/>
    <n v="13036252"/>
    <s v="MIGUEL DE ANDRADE CAETANO CRUZ CASADO"/>
    <s v="147.222.207-51"/>
    <n v="31"/>
    <s v="Reincidente"/>
    <s v="Leve On"/>
    <x v="1"/>
    <x v="19"/>
    <s v="Cobertura"/>
    <s v="Rol de Procedimentos e Cobertura Contratual"/>
    <x v="3"/>
    <s v="Conduta Médica"/>
    <x v="50"/>
    <x v="1"/>
    <m/>
    <s v="Individual"/>
    <s v="Assistencial"/>
    <x v="5"/>
    <m/>
    <x v="2"/>
    <s v="Evitável"/>
    <s v="RNM INDICOU UMA HERNIAÇÃO. EM 19/08/24 HOUVE CONSULTA COM A MÉDICA JOYCE MARTINS, CRM 01162152, QUE SE NEGOU A GERAR ENCAMINHAMENTO PARA CONSULTA, INDEPENDENTEMENTE DOS EXAMES, COM CIRURGIÃO BUCOMAXILO, MESMO COM A MINHA DESCRIÇÃO DE SINTOMAS DE DTM. ELA DISSE QUE EU TERIA QUE PASSSAR NUM DENTISTA ANTES E ME ENCAMINHO PARA UM NEUROCIRURGIÃO (PLANO NÃO COBRE DENTISTA, MAS COBRE BUCOMAXILO); ENTÃO, EU NUNCA TEREI ACESSO AO BUCOMAXILO PELO PLANO? EM CONTATO COM O SAC, AGENDARAM CONSULTA PARA 20/08/24 COM OUTRA MÉDICA, LUIZA ILARRI, CRM 00958956, QUE SE POSICIONOU DA MESMA FORMA E ME ENCAMINHOU PARA UM NEUROLOGISTA. INDEPENDENTEMENTE DAS ESPECIALIDADES QUE ELAS ACHEM PERTINENTE, EU NÃO QUERO TER QUE ESPERAR SER CONSULTADO POR UMA ESPECIALIDADE PARA DEPOIS PASSAR POR OUTRA! JÁ AGENDEI CONSULTA COM DENTISTA PELO SUS! ABRI RECLAMAÇÃO JUNTO AO CREMERJ RELATIVAMENTE A ESSAS PROFISSIONAIS!"/>
    <s v="Beneficiário solicita direcionamento para cirurgião bucomaxilo, porém não tem encaminhamento. Afirma que os médicos estão se negando a emitir o encaminhamento. Beneficiário fez ameaça mas consultora não encaminhou para célula de atendimento especializado."/>
    <x v="0"/>
    <x v="1"/>
    <x v="1"/>
    <s v="Sim"/>
    <x v="0"/>
    <x v="1"/>
    <m/>
    <m/>
    <m/>
    <m/>
    <m/>
    <m/>
  </r>
  <r>
    <d v="2024-06-28T00:00:00"/>
    <x v="84"/>
    <n v="54"/>
    <x v="15"/>
    <n v="13039308"/>
    <s v="ELIZABETH SIQUEIRA VIANNA MEDEIROS"/>
    <s v="786.690.817-68"/>
    <n v="61"/>
    <s v="Não Reincidente"/>
    <s v="Leve On"/>
    <x v="1"/>
    <x v="2"/>
    <s v="Cobertura"/>
    <s v="Regras para acesso aos atendimentos"/>
    <x v="3"/>
    <s v="Prestador sem agenda"/>
    <x v="25"/>
    <x v="77"/>
    <m/>
    <s v="Individual"/>
    <s v="Assistencial"/>
    <x v="2"/>
    <m/>
    <x v="0"/>
    <s v="Evitável"/>
    <s v="Beneficiária, questiona a falta de atendimento para 41301340-Urodinâmica completa pedido feito de URGENCIA, médico solicitante DRª Nathalia Mayumi Tsukamoto Ferraz CRM32449-PR. A solicitação foi feita à Operadora no dia 10/07/2024, para realização no município RIO DE JANEIRO. A operadora alega que o pedido está em análise e não apresenta resposta ao pedido. Protocolo 41233920240820030245 – data - 20/08/2024 16hs."/>
    <s v="Beneficiária informa que agendou exame na rede credenciada, o médico desmarcou e depois a agenda ficou distante para remarcar. No primeiro caso aberto, o time de gestão de rede informou que beneficiária estava agendada para o dia 12/08, porém, atendimento não foi cumprido."/>
    <x v="1"/>
    <x v="0"/>
    <x v="1"/>
    <s v="Sim"/>
    <x v="0"/>
    <x v="1"/>
    <m/>
    <m/>
    <s v="Sim"/>
    <s v="Não"/>
    <m/>
    <m/>
  </r>
  <r>
    <d v="2024-07-30T00:00:00"/>
    <x v="84"/>
    <n v="22"/>
    <x v="18"/>
    <n v="13038226"/>
    <s v="ELIZIA BARCELOS VENANCIO"/>
    <s v="003.199.677-94"/>
    <n v="66"/>
    <s v="Não Reincidente"/>
    <s v="Mais Metropolitano"/>
    <x v="0"/>
    <x v="3"/>
    <s v="Cobertura"/>
    <s v="Regras para acesso aos atendimentos"/>
    <x v="2"/>
    <s v="Procedimento fora Rol"/>
    <x v="51"/>
    <x v="1"/>
    <m/>
    <s v="Empresarial"/>
    <s v="Assistencial"/>
    <x v="14"/>
    <m/>
    <x v="2"/>
    <s v="Inevitável"/>
    <s v="Interlocutor(a), que se identifica como filha da beneficiária, questiona a falta de atendimento para tap test com punção lombar com raquinomanometria (conforme guia medica). A solicitação foi feita à Operadora no dia 08/07/2024, para realização no município Duque de Caxias/RJ. A operadora não apresenta resposta ao pedido. Protocolo 4223392024082103102 data - 21/08/2024"/>
    <m/>
    <x v="1"/>
    <x v="0"/>
    <x v="1"/>
    <s v="Sim"/>
    <x v="0"/>
    <x v="1"/>
    <m/>
    <m/>
    <m/>
    <m/>
    <m/>
    <m/>
  </r>
  <r>
    <d v="2024-08-01T00:00:00"/>
    <x v="84"/>
    <n v="20"/>
    <x v="14"/>
    <n v="13039382"/>
    <s v="LUIZ CARLOS PEREIRA DE CAMPOS"/>
    <s v="338.193.007-91"/>
    <n v="76"/>
    <s v="Não Reincidente"/>
    <s v="Premium"/>
    <x v="2"/>
    <x v="10"/>
    <s v="Contratos e Regulamentos"/>
    <s v="Contratação/Adesão e Vigência Contratual"/>
    <x v="5"/>
    <s v="Cliente Alto Custo"/>
    <x v="4"/>
    <x v="1"/>
    <m/>
    <s v="Individual"/>
    <s v="Não Assistencial"/>
    <x v="6"/>
    <m/>
    <x v="1"/>
    <s v="Risco do Negócio"/>
    <s v="beneficiário], questiona a recusa para contratação de plano individual ou familiar, sob alegação de [esta em analise]. A solicitação foi feita à Operadora no dia 02/08/2024].n da proposta 17225246806833"/>
    <s v="Não localizado contato pelos números do cliente e corretor."/>
    <x v="1"/>
    <x v="0"/>
    <x v="0"/>
    <s v="Sim"/>
    <x v="1"/>
    <x v="1"/>
    <m/>
    <m/>
    <s v="Não"/>
    <s v="-"/>
    <m/>
    <m/>
  </r>
  <r>
    <d v="2024-07-10T00:00:00"/>
    <x v="84"/>
    <n v="42"/>
    <x v="11"/>
    <n v="13039454"/>
    <s v="ROBERTO EUGENIO CATTA-PRETA"/>
    <s v="005.863.159-34"/>
    <n v="84"/>
    <s v="Não Reincidente"/>
    <s v="Premium"/>
    <x v="2"/>
    <x v="1"/>
    <s v="Contratos e Regulamentos"/>
    <s v="Contratação/Adesão e Vigência Contratual"/>
    <x v="5"/>
    <s v="Cliente Alto Custo"/>
    <x v="4"/>
    <x v="1"/>
    <m/>
    <s v="Individual"/>
    <s v="Não Assistencial"/>
    <x v="6"/>
    <m/>
    <x v="1"/>
    <s v="Risco do Negócio"/>
    <s v="Interlocutor(a), que se identifica como o beneficiário, questiona a recusa para contratação de plano individual ou familiar, sob alegação de Análise Técnica. A solicitação foi feita à Operadora no dia 10/07/2024 a operadora não sinaliza a implantação do contrato nr17206325753320. Protocolo anotar n°42233920240821032398– data 21/08/2024."/>
    <s v="Corretor realiza contato com a Central Fale Leve para questionar demora. Esposa informa que já entrou em contato com os advogados pois o cliente estava a mais de um mês descoberto e aguardando liberação de contratação de um plano PF. (Foi sinalizado a ameaça no Salesforce mas não localizei contato do atendimento especializado)."/>
    <x v="0"/>
    <x v="0"/>
    <x v="0"/>
    <s v="Sim"/>
    <x v="0"/>
    <x v="1"/>
    <m/>
    <m/>
    <s v="Não"/>
    <s v="-"/>
    <m/>
    <m/>
  </r>
  <r>
    <d v="2024-08-20T00:00:00"/>
    <x v="85"/>
    <n v="2"/>
    <x v="18"/>
    <n v="13040404"/>
    <s v="ERNANNE ROCHA DA SILVA"/>
    <s v="148.363.377-20"/>
    <n v="28"/>
    <s v="Reincidente"/>
    <s v="Personal"/>
    <x v="1"/>
    <x v="1"/>
    <s v="Contratos e Regulamentos"/>
    <s v="Inclusão de dependente"/>
    <x v="2"/>
    <s v="Entrevista Médica Qualificada"/>
    <x v="52"/>
    <x v="1"/>
    <m/>
    <s v="Empresarial"/>
    <s v="Não Assistencial"/>
    <x v="4"/>
    <m/>
    <x v="2"/>
    <s v="Inevitável"/>
    <s v="Acho um Absurdo oque vem acontecendo na leve saúde acho uma forma preconceituosa comigo eu fiz a inclusão da minha sobrinha no meu plano leve saúde premium empresarial na data do dia 20/08/2024 hoje já é dia 22/08 ontem no dia 21/08 preenchi a declaração de saúde junto com a mãe da dependente fiz tudo correto dispensei a entrevista médica aí agora vem fala que minha dependente precisa passa pela entrevista médica sem necessidade isso é um preconceito que estou passando irei procurar a justiça inadmissível oque estão fazendo eu quando coloquei a dependente no plano coloquei o início da vigência para o dia 21/08/2024 eu quero minha dependente no plano de saúde comigo e um direito meu. Nome da minha dependente: ALLANA VITORIA SILVA COSTA Protocolo de inclusão:86709 Um absurdo oque a leve saúde vem fazendo comigo"/>
    <m/>
    <x v="0"/>
    <x v="1"/>
    <x v="1"/>
    <s v="Sim"/>
    <x v="0"/>
    <x v="1"/>
    <m/>
    <m/>
    <m/>
    <m/>
    <m/>
    <m/>
  </r>
  <r>
    <d v="2024-07-22T00:00:00"/>
    <x v="85"/>
    <n v="31"/>
    <x v="18"/>
    <n v="13040619"/>
    <s v="MARIA DA LUZ FELICIANO MOREIRA"/>
    <s v="829.149.234-49"/>
    <n v="72"/>
    <s v="Reincidente"/>
    <s v="Leve On"/>
    <x v="1"/>
    <x v="6"/>
    <s v="Cobertura"/>
    <s v="Prazos Maximos para Atendimento"/>
    <x v="2"/>
    <s v="Demora para autorização (exames, consultas, cirurgias e internação)"/>
    <x v="34"/>
    <x v="78"/>
    <m/>
    <s v="Empresarial"/>
    <s v="Assistencial"/>
    <x v="16"/>
    <m/>
    <x v="0"/>
    <s v="Evitável"/>
    <s v="PACINETE DEU ENTRADA PARA UMA SOLICITAÇÃO DE ELETIVO EM 24 DE JULHO E JA PASSADOS 21 DIAS DO ELETIVO A OPERADORA NÃO DEU RETORNO"/>
    <s v="Filha da beneficiária reclama de demora para autorização de cirurgia. Procedimento de Alto custo, regulação não liberou guia, que consta junto ao OPME"/>
    <x v="0"/>
    <x v="1"/>
    <x v="0"/>
    <s v="Sim"/>
    <x v="0"/>
    <x v="1"/>
    <m/>
    <m/>
    <m/>
    <m/>
    <m/>
    <m/>
  </r>
  <r>
    <d v="2024-07-16T00:00:00"/>
    <x v="85"/>
    <n v="37"/>
    <x v="14"/>
    <n v="13042687"/>
    <s v="FERNANDO PEIXOTO HAIKAL"/>
    <s v="600.734.037-68"/>
    <n v="68"/>
    <s v="Não Reincidente"/>
    <s v="Premium"/>
    <x v="2"/>
    <x v="9"/>
    <s v="Contratos e Regulamentos"/>
    <s v="Contratação/Adesão e Vigência Contratual"/>
    <x v="5"/>
    <s v="Cliente Alto Custo"/>
    <x v="4"/>
    <x v="1"/>
    <m/>
    <s v="Individual"/>
    <s v="Não Assistencial"/>
    <x v="6"/>
    <m/>
    <x v="1"/>
    <s v="Risco do Negócio"/>
    <s v="ESPOSAbeneficiário], questiona a recusa para contratação de plano individual ou familiar, sob alegação de [descrever justificativa da operadora]. A solicitação foi feita à Operadora no dia 17/072024]. N DA PROPOSTA 17/2011482221896 JA PASSOU O PRAZO DE RESPOSTA"/>
    <s v="Não localizado contato pelos números do cliente e corretor."/>
    <x v="1"/>
    <x v="0"/>
    <x v="0"/>
    <s v="Sim"/>
    <x v="1"/>
    <x v="1"/>
    <m/>
    <m/>
    <s v="Não"/>
    <s v="-"/>
    <m/>
    <m/>
  </r>
  <r>
    <d v="2024-07-22T00:00:00"/>
    <x v="86"/>
    <n v="32"/>
    <x v="8"/>
    <n v="13042924"/>
    <s v="GABRYEL DA CUNHA"/>
    <s v="228.910.827-88"/>
    <n v="8"/>
    <s v="Não Reincidente"/>
    <s v="Personal"/>
    <x v="1"/>
    <x v="18"/>
    <s v="Cobertura"/>
    <s v="Regras para acesso aos atendimentos"/>
    <x v="2"/>
    <s v="Prestador sem agenda"/>
    <x v="25"/>
    <x v="44"/>
    <m/>
    <m/>
    <s v="Assistencial"/>
    <x v="2"/>
    <m/>
    <x v="0"/>
    <s v="Evitável"/>
    <s v="Interlocutora, que se identifica como mãe do beneficiário, questiona a falta de atendimento para iniciar sessões de terapias com fonoaudiólogo(que atenda criança com 8 anos), conforme guia médica e nome do médico solicitante Dr. Edson Marinho. A solicitação foi feita à Operadora no dia 26/07/2024, para realização no município Niterói, Piratininga, Icaraí ou Itaipú/RJ. A operadora alega que o pedido está em análise. Protocolo: 4223392024087002664 – data: 23/08/2024"/>
    <s v="Responsável reclama pois não consegue agendar consulta com fonoaudiólogo pediátrico em Niterói. Informa que todos os locais indicados estão com agenda distante."/>
    <x v="0"/>
    <x v="1"/>
    <x v="1"/>
    <s v="Sim"/>
    <x v="0"/>
    <x v="1"/>
    <m/>
    <m/>
    <s v="Sim"/>
    <s v="Recusa do caso errado"/>
    <m/>
    <m/>
  </r>
  <r>
    <d v="2024-07-01T00:00:00"/>
    <x v="86"/>
    <n v="53"/>
    <x v="3"/>
    <n v="13042837"/>
    <s v="LUCAS SANTOS LOPES"/>
    <s v="210.491.767-07"/>
    <n v="6"/>
    <s v="Não Reincidente"/>
    <s v="Mais Metropolitano"/>
    <x v="1"/>
    <x v="16"/>
    <s v="Contratos e Regulamentos"/>
    <s v="Contratação/Adesão e Vigência Contratual"/>
    <x v="5"/>
    <s v="Cliente Alto Custo"/>
    <x v="4"/>
    <x v="1"/>
    <m/>
    <s v="Individual"/>
    <s v="Não Assistencial"/>
    <x v="6"/>
    <m/>
    <x v="1"/>
    <s v="Risco do Negócio"/>
    <s v="Interlocutora, que se identifica como mãe do beneficiário, questiona a recusa para contratação de plano coletivo empresarial. A solicitação foi feita à operadora no dia 26/06/2024 . Em contato com a mesma , é informado que a solicitação encontra-se em analise. .Não foi fornecido numero de protocolo de atendimento através do numero : 39523333"/>
    <s v="Proposta 17198795831246 - Localizado contato da corretora no dia 23/08 após abertura da reclamação. Responsável financeiro entra em contato também antes da NIP, informa que está a mais de um mês aguardando resposta da análise e não há retorno, mas não ameaça. "/>
    <x v="1"/>
    <x v="0"/>
    <x v="0"/>
    <s v="Sim"/>
    <x v="0"/>
    <x v="1"/>
    <m/>
    <m/>
    <s v="Não"/>
    <s v="-"/>
    <m/>
    <m/>
  </r>
  <r>
    <d v="2024-08-01T00:00:00"/>
    <x v="86"/>
    <n v="22"/>
    <x v="14"/>
    <n v="13043060"/>
    <s v="FABIO DA FONSECA MAGALHAES"/>
    <s v="028.115.497-06"/>
    <n v="48"/>
    <s v="Não Reincidente"/>
    <s v="Premium"/>
    <x v="2"/>
    <x v="6"/>
    <s v="Contratos e Regulamentos"/>
    <s v="Contratação/Adesão e Vigência Contratual"/>
    <x v="5"/>
    <s v="Cliente Alto Custo"/>
    <x v="4"/>
    <x v="1"/>
    <m/>
    <s v="Individual"/>
    <s v="Não Assistencial"/>
    <x v="6"/>
    <m/>
    <x v="1"/>
    <s v="Risco do Negócio"/>
    <s v=" Beneficiário questiona a recusa para contratação de plano individual ou familiar, sob alegação de : sem justificativa da operadora - Leve Saúde - Registro ANS 422339. A solicitação foi feita à Operadora no dia 31/07/2024. Relata &quot;que preencheu formulário de saúde em 01/08/2024 - nº 17225247257292 - Plano: PREMIUN- QUARTO PARTICULAR SEM COPART- nº 489333216. Protocolo: 21 96990 8824 - via WhatsApp data: 01/08/2024, no horário da manhã."/>
    <s v="Não localizado contato pelos números do cliente e corretor."/>
    <x v="1"/>
    <x v="0"/>
    <x v="0"/>
    <s v="Sim"/>
    <x v="1"/>
    <x v="1"/>
    <m/>
    <m/>
    <s v="Não"/>
    <s v="-"/>
    <m/>
    <m/>
  </r>
  <r>
    <d v="2024-07-22T00:00:00"/>
    <x v="87"/>
    <n v="35"/>
    <x v="18"/>
    <n v="13046979"/>
    <s v="MARIA DA LUZ FELICIANO MOREIRA"/>
    <s v="829.149.234-49"/>
    <n v="72"/>
    <s v="Reincidente"/>
    <s v="Leve On"/>
    <x v="1"/>
    <x v="6"/>
    <s v="Cobertura"/>
    <s v="Prazos Maximos para Atendimento"/>
    <x v="2"/>
    <s v="Demora para autorização (exames, consultas, cirurgias e internação)"/>
    <x v="34"/>
    <x v="78"/>
    <m/>
    <s v="Empresarial"/>
    <s v="Assistencial"/>
    <x v="16"/>
    <m/>
    <x v="0"/>
    <s v="Evitável"/>
    <s v="Interlocutor(a), que se identifica como filha da beneficiária, questiona o prazo de atendimento para autorizar a internação para realizar a cirurgia Endoscopia de Coluna e os matérias, solicitado pelo Dr Leandro Chave de Avellar CRM 52704407 A operadora deu um aprazo de 21 dias para libera a guia e já passou o prazo máximo previsto na RN nº 566/2022. Protocolo 42233920240826040033 - Data 26/08/2024"/>
    <s v="Filha da beneficiária reclama de demora para autorização de cirurgia. Procedimento de Alto custo, regulação não liberou guia, que consta junto ao OPME"/>
    <x v="0"/>
    <x v="1"/>
    <x v="1"/>
    <s v="Sim"/>
    <x v="0"/>
    <x v="1"/>
    <m/>
    <m/>
    <m/>
    <m/>
    <m/>
    <m/>
  </r>
  <r>
    <d v="2024-08-16T00:00:00"/>
    <x v="87"/>
    <n v="10"/>
    <x v="14"/>
    <n v="13047269"/>
    <s v="VERA LUCIA FARIA DE SOUZA"/>
    <s v="601.527.887-00"/>
    <n v="67"/>
    <s v="Não Reincidente"/>
    <s v="Personal "/>
    <x v="2"/>
    <x v="6"/>
    <s v="Contratos e Regulamentos"/>
    <s v="Contratação/Adesão e Vigência Contratual"/>
    <x v="5"/>
    <s v="Cliente Alto Custo"/>
    <x v="4"/>
    <x v="1"/>
    <m/>
    <s v="Individual"/>
    <s v="Não Assistencial"/>
    <x v="6"/>
    <m/>
    <x v="1"/>
    <s v="Risco do Negócio"/>
    <s v="Beneficiária, questiona a dificuldade para contratação de plano individual/familiar, para a Operadora Leve Saúde, sob alegação que está em analise. A solicitação foi feita à Operadora no dia 16/08/2024. Informou que a operadora recusou oferecer o número de protocolo."/>
    <s v="Não localizado contato pelos números do cliente e corretor."/>
    <x v="1"/>
    <x v="0"/>
    <x v="0"/>
    <s v="Sim"/>
    <x v="1"/>
    <x v="1"/>
    <m/>
    <m/>
    <s v="Não"/>
    <s v="-"/>
    <m/>
    <m/>
  </r>
  <r>
    <d v="2024-08-26T00:00:00"/>
    <x v="87"/>
    <n v="0"/>
    <x v="7"/>
    <n v="13048023"/>
    <s v="REJANE GOMES TEIXEIRA"/>
    <s v="662.584.057-20"/>
    <n v="62"/>
    <s v="Não Reincidente"/>
    <s v="Metropolitano"/>
    <x v="0"/>
    <x v="7"/>
    <s v="Mensalidades e Reajuste"/>
    <s v="Mensalidades ou outras cobranças"/>
    <x v="11"/>
    <s v="Carência"/>
    <x v="13"/>
    <x v="1"/>
    <m/>
    <s v="Individual"/>
    <s v="Não Assistencial"/>
    <x v="8"/>
    <m/>
    <x v="0"/>
    <s v="Inevitável"/>
    <s v="beneficiário], questiona a não devolução de valor proporcional de mensalidade pela [Operadora; Adminsitradora], vez que ocorreu o [cancelamento contratual; exclusão a pedido]. Protocolo 42323920240826952110a OPS] – data 26/08/2024OPS].beneficiaria solicita cancelamento após verificar que estava com carência"/>
    <s v="Beneficiária  solicitou cancelamento por desistência pois não aceita as carências implantadas."/>
    <x v="1"/>
    <x v="0"/>
    <x v="0"/>
    <s v="Sim"/>
    <x v="0"/>
    <x v="1"/>
    <m/>
    <m/>
    <m/>
    <m/>
    <m/>
    <m/>
  </r>
  <r>
    <d v="2024-06-27T00:00:00"/>
    <x v="88"/>
    <n v="61"/>
    <x v="18"/>
    <n v="13048362"/>
    <s v="MARLENE DA SILVA LIMA PEREIRA"/>
    <s v="044.022.097-14"/>
    <n v="59"/>
    <s v="Não Reincidente"/>
    <s v="Personal "/>
    <x v="1"/>
    <x v="4"/>
    <s v="Cobertura"/>
    <s v="Regras para acesso aos atendimentos"/>
    <x v="2"/>
    <s v="Falta de prestador na região"/>
    <x v="21"/>
    <x v="72"/>
    <m/>
    <s v="Individual"/>
    <s v="Assistencial"/>
    <x v="2"/>
    <s v="Leve Clínica"/>
    <x v="0"/>
    <s v="Evitável"/>
    <s v="Interlocutor(a), que se identifica como filha da beneficiária, questiona a falta de atendimento para consulta psicológica, biopsia da mama. A solicitação foi feita à Operadora no dia 26/06/2024, para realização no município São Gonçalo. A operadora não apresenta resposta ao pedido. Protocolo 42233920240819026980 - data 19/08/2024."/>
    <s v="Beneficiária solicita direcionamento para realizar biópsia, foi ofertado agendamento para avaliação com o Dr. Pedro Faveret, mas beneficiária não compareceu. Em agendamento com psicóloga, a profissional não compareceu ao atendimento por telemedicina."/>
    <x v="1"/>
    <x v="0"/>
    <x v="1"/>
    <s v="Sim"/>
    <x v="0"/>
    <x v="1"/>
    <m/>
    <m/>
    <m/>
    <m/>
    <m/>
    <m/>
  </r>
  <r>
    <d v="2024-08-26T00:00:00"/>
    <x v="88"/>
    <n v="1"/>
    <x v="7"/>
    <n v="13048312"/>
    <s v="MARIA DAS GRACAS MOURA SINOPOLI"/>
    <s v="387.998.557-04"/>
    <n v="71"/>
    <s v="Não Reincidente"/>
    <s v="Personal "/>
    <x v="1"/>
    <x v="9"/>
    <s v="Contratos e Regulamentos"/>
    <s v="Itens Obrigatorios e Clausulas Contratuais"/>
    <x v="30"/>
    <s v="Problemas com boleto"/>
    <x v="53"/>
    <x v="1"/>
    <m/>
    <s v="Individual"/>
    <s v="Não Assistencial"/>
    <x v="1"/>
    <m/>
    <x v="0"/>
    <s v="Evitável"/>
    <s v="Beneficiária questiona o não recebimento de boleto para pagamento de mensalidade, referente ao mês 08/2024. Não foi oferecida alternativa para pagamento da mensalidade. Protocolo: atendimento via WhatsApp – data: 26/08/2024 - telefone: 3952-3300."/>
    <s v="Beneficiária reclama por não ter recebido boleto de mensalidade para pagamento. Durante os atendimentos, informa que deseja o envio por email mas nas duas conversas as consultoras encerram o atendimento sem atender a demanda da beneficiária."/>
    <x v="1"/>
    <x v="0"/>
    <x v="1"/>
    <s v="Sim"/>
    <x v="0"/>
    <x v="1"/>
    <m/>
    <m/>
    <s v="Não"/>
    <s v="-"/>
    <m/>
    <m/>
  </r>
  <r>
    <d v="2024-07-19T00:00:00"/>
    <x v="88"/>
    <n v="39"/>
    <x v="11"/>
    <n v="13049335"/>
    <s v="ANDERSON FERNANDES GROLA"/>
    <s v="080.461.327-30"/>
    <n v="44"/>
    <s v="Reincidente"/>
    <s v="Personal "/>
    <x v="0"/>
    <x v="14"/>
    <s v="Cobertura"/>
    <s v="Prazos Maximos para Atendimento"/>
    <x v="2"/>
    <s v="Dificuldade de agendamento"/>
    <x v="2"/>
    <x v="3"/>
    <m/>
    <s v="Individual"/>
    <s v="Assistencial"/>
    <x v="14"/>
    <m/>
    <x v="0"/>
    <s v="Evitável"/>
    <s v="Beneficiário, questiona o prazo de atendimento para Atrose Acronio cravicular direita. A operadora autorizou o serviço porém não ocorreu o agendamento. Cabe ressaltar que o prazo finalizou no dia 14/08/2024 a ultima liberação foi realizada dia 16/08/2024 após o prazo de 21 dias uteis, logo não respeitando prazo máximo previsto na RN nº 566/2022. Beneficiário acrescenta que possui laudo de bipolaridade com CID10S31 e CID 10S41 Dr. Renato Costa Pereira CRM 521063090. Tal demora está afetando sua saúde mental e está sofrendo com fortes dores crônicas. Protocolo 42233920240826041199 – data 26/08/2024."/>
    <m/>
    <x v="1"/>
    <x v="0"/>
    <x v="1"/>
    <s v="Sim"/>
    <x v="0"/>
    <x v="0"/>
    <m/>
    <m/>
    <m/>
    <m/>
    <m/>
    <m/>
  </r>
  <r>
    <d v="2024-08-12T00:00:00"/>
    <x v="88"/>
    <n v="15"/>
    <x v="14"/>
    <n v="13050383"/>
    <s v="MIRIAM GUSMAO DA SILVA"/>
    <s v="058.121.517-68"/>
    <n v="90"/>
    <s v="Não Reincidente"/>
    <s v="Premium"/>
    <x v="2"/>
    <x v="24"/>
    <s v="Contratos e Regulamentos"/>
    <s v="Contratação/Adesão e Vigência Contratual"/>
    <x v="5"/>
    <s v="Cliente Alto Custo"/>
    <x v="4"/>
    <x v="1"/>
    <m/>
    <s v="Individual"/>
    <s v="Não Assistencial"/>
    <x v="6"/>
    <m/>
    <x v="1"/>
    <s v="Risco do Negócio"/>
    <s v="Solicito retorno sobre a análise da proposta 17234726858219 da Leve Saúde tendo em vista que as entrevistas médicas foram realizadas em 14/08/2024, também foi aberto um protocolo com caráter de urgência em 23/08/2024 e até o momento a operadora não deu nenhum retorno."/>
    <s v="Não localizado contato pelos números do cliente e corretor."/>
    <x v="1"/>
    <x v="0"/>
    <x v="0"/>
    <s v="Sim"/>
    <x v="1"/>
    <x v="1"/>
    <m/>
    <m/>
    <s v="Não"/>
    <s v="-"/>
    <m/>
    <m/>
  </r>
  <r>
    <d v="2024-07-22T00:00:00"/>
    <x v="89"/>
    <n v="37"/>
    <x v="16"/>
    <n v="13051142"/>
    <s v="JULYANA ALEXANDRA SOUSA DA SILVA"/>
    <s v="169.576.867-10"/>
    <n v="19"/>
    <s v="Não Reincidente"/>
    <s v="Personal "/>
    <x v="1"/>
    <x v="4"/>
    <s v="Cobertura"/>
    <s v="Prazos Maximos para Atendimento"/>
    <x v="2"/>
    <s v="Erros de atendimento (Fale Leve, prestador e etc)"/>
    <x v="0"/>
    <x v="1"/>
    <m/>
    <s v="Empresarial"/>
    <s v="Assistencial"/>
    <x v="3"/>
    <m/>
    <x v="0"/>
    <s v="Evitável"/>
    <s v="Beneficiária questiona o prazo de atendimento para Ginecologista Obstetra.A operadora autorizou o serviço e autorizou para o dia 10/10, após o prazo máximo previsto na RN nº 566/2022 e ofertou Ginecologista em outro município mas a mesma está grávida e precisa de atendimento próximo à residência. Protocolo 42233920240820029241 – data 27/08."/>
    <s v="Mãe da beneficiária solicita o Voucher do uber para consulta com obstetra que foi agendada na Leve clínica da Barra. Relata que estava em linha com outra consultora mas ligação caiu sem finalização do caso. A partir da solicitação do voucher, a consultora informa que há atendimento de obstetrícia na rede credenciada em São Gonçalo, porém, o atendimento das clínicas é apenas para ginecologia, todos os obstetras são credenciados na rede própria e temos profissional em Niterói mas que estava com agenda distante."/>
    <x v="1"/>
    <x v="0"/>
    <x v="1"/>
    <s v="Sim"/>
    <x v="0"/>
    <x v="1"/>
    <m/>
    <m/>
    <m/>
    <m/>
    <m/>
    <m/>
  </r>
  <r>
    <d v="2024-08-28T00:00:00"/>
    <x v="89"/>
    <n v="0"/>
    <x v="17"/>
    <n v="13051627"/>
    <s v="RAFAEL GOMES SURGEK"/>
    <s v="124.989.357-70"/>
    <n v="7"/>
    <s v="Não Reincidente"/>
    <s v="Personal "/>
    <x v="0"/>
    <x v="2"/>
    <s v="Cobertura"/>
    <s v="Prazos Maximos para Atendimento"/>
    <x v="2"/>
    <s v="Consulta telemedicina"/>
    <x v="54"/>
    <x v="37"/>
    <m/>
    <s v="Empresarial"/>
    <s v="Assistencial"/>
    <x v="7"/>
    <m/>
    <x v="0"/>
    <s v="Evitável"/>
    <s v="Agendei há muito tempo uma consulta online com o Dr. Regio Marcos de Abreu Filho para o dia de hoje, 28/08/2024, 12h. O referido profissional não apareceu, estou há mais de 50 minutos com a câmera ligada, sem almoçar e meu expediente retornará em breve. A consulta tem o condão de renovar a receita de meu medicamento controlado. Sem ela, ficarei sem o remédio por semanas até conseguir outro agendamento."/>
    <s v="Beneficiário reclama do Psiquiatra que não compareceu em consulta por telemedicina."/>
    <x v="0"/>
    <x v="0"/>
    <x v="0"/>
    <s v="Sim"/>
    <x v="0"/>
    <x v="2"/>
    <m/>
    <m/>
    <m/>
    <m/>
    <m/>
    <m/>
  </r>
  <r>
    <d v="2024-07-04T00:00:00"/>
    <x v="89"/>
    <n v="55"/>
    <x v="12"/>
    <n v="13051871"/>
    <s v="SEILLY MAFRA BENIGNO SANTOS"/>
    <s v="128.790.147-60"/>
    <n v="37"/>
    <s v="Reincidente"/>
    <s v="Personal "/>
    <x v="0"/>
    <x v="4"/>
    <s v="Cobertura"/>
    <s v="Rede de Atendimento (rede conveniada)"/>
    <x v="2"/>
    <s v="Erros de atendimento (Fale Leve, prestador e etc)"/>
    <x v="0"/>
    <x v="1"/>
    <m/>
    <s v="Empresarial"/>
    <s v="Assistencial"/>
    <x v="3"/>
    <m/>
    <x v="0"/>
    <s v="Evitável"/>
    <s v="Beneficiária questiona a não cobertura para Avaliação pélvica por DIU mal posicionado (conforme encaminhamento médico), e nome do médico solicitante Dra. Susan de Benezende Borges. O procedimento foi solicitado à operadora no dia 19/06/2024, para realização no município Niterói e a operadora indicou prestadores que não realizam o procedimento. Protocolo 42233920240816023225 – data 16/08/2024."/>
    <m/>
    <x v="1"/>
    <x v="0"/>
    <x v="1"/>
    <s v="Sim"/>
    <x v="0"/>
    <x v="2"/>
    <m/>
    <m/>
    <m/>
    <m/>
    <m/>
    <m/>
  </r>
  <r>
    <s v="-"/>
    <x v="89"/>
    <n v="0"/>
    <x v="14"/>
    <n v="13053026"/>
    <s v="MOZARINA MARTINS BARROS"/>
    <s v="077.895.857-46"/>
    <n v="44"/>
    <s v="Não Reincidente"/>
    <s v="Personal "/>
    <x v="2"/>
    <x v="6"/>
    <s v="Cobertura"/>
    <s v="Regras para acesso aos atendimentos"/>
    <x v="2"/>
    <s v="Demora para atendimento (Leve clínica, pestador, transferência)"/>
    <x v="26"/>
    <x v="79"/>
    <m/>
    <s v="Empresarial"/>
    <s v="Assistencial"/>
    <x v="2"/>
    <m/>
    <x v="2"/>
    <s v="Inevitável"/>
    <s v="A Beneficiaria questiona a falta de atendimento no Pronto Atendimento Unimed-Rio no Rua Siqueira Campos, 70 A - Copacabana, Rio de Janeiro - RJ, 22031-072.Demora no atendimento de Urgência e emergência"/>
    <s v="Não localizado guia de atendimento na unidade do Méier, apenas Copacabana e guia foi liberada imediatamente. Não consta registrada reclamação de demora junto a central Fale Leve."/>
    <x v="1"/>
    <x v="0"/>
    <x v="0"/>
    <s v="Sim"/>
    <x v="1"/>
    <x v="1"/>
    <m/>
    <m/>
    <s v="-"/>
    <s v="-"/>
    <m/>
    <m/>
  </r>
  <r>
    <d v="2024-08-29T00:00:00"/>
    <x v="90"/>
    <n v="0"/>
    <x v="17"/>
    <n v="13053304"/>
    <s v="FRANCIELI FELICIANA DE ARAUJO COSTA"/>
    <s v="144.893.897-01"/>
    <n v="32"/>
    <s v="Reincidente"/>
    <s v="Leve On"/>
    <x v="1"/>
    <x v="2"/>
    <s v="Cobertura"/>
    <s v="Prazos Maximos para Atendimento"/>
    <x v="2"/>
    <s v="Gatekeeper Leve On"/>
    <x v="55"/>
    <x v="12"/>
    <m/>
    <s v="Individual"/>
    <s v="Assistencial"/>
    <x v="5"/>
    <m/>
    <x v="2"/>
    <s v="Evitável"/>
    <s v="Interlocutor(a), que se identifica como beneficiária, questiona o prazo de atendimento para psicólogo na modalidade online/tele medicina. A operadora autorizou o serviço e agendou para o dia 11/09/2024 com médico da família para pegar encaminhamento e agendou para o dia 28/09/2024 a consulta com o psicólogo, após o prazo máximo previsto na RN nº 566/2022. Beneficiária, alega que já acionou a justiça, questiona porque deve pegar encaminhamento toda vez que tem que agendar a consulta e alega não saber se há previsão contratual para este mecanismo de regulação. Protocolo 52233920240829048264 - data 29/08/2024."/>
    <m/>
    <x v="0"/>
    <x v="0"/>
    <x v="0"/>
    <s v="Sim"/>
    <x v="0"/>
    <x v="1"/>
    <m/>
    <m/>
    <m/>
    <m/>
    <m/>
    <m/>
  </r>
  <r>
    <d v="2024-08-22T00:00:00"/>
    <x v="90"/>
    <n v="7"/>
    <x v="7"/>
    <n v="13053555"/>
    <s v="MIGUEL RIBEIRO CRUZ"/>
    <s v="195.450.387-30"/>
    <n v="7"/>
    <s v="Não Reincidente"/>
    <s v="Personal "/>
    <x v="1"/>
    <x v="3"/>
    <s v="Contratos e Regulamentos"/>
    <s v="Suspensão e Rescisão Contratuais"/>
    <x v="18"/>
    <s v="Cancelamento do plano"/>
    <x v="42"/>
    <x v="1"/>
    <m/>
    <s v="Individual"/>
    <s v="Não Assistencial"/>
    <x v="10"/>
    <m/>
    <x v="2"/>
    <s v="Inevitável"/>
    <s v="tenho ctt com a operadora para o meu filho onde na segunda dia 19/08/24 fui informada que meu plano seria cancelado por inadimplencia do mes de Junho e Julho, sendo que esses meses ja haviam sidos pagos, informei a atendente ao qual me disse que paguei boletos falsos, sendo que esses foram enviados diretamente do email da leve, a atendente me expos que o plano seria cancelado caso eu não efetuasse o pagamento dos meses, eu informei que não possua o valor de R$748,00, sendo que a mensalidade é R$236, pois ja havia pago os meses, a mesma me informou que o plano seria cancelado, pois o mes de Junho estava aberto a mais de 60 dias, que se eu pagasse o cancelamento não seria feito e eu teria tempo de resolver a questão dos boletos falsos, solicitei o pix para pagamento e foi negado somente boleto, paguei o boleto e cancelaram no plano no msm dia e se recusam a reativar, somente pagando tudo agora uma criança descoberta por total descaço da opradora que hj nem me atende mais em nenhum canal"/>
    <m/>
    <x v="1"/>
    <x v="0"/>
    <x v="0"/>
    <s v="Sim"/>
    <x v="0"/>
    <x v="2"/>
    <m/>
    <m/>
    <m/>
    <m/>
    <m/>
    <m/>
  </r>
  <r>
    <d v="2024-07-16T00:00:00"/>
    <x v="91"/>
    <n v="45"/>
    <x v="1"/>
    <n v="13056836"/>
    <s v="PRISCILA DA CONCEICAO MACHADO"/>
    <s v="142.482.487-78"/>
    <n v="34"/>
    <s v="Não Reincidente"/>
    <s v="Premium"/>
    <x v="1"/>
    <x v="1"/>
    <s v="Contratos e Regulamentos"/>
    <s v="Contratação/Adesão e Vigência Contratual"/>
    <x v="5"/>
    <s v="Cliente Alto Custo"/>
    <x v="4"/>
    <x v="1"/>
    <m/>
    <s v="Empresarial"/>
    <s v="Não Assistencial"/>
    <x v="6"/>
    <m/>
    <x v="1"/>
    <s v="Risco do Negócio"/>
    <s v="Beneficiária questiona a dificuldade para realizar a adesão para contratação do plano individual ou familiar. A solicitação foi feita à operadora no dia 17/07/2024 em que a operadora informa para aguardar por mais 72h pois alegam não ter encontrado a solicitação. Protocolo: 42233920240829966711 – data: 29/08/2024."/>
    <s v="Cliente realizou ameaça solicitando protocolo do atendimento e informando que já estava estava aguardando posição mais de 30 dias úteis."/>
    <x v="0"/>
    <x v="0"/>
    <x v="0"/>
    <s v="Sim"/>
    <x v="0"/>
    <x v="2"/>
    <m/>
    <m/>
    <s v="Não"/>
    <s v="-"/>
    <m/>
    <m/>
  </r>
  <r>
    <d v="2024-08-27T00:00:00"/>
    <x v="91"/>
    <n v="3"/>
    <x v="8"/>
    <n v="13056854"/>
    <s v="DANIEL HERNANDES SOARES DE ARAUJO"/>
    <s v="194.788.327-51"/>
    <n v="23"/>
    <s v="Não Reincidente"/>
    <s v="Leve On"/>
    <x v="0"/>
    <x v="14"/>
    <s v="Cobertura"/>
    <s v="Rede de Atendimento (rede conveniada)"/>
    <x v="2"/>
    <s v="Erros de atendimento (Fale Leve, prestador e etc)"/>
    <x v="56"/>
    <x v="80"/>
    <m/>
    <s v="Individual"/>
    <s v="Assistencial"/>
    <x v="2"/>
    <m/>
    <x v="0"/>
    <s v="Evitável"/>
    <s v="Prezados Boa Tarde. Entrei em contato com a clinica oftamologica EYE CENTER e soube pela atendente que por questões administrativaas não estão aceitando a rede leve de saude e estão jogando as consultas para 2025, questionei o porque a atendente ela falou que não podia passaer mais informações por ser situação interna. porém questionei se tinha uma outra clinica credenciada para ser atendido, me informaram que não tinha que eu deveria aguardar, porém não estipulam prazo nem algo formalizado por email, conversei se podia fazer consulta particular e se reembolsam o valor, informaram que não podem reembolsar só em caso de cirurgia. informaram nos prints em anexo duas clinicas porém são filiais da eye center portanto não consigo atendimento."/>
    <s v="Beneficiário reclama da clínica Eye Center pois solicitou o agendamento e foi informado agenda distante. Clínica com problemas comerciais sendo tratados junto ao gestão de rede, porém, houve demora e estouro do SLA no caso aberto. "/>
    <x v="1"/>
    <x v="0"/>
    <x v="1"/>
    <s v="Sim"/>
    <x v="0"/>
    <x v="0"/>
    <m/>
    <m/>
    <s v="Sim"/>
    <s v="SLA estourado"/>
    <m/>
    <m/>
  </r>
  <r>
    <d v="2024-09-02T00:00:00"/>
    <x v="92"/>
    <n v="0"/>
    <x v="7"/>
    <n v="13059621"/>
    <s v="ANDRE LUIZ BARROS GOMES"/>
    <s v="748.928.517-87"/>
    <n v="62"/>
    <s v="Reincidente"/>
    <s v="Personal "/>
    <x v="0"/>
    <x v="1"/>
    <s v="Contratos e Regulamentos"/>
    <s v="Suspensão e Rescisão Contratuais"/>
    <x v="31"/>
    <s v="Aviso prévio"/>
    <x v="8"/>
    <x v="1"/>
    <m/>
    <s v="Empresarial"/>
    <s v="Não Assistencial"/>
    <x v="4"/>
    <m/>
    <x v="2"/>
    <s v="Inevitável"/>
    <s v="Eu e minha esposa ligamos por duas vezes para o plano para realizar o cancelamento meu e do minha esposa, e nós como benficiários não queremos mais. em minha primeira ligação quando estávamos quase finalizando, a atendente tentou no manter no plano e depois a ligação misteriosamente caiu quando dissemos o ultimo não. ligamos em seguida, o atendente se recusou a cancelar o plano. eu sou o beneficiario e tenho direito a não querer mais o plano o site deles informa que eu posso entrar em contato com eles e ocorrerá o imediato cancelamento. Quero resolver antes que o boleto vença em 4/9"/>
    <s v="Beneficiário solicita cancelamento do plano e durante o atendimento,é informado a necessidade do cumprimento do aviso prévio . Beneficiário e filha não concordam com aviso prévio e desejam cancelar de imediato o plano"/>
    <x v="1"/>
    <x v="0"/>
    <x v="1"/>
    <s v="Sim"/>
    <x v="0"/>
    <x v="1"/>
    <m/>
    <m/>
    <s v="Não"/>
    <s v="Não"/>
    <s v="Deixou o cliente sem resposta"/>
    <s v="Reclame aqui"/>
  </r>
  <r>
    <d v="2024-09-02T00:00:00"/>
    <x v="92"/>
    <n v="0"/>
    <x v="17"/>
    <n v="13058051"/>
    <s v="ANNA CAROLINA BARRETO MARTINS DE OLIVEIRA"/>
    <s v="132.916.157-27"/>
    <n v="35"/>
    <s v="Reincidente"/>
    <s v="Leve On"/>
    <x v="0"/>
    <x v="14"/>
    <s v="Cobertura"/>
    <s v="Regras para acesso aos atendimentos"/>
    <x v="2"/>
    <s v="Demora para atendimento (Leve clínica, pestador, transferência)"/>
    <x v="54"/>
    <x v="1"/>
    <m/>
    <s v="Individual"/>
    <s v="Assistencial"/>
    <x v="7"/>
    <m/>
    <x v="0"/>
    <s v="Evitável"/>
    <s v="Meu filho, ulysses martins cassimira, cpf 16814352761, beneficiário do plano, portador do tea, toma remédio controlado, mais de 12h de jejum pra fazer exame de sangue na leve clinica campo grande rj. Chegamos lá um pouco mais de 7h da manhã. E pasme, ele foi fazer o exame depois das 9h. Uma demora no atendimento e pior, demora na autorização do plano. Reclamei na ouvidoria q disse q foi feito o contato as 8;30(+ de 1h após chegar na clínica) e liberado 8:57(+ de 25min pra autorizarem.) Tentei todos os contatos possíveis, não consegui. WhatsApp da leve não funciona. Liguei pro mesmo número, chamava 2x e desligava. Ouvidoria depois das 9h. Equipe de cuidado depois das 9h. Como assim? Não consegui contato com ninguém antes das 9h. Atendimento péssimo. Organização péssima. Os médicos são bons. Mas pra vc chegar até ele é que o problema. A leve previsa agilizar os atendimentos nas clínicas e colocar mais médicos credenciados próximos às clínicas e hospitais também . Não consigo anexar os pr"/>
    <s v="Responsável reclama demora para autorização de exame. Pelo MK, o beneficiário chegou as 08:14 e guia foi solicitada as 08:30."/>
    <x v="1"/>
    <x v="0"/>
    <x v="1"/>
    <s v="Sim"/>
    <x v="1"/>
    <x v="0"/>
    <m/>
    <m/>
    <s v="Não"/>
    <s v="Não"/>
    <s v="-"/>
    <s v="Ouvidoria"/>
  </r>
  <r>
    <d v="2024-08-13T00:00:00"/>
    <x v="92"/>
    <n v="20"/>
    <x v="20"/>
    <n v="13060470"/>
    <s v="KATIA NOBREGA DA SILVA"/>
    <s v="093.203.037-89"/>
    <n v="43"/>
    <s v="Não Reincidente"/>
    <s v="Personal "/>
    <x v="3"/>
    <x v="2"/>
    <s v="Contratos e Regulamentos"/>
    <s v="Portabilidade de carencias"/>
    <x v="32"/>
    <s v="Portabilidade de operadora"/>
    <x v="30"/>
    <x v="1"/>
    <m/>
    <m/>
    <s v="Não Assistencial"/>
    <x v="4"/>
    <m/>
    <x v="0"/>
    <s v="Evitável"/>
    <s v="Beneficiário, questiona o não recebimento de informações referentes ao plano de destino OPERADORA LEVE SAÚDE DATA DO RELATÓRIODE COMPATIBILIDADE SITE DA ANS 16/08/2024, INTERLOCUTORA QUESTIONA A EXIGÊNCIA DE CARTA DIRECIONADA A ANS PARA OPERADORA DE DESTINO, INFORMA QUE JÁ ENVIOU CARTA DE PERMANÊNCIA DE OPERADORA DE ORIGEM. para fins de portabilidade de carências, solicitadas em 02/09/2024 OPERADORA DE DESTINO NÃO INFORMA PROTOCOLO."/>
    <m/>
    <x v="1"/>
    <x v="0"/>
    <x v="1"/>
    <s v="Sim"/>
    <x v="0"/>
    <x v="1"/>
    <m/>
    <m/>
    <s v="Não"/>
    <s v="Não"/>
    <m/>
    <s v="Não"/>
  </r>
  <r>
    <d v="2024-08-28T00:00:00"/>
    <x v="92"/>
    <n v="5"/>
    <x v="12"/>
    <n v="13058307"/>
    <s v="KATIA DA CUNHA MARINHO"/>
    <s v="809.449.497-20"/>
    <n v="26"/>
    <s v="Não Reincidente"/>
    <s v="Leve On"/>
    <x v="0"/>
    <x v="6"/>
    <s v="Cobertura"/>
    <s v="Rede de Atendimento (rede conveniada)"/>
    <x v="2"/>
    <s v="Erros de atendimento (Fale Leve, prestador e etc)"/>
    <x v="56"/>
    <x v="1"/>
    <m/>
    <s v="Individual"/>
    <s v="Assistencial"/>
    <x v="2"/>
    <m/>
    <x v="0"/>
    <s v="Evitável"/>
    <s v="Beneficiaria, questiona a não cobertura para Consulta com especialista em glaucoma. O procedimento foi solicitado à operadora no dia 21/08/2024, para realização no município Rio de janeiro. A operadora alega que não possui prestador em sua rede para realização do serviço de saúde. 42233920240902973726 data 02/09/2024."/>
    <s v="Beneficiária solicita agendamento de consulta com especialista em Glaucoma. Informa que estava agendada na Eye Center e teve consulta desmarcada. Solicitado o envio do encaminhamento para o email do pedidos mas abriu reclamação antes do envio."/>
    <x v="1"/>
    <x v="0"/>
    <x v="0"/>
    <s v="Sim"/>
    <x v="0"/>
    <x v="1"/>
    <m/>
    <m/>
    <s v="Não"/>
    <s v="Abertura de caso na árvore errada/ Não encaminhamento para área responsável"/>
    <s v="-"/>
    <s v="Não"/>
  </r>
  <r>
    <d v="2024-08-27T00:00:00"/>
    <x v="93"/>
    <n v="7"/>
    <x v="12"/>
    <n v="13061995"/>
    <s v="ANA CARLA LIMA CASTILHO"/>
    <s v="097.509.097-63"/>
    <n v="41"/>
    <s v="Não Reincidente"/>
    <s v="Personal "/>
    <x v="1"/>
    <x v="10"/>
    <s v="Contratos e Regulamentos"/>
    <s v="Suspensão e Rescisão Contratuais"/>
    <x v="33"/>
    <s v="Erros de atendimento (Fale Leve, prestador e etc)"/>
    <x v="0"/>
    <x v="1"/>
    <m/>
    <s v="Empresarial"/>
    <s v="Não Assistencial"/>
    <x v="3"/>
    <m/>
    <x v="0"/>
    <s v="Evitável"/>
    <s v="Interlocutor(a), que se identifica como [ titular da empresa - MEI ] solicitou a exclusão dos beneficiários para a operadora, em 27/08/2024[ os beneficiários solicitaram a exclusão a titular do CNPJ devido a problemas financeiros . Titular do plano solicitou a remoção dos beneficiários no dia 27/08/2024 mas ]. Até a presente data, os beneficiários não foram excluídos do plano empresarial.. Protocolo [42233920240903056778 02/09/2024"/>
    <s v="Titular do plano encaminhou email para caixa de atendimento no dia 27/08 e no dia 03/09, beneficiária ameaça e caixa de atendimento encaminha resposta a beneficiária"/>
    <x v="0"/>
    <x v="1"/>
    <x v="1"/>
    <s v="Sim"/>
    <x v="0"/>
    <x v="1"/>
    <m/>
    <m/>
    <s v="Sim"/>
    <s v="Perda de SLA"/>
    <s v="Perda de SLA (Caixa de atendimento)"/>
    <s v="Atendimento especializado"/>
  </r>
  <r>
    <d v="2024-08-29T00:00:00"/>
    <x v="93"/>
    <n v="5"/>
    <x v="17"/>
    <n v="13063163"/>
    <s v="LIZ MULLER COSTA"/>
    <s v="224.256.537-08"/>
    <n v="3"/>
    <s v="Não Reincidente"/>
    <s v="Premium"/>
    <x v="2"/>
    <x v="1"/>
    <s v="Cobertura"/>
    <s v="Prazos Maximos para Atendimento"/>
    <x v="2"/>
    <s v="Erros de atendimento (Fale Leve, prestador e etc)"/>
    <x v="56"/>
    <x v="1"/>
    <m/>
    <s v="Empresarial"/>
    <s v="Assistencial"/>
    <x v="2"/>
    <m/>
    <x v="0"/>
    <s v="Evitável"/>
    <s v="Interlocutora, que se identifica como avó da beneficiária, questiona o prazo de atendimento para consulta com oftalmologista pediátrico. A operadora autorizou o serviço e agendou para o dia Janeiro/2025, após o prazo máximo previsto na RN nº 566/2022. Reclama que operadora indicou o prestador Eye Center que disse a interlocutora que pagando pelo particular tinha vaga para o mês de setembro/2024. Protocolo não fornecido"/>
    <s v="Avó solicita direcionamento para consulta pediátrica com oftalmologista e consultora informa credenciados filiais  da clínica Eye Center que estava com atendimento suspenso."/>
    <x v="0"/>
    <x v="0"/>
    <x v="0"/>
    <s v="Sim"/>
    <x v="0"/>
    <x v="1"/>
    <m/>
    <m/>
    <s v="Não"/>
    <s v="Não"/>
    <m/>
    <s v="Não"/>
  </r>
  <r>
    <d v="2024-08-21T00:00:00"/>
    <x v="93"/>
    <n v="13"/>
    <x v="3"/>
    <n v="13061442"/>
    <s v="ANDRE LUIS CHAVES RENNO"/>
    <s v="004.993.557-76"/>
    <n v="55"/>
    <s v="Não Reincidente"/>
    <s v="Personal "/>
    <x v="1"/>
    <x v="10"/>
    <s v="Cobertura"/>
    <s v="Rede de Atendimento (rede conveniada)"/>
    <x v="2"/>
    <s v="Prestador sem agenda"/>
    <x v="25"/>
    <x v="81"/>
    <m/>
    <s v="Individual"/>
    <s v="Assistencial"/>
    <x v="2"/>
    <m/>
    <x v="0"/>
    <s v="Evitável"/>
    <s v="Beneficiária questiona a não cobertura para 40201210 VÍDEO-ENDOSCOPIA NASO-SINUSAL COM ÓTICA FLEXÍVEL OU RÍGIDA. O procedimento foi solicitado à operadora no dia 22/08/2024, para realização no município Rio de Janeiro/RJ e a operadora indicou prestadores que não realizam o procedimento. Protocolo não fornecido pela operadora e a tratativa foi feita via telefone 2139524800 na data 22/08/2024 e WhatsApp 21 39523300 data 22/08/2024."/>
    <s v="Beneficiário solicita indicação de rede para realização de exame e retorna o contato informando que locais indicados não tem agenda para realização do exame. Beneficiário fez contato telefônico e não foi registrado email com envio do pedido médico."/>
    <x v="1"/>
    <x v="0"/>
    <x v="0"/>
    <s v="Sim"/>
    <x v="0"/>
    <x v="1"/>
    <m/>
    <m/>
    <s v="Não"/>
    <s v="Não"/>
    <m/>
    <s v="Não"/>
  </r>
  <r>
    <d v="2024-08-28T00:00:00"/>
    <x v="93"/>
    <n v="6"/>
    <x v="7"/>
    <n v="13061306"/>
    <s v="FABIOLA DUARTE MACHADO DOS SANTOS"/>
    <s v="132.655.377-14"/>
    <n v="31"/>
    <s v="Reincidente"/>
    <s v="Personal "/>
    <x v="1"/>
    <x v="21"/>
    <s v="Cobertura"/>
    <s v="Regras para acesso aos atendimentos"/>
    <x v="2"/>
    <s v="Negativa  (Atendimento; Transferência)"/>
    <x v="46"/>
    <x v="1"/>
    <m/>
    <s v="Empresarial"/>
    <s v="Assistencial"/>
    <x v="14"/>
    <m/>
    <x v="2"/>
    <s v="Evitável"/>
    <s v="[EXTRAROL]Beneficiária questiona a falta de atendimento para: Cirurgia do ligamento cruzado anterior no joelho direito lesão crônica do ligamento do LCA, médico solicitante Dr. José Soares Pires Neto. A solicitação foi feita à Operadora no dia 14/08/2024, para realização no município do Rio de Janeiro. A operadora alega que o pedido está em análise . Protocolo 42233920240828048062 – data 28/08/2024."/>
    <s v="Beneficiária reclama de demora para liberação de cirurgia de ortopedia, porém, guia foi aberta dia 16/08 e ainda está dentro do prazo de 21 dias úteis "/>
    <x v="1"/>
    <x v="0"/>
    <x v="1"/>
    <s v="Sim"/>
    <x v="0"/>
    <x v="1"/>
    <m/>
    <m/>
    <s v="Sim"/>
    <s v="Encaminhado para área errada"/>
    <m/>
    <s v="Não"/>
  </r>
  <r>
    <d v="2024-07-30T00:00:00"/>
    <x v="94"/>
    <n v="36"/>
    <x v="17"/>
    <n v="13064374"/>
    <s v="THEREZA MARIA FERNANDES LOPES"/>
    <s v="816.394.067-00"/>
    <n v="84"/>
    <s v="Não Reincidente"/>
    <s v="Premium"/>
    <x v="2"/>
    <x v="9"/>
    <s v="Contratos e Regulamentos"/>
    <s v="Contratação/Adesão e Vigência Contratual"/>
    <x v="5"/>
    <s v="Cliente Alto Custo"/>
    <x v="4"/>
    <x v="1"/>
    <m/>
    <s v="Individual"/>
    <s v="Não Assistencial"/>
    <x v="6"/>
    <m/>
    <x v="1"/>
    <s v="Risco do Negócio"/>
    <s v="Interlocutora, que se identifica como filha da beneficiária, questiona o prazo para contratação de plano individual ou familiar, sem justificativa específica. Interlocutora acrescenta que o plano foi ofertado sem carências, até para beneficiária com doença ou lesão pré-existente. A solicitação foi feita à Operadora no dia 30/07/2024. Protocolo: 42233920240904060045 - data: 04/09/2024."/>
    <s v="Localizado contato do corretor com a Central Fale Leve solicitando posição da proposta. Contato feito no mesmo dia em que a NIP foi aberta e  que gerou o mesmo protocolo que foi registrado na NIP. Na ligação, o corretor informa que a filha da beneficiária quer registrar reclamação na ANS  e que irá entrar em contato com a Ouvidoria para tentar resolver. Não consegui localizar contato com a Ouvidoria."/>
    <x v="0"/>
    <x v="0"/>
    <x v="1"/>
    <s v="Sim"/>
    <x v="0"/>
    <x v="1"/>
    <m/>
    <m/>
    <s v="Não"/>
    <s v="Não encaminhou para área responsável/ Registrou protocolo em um cadastro errado"/>
    <s v="Não enviou para atendimento especializado"/>
    <s v="Não"/>
  </r>
  <r>
    <d v="2024-07-15T00:00:00"/>
    <x v="94"/>
    <n v="51"/>
    <x v="14"/>
    <n v="13065318"/>
    <s v="VIVIANE BRAGA DE FIGUEIREDO VERISSIMO"/>
    <s v="123.535.027-41"/>
    <n v="37"/>
    <s v="Não Reincidente"/>
    <s v="Premium"/>
    <x v="1"/>
    <x v="1"/>
    <s v="Contratos e Regulamentos"/>
    <s v="Contratação/Adesão e Vigência Contratual"/>
    <x v="5"/>
    <s v="Cliente Alto Custo"/>
    <x v="4"/>
    <x v="1"/>
    <m/>
    <s v="Empresarial"/>
    <s v="Não Assistencial"/>
    <x v="6"/>
    <m/>
    <x v="1"/>
    <s v="Risco do Negócio"/>
    <s v="Interlocutora, que se identifica como filha da beneficiária, questiona o prazo para contratação de plano individual ou familiar, sem justificativa específica. Interlocutora acrescenta que o plano foi ofertado sem carências, até para beneficiária com doença ou lesão pré-existente. A solicitação foi feita à Operadora no dia 30/07/2024. Protocolo: 42233920240904060045 - data: 04/09/2024."/>
    <s v="Não localizado contato com a Central Fale Leve"/>
    <x v="1"/>
    <x v="0"/>
    <x v="0"/>
    <s v="Não"/>
    <x v="1"/>
    <x v="1"/>
    <m/>
    <m/>
    <s v="Não"/>
    <s v="Não"/>
    <m/>
    <s v="Não"/>
  </r>
  <r>
    <d v="2024-08-05T00:00:00"/>
    <x v="94"/>
    <n v="30"/>
    <x v="6"/>
    <n v="13065538"/>
    <s v="RAPHAEL RIBEIRO DE SOUSA DA SILVA"/>
    <s v="125.025.947-90"/>
    <n v="34"/>
    <s v="Não Reincidente"/>
    <s v="Metropolitano"/>
    <x v="1"/>
    <x v="5"/>
    <s v="Contratos e Regulamentos"/>
    <s v="Contratação/Adesão e Vigência Contratual"/>
    <x v="5"/>
    <s v="Cliente Alto Custo"/>
    <x v="4"/>
    <x v="1"/>
    <m/>
    <s v="Individual"/>
    <s v="Não Assistencial"/>
    <x v="6"/>
    <m/>
    <x v="1"/>
    <s v="Risco do Negócio"/>
    <s v="FECHEI UM CONTRATO SOB NÚMERO 17228850390952 COM A LEVE SAÚDE NO DIA 05/08/2024 E ATÉ O MOMENTO ENCONTRA-SE EM ANÁLISE MÉDICA. ESTÃO FAZENDO EXATAMENTE 30 DIAS DA ASSINATURA E ESTOU ATÉ O MOMENTO AGUARDANDO O BOLETO PARA PAGAMENTO. JÁ FIZ VÁRIAS LIGAÇÕES POREM SEMPRE SOU INFORMADO QUE O CONTRATO ESTÁ EM ANÁLISE. HOJE FIZ MAIS UMA TENTATIVA E FALEI COM A ATENDENTE LUIZA SOB PROTOCOLO 42233920240904988876. GOSTARIA DE TER O MEU PLANO LIBERADO. SEGUE EM ANEXO O MEU CONTRATO."/>
    <s v="Localizado 5 contatos do corretor solicitando informações sobre a implantação da proposta, porém, não há registro de ameaça. Não localizado contato pelo número do cliente."/>
    <x v="1"/>
    <x v="0"/>
    <x v="0"/>
    <s v="Não"/>
    <x v="0"/>
    <x v="1"/>
    <m/>
    <m/>
    <s v="Não"/>
    <s v="Não"/>
    <m/>
    <s v="Não"/>
  </r>
  <r>
    <d v="2024-08-30T00:00:00"/>
    <x v="94"/>
    <n v="5"/>
    <x v="1"/>
    <n v="13064243"/>
    <s v="JOSE WILLIAM AZEVEDO DE FREITAS"/>
    <s v="684.405.377-00"/>
    <n v="58"/>
    <s v="Não Reincidente"/>
    <s v="Personal "/>
    <x v="0"/>
    <x v="24"/>
    <s v="Contratos e Regulamentos"/>
    <s v="Itens Obrigatórios e Cláusulas Contratuais"/>
    <x v="30"/>
    <s v="Problemas com boleto"/>
    <x v="57"/>
    <x v="1"/>
    <m/>
    <s v="Empresarial"/>
    <s v="Não Assistencial"/>
    <x v="1"/>
    <m/>
    <x v="0"/>
    <s v="Evitável"/>
    <s v="Beneficiário alega que dados bancários em boleto referente a mensalidade do mês 8 enviado por operadora constam incorretos e não são reconhecidos no banco impedindo de ser realizado o pagamento. Beneficiário informa que tentou contato com a operadora e não obteve sucesso e que ouvidoria encontra-se indisponível . Beneficiário acrescenta que plano de saúde se encontra suspenso por não conseguir efetuar o pagamento do mês 8 pois operadora até a presente data(04/09/24) não enviou o boleto com as informações bancárias corretas. Protocolo: 422339202400826039913 26/08/24 9:40 da manhã. Protocolo: 42233920240902053924 data: 02/09/24"/>
    <m/>
    <x v="0"/>
    <x v="1"/>
    <x v="1"/>
    <s v="Sim"/>
    <x v="0"/>
    <x v="1"/>
    <m/>
    <m/>
    <s v="Sim"/>
    <s v="Perda de SLA"/>
    <m/>
    <s v="Atendimento especializado"/>
  </r>
  <r>
    <s v="-"/>
    <x v="94"/>
    <n v="0"/>
    <x v="14"/>
    <n v="13065799"/>
    <s v="GUSTAVO EDUARDO HUMPHREYS"/>
    <s v="015.116.859-80"/>
    <n v="47"/>
    <s v="Reincidente"/>
    <s v="Leve On"/>
    <x v="4"/>
    <x v="1"/>
    <s v="Cobertura"/>
    <s v="Rede de Atendimento (rede conveniada)"/>
    <x v="2"/>
    <s v="Gatekeeper Leve On"/>
    <x v="55"/>
    <x v="37"/>
    <m/>
    <s v="Individual"/>
    <s v="Assistencial"/>
    <x v="5"/>
    <m/>
    <x v="0"/>
    <s v="Evitável"/>
    <s v="Prezados. Em 03.09.2024 entrei em contato com a referida operadora para solicitar minha receita do remédio bupropiona 150mg, pois sofro de ansiedade e permanecer sem o medicamento afeta muito minha saúde mental. Ocorre que a operadora se recusa a disponibilizar o documento e só possuo remédio até 12.09.2024. Anteriormente já foi solicitada a receita e prontamente me expediram. Porém, agora a operadora insiste que necessita-se de consulta para nova receita. Ocorre que a data de consulta só existe para 16.09.2024 e assim permaneceria sem medicação, o que pode levar a risco minha saúde. Necessito urgente comprar outro medicamento. Segue em anexo a última receita comprovando que faço uso do medicamento. É o breve relato."/>
    <s v="Cliente se nega a passar por nova consulta médica para obtenção de receita. Foi oferecido um encaixe para atendê-los mas não aceitou por ser presencial, porém não ofertaram telemedicina"/>
    <x v="1"/>
    <x v="0"/>
    <x v="1"/>
    <s v="Não"/>
    <x v="1"/>
    <x v="1"/>
    <m/>
    <m/>
    <s v="Não"/>
    <s v="Não"/>
    <m/>
    <s v="Não"/>
  </r>
  <r>
    <d v="2024-09-03T00:00:00"/>
    <x v="94"/>
    <n v="1"/>
    <x v="7"/>
    <n v="13063949"/>
    <s v="VILMARA TINOCO DE MESQUITA"/>
    <s v="141.253.347-30"/>
    <n v="32"/>
    <s v="Não Reincidente"/>
    <s v="Personal "/>
    <x v="1"/>
    <x v="24"/>
    <s v="Cobertura"/>
    <s v="Rede de Atendimento (rede conveniada)"/>
    <x v="2"/>
    <s v="Erros de atendimento (Fale Leve, prestador e etc)"/>
    <x v="0"/>
    <x v="1"/>
    <m/>
    <s v="Empresarial"/>
    <s v="Assistencial"/>
    <x v="3"/>
    <m/>
    <x v="0"/>
    <s v="Evitável"/>
    <s v="Beneficiária, questiona a falta de atendimento para Cirurgia bariátrica referente a Anestesista. A solicitação foi feita à Operadora no dia 07/08/2024, para realização no município Rio de Janeiro. A operadora alega informou que teria que pagar anestesista, mas informar que não tem condições de pagar o valor para solicitar o reembolso, a operadora ainda não apresentou resposta. Protocolo 42233920240903052813 data 03/09/2024."/>
    <s v="Beneficiária encaminhou solicitação de possibilidade de pagamento de anestesia pela operadora, porém, os casos abertos foram encaminhados para Regulação e deveriam ser enviados para Gestão de rede. Além disso, houve fechamento indevido de um caso pelo Backoffice"/>
    <x v="0"/>
    <x v="0"/>
    <x v="1"/>
    <s v="Sim"/>
    <x v="0"/>
    <x v="0"/>
    <m/>
    <m/>
    <s v="Sim"/>
    <s v="Encaminhado para área errada"/>
    <s v="Fechou o caso de forma errada"/>
    <s v="Ouvidoria"/>
  </r>
  <r>
    <d v="2024-08-30T00:00:00"/>
    <x v="95"/>
    <n v="6"/>
    <x v="5"/>
    <n v="13067315"/>
    <s v="ANA PAULA DE SOUZA DO VAL"/>
    <s v="872.840.3070-4"/>
    <n v="59"/>
    <s v="Não Reincidente"/>
    <s v="Premium"/>
    <x v="4"/>
    <x v="10"/>
    <s v="Contratos e Regulamentos"/>
    <s v="Contratação/Adesão e Vigência Contratual"/>
    <x v="5"/>
    <s v="Cliente Alto Custo"/>
    <x v="4"/>
    <x v="1"/>
    <m/>
    <s v="Individual"/>
    <s v="Não Assistencial"/>
    <x v="6"/>
    <m/>
    <x v="1"/>
    <s v="Risco do Negócio"/>
    <s v="Beneficiária, questiona a recusa para contratação de plano individual ou familiar, relata que recebeu recusa após entrevista virtual para preenchimento de declaração de saúde. Beneficiaria acredita que recusa ocorreu por ela ser portadora de patologia. A solicitação foi feita à Operadora no dia 30/08/2024. Protocolo: 422233920240905992590 data: 30/08/2024."/>
    <s v="Não localizado contato com a Central Fale Leve"/>
    <x v="1"/>
    <x v="0"/>
    <x v="0"/>
    <s v="Não"/>
    <x v="1"/>
    <x v="1"/>
    <m/>
    <m/>
    <s v="Não"/>
    <s v="Não"/>
    <m/>
    <s v="Não"/>
  </r>
  <r>
    <d v="2024-08-29T00:00:00"/>
    <x v="95"/>
    <n v="7"/>
    <x v="12"/>
    <n v="13067830"/>
    <s v="ELENICE MINIGUELO MORENO MENA"/>
    <s v="313.062.097-49"/>
    <n v="74"/>
    <s v="Não Reincidente"/>
    <s v="Premium"/>
    <x v="2"/>
    <x v="6"/>
    <s v="Contratos e Regulamentos"/>
    <s v="Contratação/Adesão e Vigência Contratual"/>
    <x v="5"/>
    <s v="Cliente Alto Custo"/>
    <x v="4"/>
    <x v="1"/>
    <m/>
    <s v="Individual"/>
    <s v="Não Assistencial"/>
    <x v="6"/>
    <m/>
    <x v="1"/>
    <s v="Risco do Negócio"/>
    <s v="Entretanto, já me encontro no dia 05/09/2024 sem retorno por parte da operadora uma vez que entrei em contato através do protocolo acima e nada foi esclarecido. Solicito uma posição da operadora sobre a proposta em andamento."/>
    <s v="Localizado o contato do corretor com o Fale Leve pelo whatsapp, porém, sem ameaça"/>
    <x v="1"/>
    <x v="0"/>
    <x v="0"/>
    <s v="Sim"/>
    <x v="0"/>
    <x v="1"/>
    <m/>
    <m/>
    <s v="Não"/>
    <s v="Não"/>
    <m/>
    <s v="Não"/>
  </r>
  <r>
    <d v="2024-08-29T00:00:00"/>
    <x v="95"/>
    <n v="7"/>
    <x v="9"/>
    <n v="13066974"/>
    <s v="ANNELISE NOE MARTINHO"/>
    <s v="036.138.407-66"/>
    <n v="52"/>
    <s v="Reincidente"/>
    <s v="Premium"/>
    <x v="2"/>
    <x v="1"/>
    <s v="Cobertura"/>
    <s v="Carência"/>
    <x v="2"/>
    <s v="Falta de prestador na região"/>
    <x v="21"/>
    <x v="82"/>
    <m/>
    <s v="Individual"/>
    <s v="Assistencial"/>
    <x v="2"/>
    <m/>
    <x v="0"/>
    <s v="Evitável"/>
    <s v="Interlocutora, que se identifica como beneficiária, questiona a não cobertura para 40808130 Densitometria óssea - rotina: coluna e fêmur (ou dois segmentos). O procedimento foi solicitado à operadora no dia [02/09/2024], para realização no município Barra da Tijuca Rio de Janeiro, a operadora indicou prestadores que não realizam o procedimento. Locais Labs A , Clinica Felipe Matoso, Sebem Centro de pesquisa mulher, Pro Echo. Dimagem, Anoto Medicina Diagnostica, Cardiomex. Centro de Medicina. Tia do médico. Centro de Medicina Nuclear Villela Pedras. Nenhum deles atende peso. Pede urgência, precisa apresentar ao médico Rafael Nobrega. Protocolo:42233920240904060298 Data: 03/09/2024"/>
    <s v="Beneficiária informa que entrou em contato com todos os locais indicados para realizar densitometria Óssea mas nenhum prestador realiza o exame para o seu peso."/>
    <x v="0"/>
    <x v="1"/>
    <x v="0"/>
    <s v="Sim"/>
    <x v="0"/>
    <x v="0"/>
    <m/>
    <m/>
    <s v="Sim"/>
    <s v="Perda de SLA"/>
    <m/>
    <s v="Atendimento especializado"/>
  </r>
  <r>
    <d v="2024-09-04T00:00:00"/>
    <x v="95"/>
    <n v="1"/>
    <x v="6"/>
    <n v="13066404"/>
    <s v="ROBERTO CARLOS CEARENSE PIMENTEL"/>
    <s v="872.840.307-04"/>
    <n v="59"/>
    <s v="Não Reincidente"/>
    <s v="Personal "/>
    <x v="0"/>
    <x v="1"/>
    <s v="Cobertura"/>
    <s v="Carência"/>
    <x v="2"/>
    <s v="Carência"/>
    <x v="13"/>
    <x v="45"/>
    <m/>
    <s v="Empresarial"/>
    <s v="Assistencial"/>
    <x v="7"/>
    <m/>
    <x v="0"/>
    <s v="Evitável"/>
    <s v="Interlocutora que se identifica como esposa do beneficiário questiona a não cobertura para nome técnico do procedimento consulta urologista . O procedimento foi solicitado no dia 04/09/2024, para realização no município, entretanto, a operadora negou com a justificativa de que o beneficiário está em carência para o procedimento especificar se no contrato há alguma cláusula de redução de carência. Protocolo :42233920240905062564 – data: 05/09/2024."/>
    <s v="Esposa do beneficiário solicita o agendamento de consulta com urologista e consultora informa que já havia agendamento realizado mas data estava fora do prazo."/>
    <x v="0"/>
    <x v="0"/>
    <x v="1"/>
    <s v="Sim"/>
    <x v="0"/>
    <x v="1"/>
    <m/>
    <m/>
    <s v="Sim"/>
    <s v="Não"/>
    <m/>
    <s v="Reclame aqui"/>
  </r>
  <r>
    <d v="2024-08-16T00:00:00"/>
    <x v="95"/>
    <n v="20"/>
    <x v="6"/>
    <n v="13067674"/>
    <s v="LOURDES MARIA TAVARES BALTHAZAR"/>
    <s v="030.702.727-97"/>
    <n v="65"/>
    <s v="Não Reincidente"/>
    <s v="Personal "/>
    <x v="3"/>
    <x v="9"/>
    <s v="Cobertura"/>
    <s v="Prazos Maximos para Atendimento"/>
    <x v="2"/>
    <s v="Prestador sem agenda"/>
    <x v="25"/>
    <x v="47"/>
    <m/>
    <s v="Empresarial"/>
    <s v="Assistencial"/>
    <x v="2"/>
    <m/>
    <x v="0"/>
    <s v="Evitável"/>
    <s v="Beneficiaria questiona a não cobertura para neforogifta. A operadora indicou os prestadores e nenhum deles tem agenda disponível dentro dos prazos da RN 566/2022 ou nenhum profissional tem agenda disponível para atendimento. O procedimento foi solicitado à operadora a mais de 30 dias para realização no município do Rio de janeiro. 20240905245452819 PROTOCOLO – Data 05/09/2024"/>
    <s v="Beneficiária reclama de falta de disponibilidade para atendimento de nefrologia em todos os prestadores indicados"/>
    <x v="1"/>
    <x v="0"/>
    <x v="1"/>
    <s v="Sim"/>
    <x v="0"/>
    <x v="1"/>
    <m/>
    <m/>
    <s v="Não"/>
    <s v="Não"/>
    <m/>
    <s v="Não"/>
  </r>
  <r>
    <d v="2024-08-20T00:00:00"/>
    <x v="96"/>
    <n v="17"/>
    <x v="5"/>
    <n v="13068836"/>
    <s v="FERNANDO JOSE FROES CRUZ DE OLIVEIRA"/>
    <s v="621.880.627-87"/>
    <n v="68"/>
    <s v="Não Reincidente"/>
    <s v="Premium"/>
    <x v="0"/>
    <x v="9"/>
    <s v="Contratos e Regulamentos"/>
    <s v="Contratação/Adesão e Vigência Contratual"/>
    <x v="5"/>
    <s v="Cliente Alto Custo"/>
    <x v="4"/>
    <x v="1"/>
    <m/>
    <s v="Individual"/>
    <s v="Não Assistencial"/>
    <x v="6"/>
    <m/>
    <x v="1"/>
    <s v="Risco do Negócio"/>
    <s v="Interlocutor, que se identifica como filho do beneficiário], questiona a demora para o plano entrar em vigor do plano individual ou familiar, operadora alega que a solicitação esta em analise. A solicitação foi feita à Operadora no dia 20/08/2024 e a entrevista com o plano foi realizada no dia 21/08/2024 e ate a presente data o plano não esta ativo. Protocolo não fornecido pela operadora"/>
    <s v="Não localizado contato com a Central Fale Leve/ Corretora é ex colaboradora da Leve"/>
    <x v="1"/>
    <x v="0"/>
    <x v="0"/>
    <s v="Não"/>
    <x v="1"/>
    <x v="1"/>
    <m/>
    <m/>
    <s v="Não"/>
    <s v="Não"/>
    <m/>
    <s v="Não"/>
  </r>
  <r>
    <d v="2024-08-14T00:00:00"/>
    <x v="96"/>
    <n v="23"/>
    <x v="1"/>
    <n v="13069127"/>
    <s v="ENZO HENRIKE ROSA CARDOSO"/>
    <s v="156.703.627-99"/>
    <n v="13"/>
    <s v="Não Reincidente"/>
    <s v="Personal"/>
    <x v="1"/>
    <x v="10"/>
    <s v="Cobertura"/>
    <s v="Regras para acesso aos atendimentos"/>
    <x v="2"/>
    <s v="Cancelamento de consulta"/>
    <x v="17"/>
    <x v="9"/>
    <m/>
    <s v="Empresarial"/>
    <s v="Assistencial"/>
    <x v="7"/>
    <m/>
    <x v="0"/>
    <s v="Evitável"/>
    <s v=" Interlocutora, que se identifica como Avo do beneficiário, questiona a falta de atendimento para Pediatria. A solicitação foi feita à Operadora nos dias 15/04/2024, 06/05/2024,14/06/2024,06/07/07/2024,30/08/2024, 03/09/2024 para realização no município Rio de janeiro. A operadora alega imprevistos com Prestador, remarcar o atendimento e não disponibiliza. Protocolo 42233920240903059238 – data 03/09/2024"/>
    <s v="Avó do beneficiário reclama sobre consultas de pediatria que foram canceladas. "/>
    <x v="1"/>
    <x v="0"/>
    <x v="1"/>
    <s v="Sim"/>
    <x v="0"/>
    <x v="1"/>
    <m/>
    <m/>
    <s v="Não"/>
    <s v="Não"/>
    <m/>
    <s v="Não"/>
  </r>
  <r>
    <d v="2024-08-30T00:00:00"/>
    <x v="96"/>
    <n v="7"/>
    <x v="1"/>
    <n v="13069151"/>
    <s v="MURILO DETROIT ROSA DURAND"/>
    <s v="208.695.697-59"/>
    <n v="6"/>
    <s v="Não Reincidente"/>
    <s v="Personal"/>
    <x v="1"/>
    <x v="10"/>
    <s v="Cobertura"/>
    <s v="Regras para acesso aos atendimentos"/>
    <x v="2"/>
    <s v="Cancelamento de consulta"/>
    <x v="17"/>
    <x v="9"/>
    <m/>
    <s v="Empresarial"/>
    <s v="Assistencial"/>
    <x v="7"/>
    <m/>
    <x v="0"/>
    <s v="Evitável"/>
    <s v="Interlocutora, que se identifica como Avo do beneficiário, questiona a falta de atendimento para Pediatria. A solicitação foi feita à Operadora nos dias 15/04/2024, 06/05/2024,14/06/2024,06/07/07/2024,30/08/2024, 03/09/2024 para realização no município Rio de janeiro. A operadora alega imprevistos com Prestador, remarcar o atendimento e não disponibiliza. Protocolo 42233920240903059213 – data 03/09/2024."/>
    <s v="Avó do beneficiário reclama sobre consultas de pediatria que foram canceladas. "/>
    <x v="1"/>
    <x v="0"/>
    <x v="1"/>
    <s v="Sim"/>
    <x v="0"/>
    <x v="1"/>
    <m/>
    <m/>
    <s v="Não"/>
    <s v="Não"/>
    <m/>
    <s v="Não"/>
  </r>
  <r>
    <d v="2024-07-12T00:00:00"/>
    <x v="96"/>
    <n v="56"/>
    <x v="6"/>
    <n v="13069143"/>
    <s v="GABRIEL DE ARAUJO VILARINHO SANTOS SILVA"/>
    <s v="174.958.537-51"/>
    <n v="25"/>
    <s v="Não Reincidente"/>
    <s v="Premium"/>
    <x v="0"/>
    <x v="7"/>
    <s v="Cobertura"/>
    <s v="Reembolso"/>
    <x v="2"/>
    <s v="Erros de atendimento (Fale Leve, prestador e etc)"/>
    <x v="0"/>
    <x v="1"/>
    <m/>
    <s v="Empresarial"/>
    <s v="Assistencial"/>
    <x v="3"/>
    <m/>
    <x v="0"/>
    <s v="Evitável"/>
    <s v="Interlocutor(a), que se identifica como Mãe do beneficiário, informa que o procedimento Anestesista para o procedimento de Colonoscopia foi solicitado à operadora em 19/06/2024 e não foi garantido Operadora já ultrapassou o prazo para o reembolso. O procedimento foi posteriormente realizado em caráter particular em 12/06/2024, no prestador Dr Carlos Eduardo Brás CRM 521053086, em função da ausência de cobertura pela operadora. A solicitação de reembolso foi feita em data do pedido – 19/06/2024, não sendo pago o reembolso integral valor pago R$ 400,00 e não houve valor reembolsado. Protocolo:42233920240906063993 Data: 06/09/2024."/>
    <s v="Cliente questiona sobre um reembolso que já consta data de pagamento em sistema, ninguém informa isso para cliente, tratam como novo reembolso"/>
    <x v="0"/>
    <x v="0"/>
    <x v="1"/>
    <s v="Sim"/>
    <x v="0"/>
    <x v="1"/>
    <m/>
    <m/>
    <s v="Sim"/>
    <s v="Preenchimento de Chater com caso fechado"/>
    <s v="Abertura de caso na árvore errada"/>
    <s v="Não"/>
  </r>
  <r>
    <d v="2024-09-04T00:00:00"/>
    <x v="97"/>
    <n v="3"/>
    <x v="17"/>
    <n v="13070500"/>
    <s v="MARCELE DE JESUS MENEZES"/>
    <s v="121.936.887-37"/>
    <n v="38"/>
    <s v="Reincidente"/>
    <s v="Personal"/>
    <x v="0"/>
    <x v="7"/>
    <s v="Cobertura"/>
    <s v="Rede de Atendimento (rede conveniada)"/>
    <x v="2"/>
    <s v="Falta de prestador na região"/>
    <x v="21"/>
    <x v="3"/>
    <m/>
    <s v="Empresarial"/>
    <s v="Assistencial"/>
    <x v="7"/>
    <m/>
    <x v="0"/>
    <s v="Evitável"/>
    <s v="Quero registrar a minha indignação com esse plano! Estão descredenciando tudo e não colocando outro no lugar. Estão criando clínicas sem especialidades. Exemplo a clínica de madureira tinha ortopedista tiraram, tinha cardiologista tiraram, cada vez menos especialidades. Ortopedista pra marcar na rede própria só data longe e fisioterapia só na tijuca em um local. Tive que pagar consulta de ortopedista pra meu pai pq só data longe e agora teremos que pagar fisioterapia pq só tem um local na cidade do Rio de janeiro, um tremenda falta de respeito com o consumidor! No início tinha vários credenciados, agora só rede própria! Tá de mal a pior ! Urologista só tem na tijuca, como que um plano voltado pra idoso só tem um especialista! Espero que outros consumidores façam o mesmo! Corram atrás dos seus direitos. Em anexo tem o print com o local pra urologista ( 1 local) espero que coloquem especialidades nas clínicas"/>
    <s v="Reclamação para o beneficiário  MANOEL CRISPIM MENEZES - Filha do beneficiário reclama de descredenciamento e troca de profissionais nas Leve clínicas. Localizada abertura de RA no dia 04/09."/>
    <x v="1"/>
    <x v="0"/>
    <x v="0"/>
    <s v="Sim"/>
    <x v="0"/>
    <x v="1"/>
    <m/>
    <m/>
    <s v="Não"/>
    <s v="Não"/>
    <s v="-"/>
    <s v="Reclame aqui"/>
  </r>
  <r>
    <d v="2024-07-29T00:00:00"/>
    <x v="98"/>
    <n v="42"/>
    <x v="6"/>
    <n v="13071246"/>
    <s v="ISLAINE DA COSTA FERREIRA"/>
    <s v="122.864.317-28"/>
    <n v="35"/>
    <s v="Não Reincidente"/>
    <s v="Premium"/>
    <x v="0"/>
    <x v="9"/>
    <s v="Contratos e Regulamentos"/>
    <s v="Contratação/Adesão e Vigência Contratual"/>
    <x v="5"/>
    <s v="Cliente Alto Custo"/>
    <x v="5"/>
    <x v="1"/>
    <m/>
    <m/>
    <s v="Não Assistencial"/>
    <x v="6"/>
    <m/>
    <x v="1"/>
    <s v="Risco do Negócio"/>
    <s v=" Beneficiária, questiona a recusa para contratação de plano coletivo empresarial Percetto Negócios e Participações e a Operadora Leve Saúde, não deu uma justificativa da recusa. A solicitação foi feita à Operadora no dia 29/07/2024. Trata-se de empresário individual, que realizou inscrição nos órgãos competentes há no mínimo 6 (seis) meses e está regular junto à Receita Federal. Protocolo: 42233920240826948899 – data: 26/08/2024."/>
    <s v="Localizado contato da cliente junto ao Fale Leve, onde informa ter entrado em contato com a ANS  e foi orientada de que precisamos dar resposta sobre a proposta de contratação. Consultora não registrou ameaça"/>
    <x v="0"/>
    <x v="0"/>
    <x v="1"/>
    <s v="Sim"/>
    <x v="0"/>
    <x v="1"/>
    <m/>
    <m/>
    <s v="Não"/>
    <s v="Não"/>
    <s v="Consultora não encaminhou para área responsável/ Não registrou ameaça"/>
    <s v="Não"/>
  </r>
  <r>
    <d v="2024-09-09T00:00:00"/>
    <x v="98"/>
    <n v="0"/>
    <x v="17"/>
    <n v="13070867"/>
    <s v="JULYANA ALEXANDRA SOUSA DA SILVA"/>
    <s v="169.576.867-10"/>
    <n v="19"/>
    <s v="Reincidente"/>
    <s v="Personal "/>
    <x v="1"/>
    <x v="4"/>
    <s v="Cobertura"/>
    <s v="Regras para acesso aos atendimentos"/>
    <x v="2"/>
    <s v="Demora para autorização (exames, consultas, cirurgias e internação)"/>
    <x v="15"/>
    <x v="53"/>
    <m/>
    <s v="Empresarial"/>
    <s v="Assistencial"/>
    <x v="14"/>
    <m/>
    <x v="0"/>
    <s v="Evitável"/>
    <s v="beneficiária, questiona a falta de atendimento para o procedimento hemograma completo (conforme o pedido medico ).A solicitação foi feita à Operadora no dia 09/09/2024, para realização no município São Gonçalo . A operadora alega sem nenhuma justificativa. Protocolo:42233920240909066339 Data:09/09/2024"/>
    <s v="Beneficiária reclama de demora para liberação de guia de exames laboratoriais. Guia aberta 08:44/ Guia liberada após abertura da NIP as 09:42"/>
    <x v="1"/>
    <x v="0"/>
    <x v="1"/>
    <s v="Sim"/>
    <x v="0"/>
    <x v="1"/>
    <m/>
    <m/>
    <s v="Não"/>
    <s v="Não"/>
    <s v="Demora na liberação da guia"/>
    <s v="Não"/>
  </r>
  <r>
    <d v="2024-08-27T00:00:00"/>
    <x v="98"/>
    <n v="13"/>
    <x v="7"/>
    <n v="13071729"/>
    <s v="LUCIANA CHALHOUB CAMPOS"/>
    <s v="077.528.407-69"/>
    <n v="46"/>
    <s v="Reincidente"/>
    <s v="Leve On"/>
    <x v="1"/>
    <x v="10"/>
    <s v="Cobertura"/>
    <s v="Rede de Atendimento (rede conveniada)"/>
    <x v="2"/>
    <s v="Gatekeeper Leve On"/>
    <x v="55"/>
    <x v="1"/>
    <m/>
    <s v="Empresarial"/>
    <s v="Assistencial"/>
    <x v="5"/>
    <m/>
    <x v="2"/>
    <s v="Evitável"/>
    <s v=" Contratei o plano On da leve saude Esse plano para ser consultado pelo medico especialista precisa-se passar por um medico de familia, porem a marcação so esta ocorrendo depois de uns 15 dias ou mais para pegar encaminhamento e só depois passar pelo medico especialista. Eu ja estou e m tratamento de gastrite e nao precisaria passar por um medico de familia para me encaminhar. Sem contar que o processo de marcação é super com´plexo nesse plano porque ninguem atende Ligo, tento marcar pelo Whatsap e nao consigo marcar. Minha reclamação é em relação a dificuldade do paciente em acessar os especialistas. Sendo necessario passar por um medico antes que nao ha vaga disponivel para proximo para somente depois agendar o medico especialista, com isso levase uns dois meses para ser atendido"/>
    <m/>
    <x v="1"/>
    <x v="0"/>
    <x v="0"/>
    <s v="Sim"/>
    <x v="0"/>
    <x v="1"/>
    <m/>
    <m/>
    <s v="Não"/>
    <s v="Não"/>
    <m/>
    <s v="Não"/>
  </r>
  <r>
    <d v="2024-08-27T00:00:00"/>
    <x v="98"/>
    <n v="13"/>
    <x v="8"/>
    <n v="13071513"/>
    <s v="RONALDO KRAUSS LAS CASAS FERNANDEZ"/>
    <s v="011.835.147-86"/>
    <n v="54"/>
    <s v="Não Reincidente"/>
    <s v="Mais Metropolitano"/>
    <x v="2"/>
    <x v="1"/>
    <s v="Cobertura"/>
    <s v="Rede de Atendimento (rede conveniada)"/>
    <x v="2"/>
    <s v="Erros de atendimento (Fale Leve, prestador e etc)"/>
    <x v="0"/>
    <x v="83"/>
    <m/>
    <s v="Empresarial"/>
    <s v="Assistencial"/>
    <x v="3"/>
    <m/>
    <x v="0"/>
    <s v="Evitável"/>
    <s v="Interlocutora, que se identifica como esposa do beneficiário, questiona a não cobertura para TOMOGRAFIA COMPUTADORIZADA DE ABDOME TOTAL. O procedimento foi solicitado à operadora no dia 27/08/2024, para realização no município Rio de Janeiro e a operadora indicou prestadores que não realizam o procedimento. Protocolo 42233920240909066907 - data 09/09/2024."/>
    <s v="Exame solicitado não é coberto pelo rol e backoffice realizou abertura de guia com outra codificação de forma errônea para que o beneficiário não ficasse &quot;descoberto&quot;. Não foi informado para o beneficiário que exame solicitado não é coberto e a esposa continuou tentando agendar o exame que estava no pedido."/>
    <x v="0"/>
    <x v="1"/>
    <x v="1"/>
    <s v="Sim"/>
    <x v="0"/>
    <x v="1"/>
    <m/>
    <m/>
    <s v="Sim"/>
    <s v="Não"/>
    <s v="Abertura de guia com codificação errada / Não iniformado que exame solicitado era fora rol"/>
    <s v="Atendimento especializado"/>
  </r>
  <r>
    <d v="2024-09-09T00:00:00"/>
    <x v="98"/>
    <n v="0"/>
    <x v="17"/>
    <n v="13072774"/>
    <s v="IVANY ANTONIO DOS SANTOS"/>
    <s v="096.452.737-57"/>
    <n v="61"/>
    <s v="Não Reincidente"/>
    <s v="Leve On"/>
    <x v="4"/>
    <x v="3"/>
    <s v="Cobertura"/>
    <s v="Prazos Maximos para Atendimento"/>
    <x v="2"/>
    <s v="Erros de atendimento (Fale Leve, prestador e etc)"/>
    <x v="0"/>
    <x v="1"/>
    <m/>
    <s v="Empresarial"/>
    <s v="Assistencial"/>
    <x v="3"/>
    <m/>
    <x v="0"/>
    <s v="Evitável"/>
    <s v="Minha insatisfação com o atendimento do LEVE ON BAIXADA , constantemente há demora para responder ás solicitações pelo canal deles, WhatsApp, e após horas de espera, as chamadas são canceladas com a mensagem inadequada: &quot;Ei, você ainda está ai? Por falta de comunicação, encerramos a chamada&quot;, mesmo que todas informações já tinham sido enviadas e as horas de espera. Hoje, 09/09, enviei pedidos de exames para Ivany Antônio que está com grau 4 de prolapso de bexiga e já teve quatro infecções urinarias. Após , a atendente que sequer se identificou, solicita reenvio das msg, alegando não ter visualizado antes. Reenviei os exames ás 10h46, fiquei sem resposta até agora 16:28, prejudicando os cuidados essenciais, Essa demora recorrente afeta o agendamento dos exames e a saúde da paciente. Diante da gravidade, Solicito providencias urgentes para priorizar o atendimento e agendamento da cirurgia de forma mais célere, evitando novos transtornos. Conto com a solução da ANS nesta situação delicada"/>
    <s v="Beneficiária reclama de demora no atendimento do whatsapp. Neste dia, houve problema sistêmico na Facilita em que não conseguíamos receber imagens, porém, consultora não interagiu com a beneficiária e não protocolou atendimento."/>
    <x v="1"/>
    <x v="0"/>
    <x v="1"/>
    <s v="Sim"/>
    <x v="0"/>
    <x v="1"/>
    <m/>
    <m/>
    <s v="Não"/>
    <s v="Não"/>
    <s v="Deixou o cliente sem resposta"/>
    <s v="Não"/>
  </r>
  <r>
    <d v="2024-08-07T00:00:00"/>
    <x v="98"/>
    <n v="33"/>
    <x v="6"/>
    <n v="13072250"/>
    <s v="ROSANE MORAES DE OLIVEIRA"/>
    <s v="096.452.737-57"/>
    <n v="61"/>
    <s v="Não Reincidente"/>
    <s v="Premium"/>
    <x v="0"/>
    <x v="9"/>
    <s v="Cobertura"/>
    <s v="Reembolso"/>
    <x v="2"/>
    <s v="Reembolso"/>
    <x v="58"/>
    <x v="1"/>
    <m/>
    <s v="Empresarial"/>
    <s v="Assistencial"/>
    <x v="12"/>
    <m/>
    <x v="0"/>
    <s v="Evitável"/>
    <s v="Solicitei o reembolso para a minha mãe, Rosane Moraes de Oliveira, a qual é minha dependente e precisou ser internada de emergência em razão do que, em um primeiro momento foi diagnosticado como encefalite. Ela precisou fazer ressonância magnética do cerebro com uso de anestesia geral, uma vez que estava com a cognição afetada e os médicos disseram que era fundamental que ela ficasse absolutamente parada. Eu efetuei o pagametno de R$ 1500 reais pelo anestesista, que foi indicado pelo próprio hospital (o qual faz parte da rede credenciada do plano). Após o exame, foi necessária a realização de uma biopsia do cérebro. Foi realizado o pagamento de R$ 12.999,54 pelo anestesistae R$ 1300 pela instrumentadora. Ocorre que somente o anestsista do procediemnto cirrugico foi reembolsado. O plano não retorna, não me passou qualquer informação e não reembolsa a instrumentadora e o anestesista da ressonancia, mesmo eu tendo feito a solicitação em 06/08/2024"/>
    <s v="Beneficiária solicitou o reembolso de 3 notas fiscais, que por erro de análise, foram pagos somente 1 e solicitadas as documentações dos dois restantes. Ainda no mesmo caso, foi aberta a demanda relacionada e encerrada pela mesma pessoa. Após 20 dias, é aberto um novo caso que também é recusado."/>
    <x v="0"/>
    <x v="1"/>
    <x v="1"/>
    <s v="Sim"/>
    <x v="0"/>
    <x v="1"/>
    <m/>
    <m/>
    <s v="Sim"/>
    <s v="Fechou o caso de forma errada"/>
    <m/>
    <s v="Atendimento especializado"/>
  </r>
  <r>
    <d v="2024-07-25T00:00:00"/>
    <x v="99"/>
    <n v="47"/>
    <x v="5"/>
    <n v="13073957"/>
    <s v="YUBIRAJARA CORREA"/>
    <s v="022.576.107-68"/>
    <n v="84"/>
    <s v="Não Reincidente"/>
    <s v="Premium"/>
    <x v="2"/>
    <x v="3"/>
    <s v="Contratos e Regulamentos"/>
    <s v="Contratação/Adesão e Vigência Contratual"/>
    <x v="5"/>
    <s v="Cliente Alto Custo"/>
    <x v="4"/>
    <x v="1"/>
    <m/>
    <s v="Individual"/>
    <s v="Não Assistencial"/>
    <x v="6"/>
    <m/>
    <x v="1"/>
    <s v="Risco do Negócio"/>
    <s v="Interlocutor(a), que se identifica como filho do beneficiário, questiona a falta de resposta para contratação de plano individual ou familiar. A solicitação foi feita à Operadora no dia 25/07/2024. Protocolo 42233920240819921121 data - 19/08/2024"/>
    <s v="Não localizado contato com a Central Fale Leve"/>
    <x v="1"/>
    <x v="0"/>
    <x v="0"/>
    <s v="Não"/>
    <x v="1"/>
    <x v="1"/>
    <m/>
    <m/>
    <s v="Não"/>
    <s v="Não"/>
    <m/>
    <s v="Não"/>
  </r>
  <r>
    <d v="2024-07-22T00:00:00"/>
    <x v="99"/>
    <n v="50"/>
    <x v="5"/>
    <n v="13075894"/>
    <s v="LUIS ROBERTO DO ROSARIO BRITO"/>
    <s v="758.265.427-72"/>
    <n v="66"/>
    <s v="Não Reincidente"/>
    <s v="Premium"/>
    <x v="1"/>
    <x v="9"/>
    <s v="Mensalidades e Reajuste"/>
    <s v="Mensalidades e outras cobraças"/>
    <x v="34"/>
    <s v="Cliente Alto Custo"/>
    <x v="4"/>
    <x v="1"/>
    <m/>
    <s v="Individual"/>
    <s v="Não Assistencial"/>
    <x v="6"/>
    <m/>
    <x v="1"/>
    <s v="Inevitável"/>
    <s v="Solicitei o plano da empresa leve saúde em 18 de julho por meio da LJT consultoria e a operadora fez a entrevista por vídeo em 23 de julho.Depois da entrevista até dia 30 de julho,só informava que estava em análise.Sou cadeirante e hemiplégico por conta de AVC. Quem me ajuda a resolver minhas questões é minha irmã com quem moro. Ocorre que para não di negar o plano resolveram que a cobrança tem que ser emitida em nome dela, além de me tirar a autonomia, retiram o direito de ter as minhas contas em meu nome, que vai me impedir de declarar no Imposto de Renda. A alegação é que não assino, mas o processo atual de contratação é eletrônico, caso queiram minha assinatura deviam enviar o contrato, o que não fizeram. A minha assinatura é por meio de digital, assinatura que consta no banco pelo qual recebo o INSS. Esse é o boleto de cobrança, sem nenhuma menção a mim que estou contratando. Sou capaz de fazer assinaturas, principalmente, assinatura eletrônica que não veio habilitada. NEGATIVA"/>
    <s v="Não localizado contato com a Central Fale Leve"/>
    <x v="1"/>
    <x v="0"/>
    <x v="0"/>
    <s v="Não"/>
    <x v="1"/>
    <x v="1"/>
    <m/>
    <m/>
    <s v="Não"/>
    <s v="Não"/>
    <m/>
    <s v="Não"/>
  </r>
  <r>
    <d v="2024-09-10T00:00:00"/>
    <x v="99"/>
    <n v="0"/>
    <x v="7"/>
    <n v="13075350"/>
    <s v="CARLOS ADRIANO DA SILVA SANTOS"/>
    <s v="079.573.407-76"/>
    <n v="45"/>
    <s v="Não Reincidente"/>
    <s v="Leve On"/>
    <x v="1"/>
    <x v="14"/>
    <s v="Cobertura"/>
    <s v="Rede de Atendimento (rede conveniada)"/>
    <x v="3"/>
    <s v="Erros de atendimento (Fale Leve, prestador e etc)"/>
    <x v="0"/>
    <x v="1"/>
    <m/>
    <s v="Individual"/>
    <s v="Assistencial"/>
    <x v="3"/>
    <m/>
    <x v="0"/>
    <s v="Evitável"/>
    <s v=" Interlocutora, que se identifica como esposa do beneficiário, questiona a não cobertura para US - Ecocardiograma com Doppler convencional - artérias. O procedimento foi solicitado à operadora no dia 10/09/2024, para realização no município São Gonçalo/RJ e a operadora indicou prestadores que não realizam o procedimento. Relata que a operadora após a indicação informou que não possui rede de prestadores no município solicitante. Protocolo 42233920240910074788 – data 10/09/2024."/>
    <s v="Esposa do beneficiário reclama dos locais indicados para realização de ecocardiograma. Consultora informa a beneficiária que não há prestadores na sua região e indica local que beneficiária afirmou já ter realizado anteriormente,"/>
    <x v="0"/>
    <x v="0"/>
    <x v="1"/>
    <s v="Sim"/>
    <x v="0"/>
    <x v="1"/>
    <m/>
    <m/>
    <s v="Sim"/>
    <s v="Não"/>
    <s v="Indicação errada de rede credenciada"/>
    <s v="Não"/>
  </r>
  <r>
    <d v="2024-07-09T00:00:00"/>
    <x v="99"/>
    <n v="63"/>
    <x v="17"/>
    <n v="13073653"/>
    <s v="FRANCILANE DE PAULA SILVESTRE SABINO"/>
    <s v="095.502.347-54"/>
    <n v="52"/>
    <s v="Não Reincidente"/>
    <s v="Personal "/>
    <x v="1"/>
    <x v="14"/>
    <s v="Cobertura"/>
    <s v="Rol de Procedimentos e Cobertura Contratual"/>
    <x v="35"/>
    <s v="Negativa  (Atendimento; Transferência)"/>
    <x v="12"/>
    <x v="1"/>
    <m/>
    <s v="Empresarial"/>
    <s v="Assistencial"/>
    <x v="14"/>
    <m/>
    <x v="2"/>
    <s v="Inevitável"/>
    <s v="PROCEDIMENTO NEGADO, ALEGADO QUE NAO TENHO COBERTURA PELO TEMPO DE CONTRATO."/>
    <s v="Beneficiária identificada como fraude, teve cpt implantada após retificação de DS. A negativa para o procedimento de infiltração ocorreu após a retificação."/>
    <x v="1"/>
    <x v="0"/>
    <x v="0"/>
    <s v="Sim"/>
    <x v="0"/>
    <x v="1"/>
    <m/>
    <m/>
    <s v="Não"/>
    <s v="Não"/>
    <m/>
    <s v="Não"/>
  </r>
  <r>
    <d v="2024-08-16T00:00:00"/>
    <x v="100"/>
    <n v="26"/>
    <x v="8"/>
    <n v="13076477"/>
    <s v="NORMA VENEZA GONCALVES"/>
    <s v="187.082.007-00"/>
    <n v="83"/>
    <s v="Não Reincidente"/>
    <s v="Premium"/>
    <x v="2"/>
    <x v="4"/>
    <s v="Contratos e Regulamentos"/>
    <s v="Contratação/Adesão e Vigência Contratual"/>
    <x v="5"/>
    <s v="Cliente Alto Custo"/>
    <x v="4"/>
    <x v="1"/>
    <m/>
    <s v="Individual"/>
    <s v="Não Assistencial"/>
    <x v="6"/>
    <m/>
    <x v="1"/>
    <s v="Risco do Negócio"/>
    <s v="Interlocutora, que se identifica como irmã da beneficiária, questiona a falta de resposta para contratação de plano individual ou familiar. A operadora só informa que tem que aguardar mais 72 horas. A solicitação foi feita à Operadora no dia 16/08/2024. Relata que entrou em contato com a Operadora por meio do telefone 3952-3333, no dia 11/09/2024, em torno das 09:10, a operadora se recusou a fornecer o protocolo."/>
    <s v="Localizado contato da irmã da cliente junto ao Fale Leve e nos últimos contatos, não ocorreu ameaça explícita, porém, no último contato a responsável solicita o protocolo da ligação e estava atritada pois relata receber sempre a solicitação de recontato."/>
    <x v="1"/>
    <x v="0"/>
    <x v="0"/>
    <s v="Sim"/>
    <x v="0"/>
    <x v="1"/>
    <s v="Não"/>
    <s v="Não"/>
    <s v="Não"/>
    <s v="Não"/>
    <m/>
    <s v="Não"/>
  </r>
  <r>
    <d v="2024-09-05T00:00:00"/>
    <x v="100"/>
    <n v="6"/>
    <x v="1"/>
    <n v="13077069"/>
    <s v="LUMA COELHO ROCHA"/>
    <s v="229.009.147-28"/>
    <n v="2"/>
    <s v="Não Reincidente"/>
    <s v="Personal "/>
    <x v="1"/>
    <x v="14"/>
    <s v="Cobertura"/>
    <s v="Regras para acesso aos atendimentos"/>
    <x v="3"/>
    <s v="Cancelamento de consulta"/>
    <x v="17"/>
    <x v="44"/>
    <m/>
    <s v="Individual"/>
    <s v="Assistencial"/>
    <x v="7"/>
    <m/>
    <x v="0"/>
    <s v="Evitável"/>
    <s v="Interlocutora, que se identifica como avó da beneficiária, questiona o não atendimento para para FONOAUDIÓLOGO. Relata que tentou entrar em contato com a Operadora por meio dos telefones 2139524800/39523382 - na data 11/09/2024, em torno das 10:39 hrs, sem sucesso."/>
    <s v="Cliente reclama de múltiplos cancelamentos de agenda na Leve Clínica, além de consultas de curta duração, alto volume de clientes, etc"/>
    <x v="0"/>
    <x v="1"/>
    <x v="1"/>
    <m/>
    <x v="0"/>
    <x v="1"/>
    <m/>
    <m/>
    <s v="Sim"/>
    <s v="Não"/>
    <s v="Atendimento Especializado não fez acolhimento com cliente"/>
    <s v="Atendimento especializado"/>
  </r>
  <r>
    <d v="2024-09-09T00:00:00"/>
    <x v="100"/>
    <n v="2"/>
    <x v="12"/>
    <n v="13077991"/>
    <s v="JORGE JOSE DE FREITAS"/>
    <s v="438.845.477-04"/>
    <n v="68"/>
    <s v="Não Reincidente"/>
    <s v="Leve On"/>
    <x v="1"/>
    <x v="16"/>
    <s v="Cobertura"/>
    <s v="Rede de Atendimento (rede conveniada)"/>
    <x v="3"/>
    <s v="Gatekeeper Leve On"/>
    <x v="55"/>
    <x v="1"/>
    <m/>
    <s v="Individual"/>
    <s v="Assistencial"/>
    <x v="5"/>
    <m/>
    <x v="0"/>
    <s v="Evitável"/>
    <s v="Prezados, Gostaria de registrar uma reclamação referente ao plano de saúde LEVE ON, pois estou enfrentando uma situação extremamente preocupante em relação ao atendimento do meu pai. Há dois meses estamos aguardando uma consulta on-line para ele, porém, até o momento, não fomos atendidos. Ao entrar em contato com o plano de saúde, fui informado pela atendente que a médica responsável pela consulta pediu demissão e que a empresa está com dificuldades para realizar novos atendimentos. Além disso, estamos aguardando há meses por uma investigação mais aprofundada sobre o quadro de saúde do meu pai. Fomos informados de que ele passaria por uma junta médica do plano, mas até o momento isso não aconteceu. As opiniões sobre o diagnóstico também tem sido divergentes, o que tem gerado grande angústia para nossa família. Enquanto alguns profissionais mencionam a possibilidade de Alzhimer, outros apontam para um quadro de demência. A situação do meu pai tem se deteriorado a cada dia"/>
    <s v="Aparentemente influcência da mudança do Fleury para internalização ON. Checar"/>
    <x v="1"/>
    <x v="0"/>
    <x v="1"/>
    <m/>
    <x v="0"/>
    <x v="0"/>
    <m/>
    <m/>
    <s v="Não"/>
    <s v="Não"/>
    <m/>
    <s v="Não"/>
  </r>
  <r>
    <d v="2024-08-30T00:00:00"/>
    <x v="100"/>
    <n v="12"/>
    <x v="18"/>
    <n v="13076992"/>
    <s v="KARINY DA SILVA RIBEIRO"/>
    <s v="190.182.697-00"/>
    <n v="26"/>
    <s v="Não Reincidente"/>
    <s v="Leve On"/>
    <x v="0"/>
    <x v="4"/>
    <s v="Cobertura"/>
    <s v="Rede de Atendimento (rede conveniada)"/>
    <x v="3"/>
    <s v="Falta de prestador na região"/>
    <x v="21"/>
    <x v="84"/>
    <m/>
    <s v="Empresarial"/>
    <s v="Assistencial"/>
    <x v="2"/>
    <m/>
    <x v="0"/>
    <s v="Evitável"/>
    <s v="Interlocutora, que se identifica como beneficiária, questiona a não cobertura para ( preventivo completo) , e nome do médico solicitante Dra oriana kieling . O procedimento foi solicitado à operadora no dia 30/08/2024 , para realização no município São Gonçalo e a operadora indicou prestadores que não realizam o procedimento. beneficiaria pede ajuda para conseguir realizar seu exame Protocolo 42233920240911077148 data 11/09/2024"/>
    <s v="Beneficiária solicita local para realização de exame, foi indicado local e solicitado o envio para pedidos caso não conseguisse realizar. A mesma encaminhou pedido por email e backoffice perdeu o SLA para envio. Durante a tratativa, o time de gestão de rede também perdeu SLA para resposta de prestador e atendimento especializado demorou para abrir demanda para gestão de rede pois achava que médica na Leve clínica da Barra atenderia a demanda."/>
    <x v="0"/>
    <x v="1"/>
    <x v="1"/>
    <m/>
    <x v="0"/>
    <x v="1"/>
    <m/>
    <m/>
    <s v="Sim"/>
    <s v="Perda de SLA"/>
    <s v="Demora para envio do pedido para área responsável / Caso recepcionado pelo Atendimento Especializado em 03/09 e aberto DR para Gestão de Rede em 09/09"/>
    <s v="Atendimento especializado"/>
  </r>
  <r>
    <s v="-"/>
    <x v="101"/>
    <n v="0"/>
    <x v="14"/>
    <n v="13080424"/>
    <s v="PEDRO LUCAS RIBEIRO MONIS"/>
    <s v="211.948.927-01"/>
    <n v="5"/>
    <s v="Não Reincidente"/>
    <m/>
    <x v="3"/>
    <x v="24"/>
    <s v="Contratos e Regulamentos"/>
    <s v="Contratação/Adesão e Vigência Contratual"/>
    <x v="36"/>
    <s v="Problemas com a comercialização"/>
    <x v="40"/>
    <x v="1"/>
    <m/>
    <m/>
    <s v="Não Assistencial"/>
    <x v="8"/>
    <m/>
    <x v="2"/>
    <s v="Inevitável"/>
    <s v="No dia 11/09/24 Tentei fazer um plano de saúde para meu filho de 5 anos com um corretor de planos e o mesmo me informou que a empresa leve saúde nao esta fazendo contrataçao de plano individual para crianças , somente se um resposável entrar junto . aos meus olhos significa uma venda casada do plano de saúde . hoje dia 12/09/24 liguei diretamente para o plano para confirmar e dois atendentes diferentes me informaram que a empresa nao esta fazendo plano para menores de 18 anos de idade. e se negaram a passar o protocolo da ligação. preciso acompanhar meu filho no pediatra para consultas e nao consigo realizar a adesão do plano de saúde."/>
    <m/>
    <x v="1"/>
    <x v="0"/>
    <x v="0"/>
    <s v="Não"/>
    <x v="0"/>
    <x v="1"/>
    <m/>
    <m/>
    <s v="Não"/>
    <s v="Não"/>
    <m/>
    <s v="Não"/>
  </r>
  <r>
    <d v="2024-07-31T00:00:00"/>
    <x v="102"/>
    <n v="44"/>
    <x v="17"/>
    <n v="13080782"/>
    <s v="AMERICO DAVID AURELIO"/>
    <s v="663.578.457-87"/>
    <n v="64"/>
    <s v="Não Reincidente"/>
    <s v="Premium"/>
    <x v="1"/>
    <x v="1"/>
    <s v="Contratos e Regulamentos"/>
    <s v="contratação/Adesão e Vigência Contratual"/>
    <x v="5"/>
    <s v="Cliente Alto Custo"/>
    <x v="4"/>
    <x v="1"/>
    <m/>
    <s v="Individual"/>
    <s v="Não Assistencial"/>
    <x v="6"/>
    <m/>
    <x v="1"/>
    <s v="Risco do Negócio"/>
    <s v="No dia 31/07/2024 eu assinei a proposta para contratação do plano leve premium PF, declarando honestamente todas as minhas pré existências, no dia 05/08 passei pela entrevista médica informando honestamente também as pré existentes. Porém o plano consta até hoje em análise médica, sendo que o prazo que me foi me informado era de 30 dias e hoje está fazendo 44 dias que consta em análise. Acredito que por conta das doenças não querem me aceitar, hoje meu antigo plano está cancelado e estou descoberto pois a leve não da andamento na proposta."/>
    <s v="Cliente entrou em contato um dia antes de abrir a NIP, não realizou ameaça explícita mas solicita protocolo."/>
    <x v="1"/>
    <x v="0"/>
    <x v="0"/>
    <s v="Sim"/>
    <x v="0"/>
    <x v="1"/>
    <m/>
    <m/>
    <s v="Não"/>
    <s v="Não"/>
    <m/>
    <s v="Não"/>
  </r>
  <r>
    <d v="2024-08-14T00:00:00"/>
    <x v="102"/>
    <n v="30"/>
    <x v="5"/>
    <n v="13081416"/>
    <s v="ANA LUCIA PINHEIRO"/>
    <s v="363.512.967-49"/>
    <n v="73"/>
    <s v="Não Reincidente"/>
    <s v="Personal "/>
    <x v="2"/>
    <x v="1"/>
    <s v="Contratos e Regulamentos"/>
    <s v="contratação/Adesão e Vigência Contratual"/>
    <x v="5"/>
    <s v="Cliente Alto Custo"/>
    <x v="4"/>
    <x v="1"/>
    <m/>
    <s v="Individual"/>
    <s v="Não Assistencial"/>
    <x v="6"/>
    <m/>
    <x v="1"/>
    <s v="Risco do Negócio"/>
    <s v=" Interlocutor, que se identifica como filho da beneficiária, questiona prazo para contratação de plano individual ou familiar, sob alegação de estar em análise. A solicitação foi feita à Operadora no dia 14/08/2024. Protocolo: 17236420822321"/>
    <s v="Não localizado contato com a Central Fale Leve"/>
    <x v="1"/>
    <x v="0"/>
    <x v="0"/>
    <s v="Sim"/>
    <x v="1"/>
    <x v="1"/>
    <m/>
    <m/>
    <s v="Não"/>
    <s v="Não"/>
    <m/>
    <s v="Não"/>
  </r>
  <r>
    <d v="2024-09-05T00:00:00"/>
    <x v="102"/>
    <n v="8"/>
    <x v="1"/>
    <n v="13081737"/>
    <s v="MARILTON FERREIRA DUQUE ESTRADA"/>
    <s v="221.934.997-72"/>
    <n v="45"/>
    <s v="Não Reincidente"/>
    <s v="Personal "/>
    <x v="1"/>
    <x v="4"/>
    <s v="Cobertura"/>
    <s v="Regras para acesso aos atendimentos"/>
    <x v="2"/>
    <s v="Demora para autorização (exames, consultas, cirurgias e internação)"/>
    <x v="39"/>
    <x v="1"/>
    <m/>
    <s v="Empresarial"/>
    <s v="Assistencial"/>
    <x v="15"/>
    <m/>
    <x v="0"/>
    <s v="Evitável"/>
    <s v="Interlocutora, que se identifica como esposa do beneficiário, questiona a demora para liberação da internação do marido. O beneficiário chegou em no hospital por volta das 14 horas, somente às 16 horas foram solicitadas informações pelo hospital, e a internação ocorreu somente às meia noite. O beneficiário não resistiu e teve uma insuficiência respiratória, o ocorrido foi em 05/09/2024, no município São Gonçalo. O óbito ocorreu no dia 06/09/2024, acrescenta que houve enorme descaso para a liberação da internação, teve que ligar varias vezes para que liberassem. Foi solicitado e-mail referente a decisão tomada de fazer marido da interlocutora aguardar mais 12 horas para ser internado, porém e-mail não foi enviado pela operadora, e sim pelo hospital. Protocolo 42233920240913083654 – data 13/09/2024."/>
    <s v="Guia foi solicitada no dia 05/09 as 16:19 e guia 1371034 foi liberada as 23:56. NIP aberta após o ocorrido e falecimento do beneficiário. Durante a tratativa a filha do beneficiário realizou contatos para solicitar autorização e chegou a realizar ameaças.Segundo o protocolo de 21:46, a equipe de regulação aguardava exames para análise da autorização."/>
    <x v="0"/>
    <x v="1"/>
    <x v="1"/>
    <s v="Sim"/>
    <x v="0"/>
    <x v="1"/>
    <m/>
    <m/>
    <s v="Sim"/>
    <s v="Não encaminhou para área responsável"/>
    <s v="Não encaminhou para área responsável"/>
    <s v="Atendimento especializado"/>
  </r>
  <r>
    <d v="2024-09-04T00:00:00"/>
    <x v="102"/>
    <n v="9"/>
    <x v="20"/>
    <n v="13081109"/>
    <s v="VALDIR BASTOS MAGALHAES"/>
    <s v="111.905.407-97"/>
    <n v="83"/>
    <s v="Não Reincidente"/>
    <s v="Premium"/>
    <x v="0"/>
    <x v="1"/>
    <s v="Cobertura"/>
    <s v="Prazos Máximos para Atendimento"/>
    <x v="2"/>
    <s v="Negativa  (Atendimento; Transferência)"/>
    <x v="46"/>
    <x v="1"/>
    <m/>
    <m/>
    <s v="Assistencial"/>
    <x v="14"/>
    <m/>
    <x v="0"/>
    <s v="Inevitável"/>
    <s v=" Infelizmente o setor de avaliação do Plano de Saúde não conseguiu ser sensibilizado pelo senso de urgência no contexto apresentado que trata-se de idoso de 83 anos necessitando de exame de PETSCAN que está sendo tratado como exame eletivo pelo setor de análise em que pese as diversas tentativas, infrutíferas, de sensibilizar o setor. O excelente atendimento realizado tanto pelo SAC quanto pela ouvidoria, na dezena de protocolos abertos a respeito, não foram suficientes para sensibilizar o setor de avaliação sobre a urgência do caso e a necessidade de celeridade. Tendo em vista o desespero da família e do próprio idoso, diagnosticado com carcinoma de bexiga e que dada a idade o tempo de vida queda comprometido com a falta de assistência, venho encarecidamente solicitar a essa ANS que apoio o pleito da própria ouvidoria da LEVE junto aos avaliadores responsáveis pela liberação do EXAME de PETSACN, agendado para o dia 17/09 - Centro de Medicina Nuclear."/>
    <s v="Filha do beneficiário reclama de demora para autorização de exame de ressonância de urgência. Beneficiário com CA de Bexiga, porém, solicitação estava dentro do prazo. Houve erro do Backoffice ao passar o prazo de análise e abertura da guia com codificação errada."/>
    <x v="0"/>
    <x v="1"/>
    <x v="1"/>
    <s v="Sim"/>
    <x v="0"/>
    <x v="0"/>
    <m/>
    <m/>
    <s v="Sim"/>
    <s v="Não"/>
    <s v="Backoffice passou prazo errado/ Aberta guia com codificação errada"/>
    <s v="Atendimento especializado/Ouvidoria"/>
  </r>
  <r>
    <d v="2024-09-13T00:00:00"/>
    <x v="102"/>
    <n v="0"/>
    <x v="7"/>
    <n v="13081801"/>
    <s v="ANDRE LUIZ RODRIGUES SAMPAIO"/>
    <s v="026.178.157-06"/>
    <n v="51"/>
    <s v="Não Reincidente"/>
    <s v="Personal "/>
    <x v="0"/>
    <x v="24"/>
    <s v="Cobertura"/>
    <s v="Regras para acesso aos atendimentos"/>
    <x v="2"/>
    <s v="Negativa  (Atendimento; Transferência)"/>
    <x v="46"/>
    <x v="1"/>
    <m/>
    <m/>
    <s v="Assistencial"/>
    <x v="14"/>
    <m/>
    <x v="2"/>
    <s v="Inevitável"/>
    <s v="Liguei hoje para o centro de medicina do RJ, para marcar exame de ressonância, e o mesmo me informou que a marcação teria que ser para o dia 23, porque a LEVE só liberaria a autorização em 10 dias corridos. Posteriormente falei co a leve, e fui informado pela atendente Larissa, que a autorização ficaria pronta em 10 dias úteis. Isso é um absurdo, é um prazo abusivo e canalha diga-se de passagem! Além disso o centro de medicina do RJ, praticamente obriga ao paciente, entrar no site deles depois de marcar o exame, e preencher um formulário para pedir autorização ao plano. Eles que deveriam fazer esse procedimento, e não o paciente. Quero deixar claro que: &quot; Não estou pedindo favor algum a nenhum F#$D@$P!!. Pelo tempo pago é uma canalhice esperar 10 dias úteis. Não são eles que estão com dores e com a pressão arterial alterada quando a dor intensifica.&quot; Espero uma solução rápida!"/>
    <m/>
    <x v="0"/>
    <x v="1"/>
    <x v="0"/>
    <s v="Sim"/>
    <x v="0"/>
    <x v="1"/>
    <m/>
    <m/>
    <s v="Sim"/>
    <s v="Não"/>
    <m/>
    <s v="Atendimento especializado"/>
  </r>
  <r>
    <d v="2024-08-14T00:00:00"/>
    <x v="103"/>
    <n v="33"/>
    <x v="19"/>
    <n v="13083512"/>
    <s v="PAULO HENRIQUE MONJARDIN DA ROCHA VIANNA"/>
    <s v="847.518.277-15"/>
    <n v="59"/>
    <s v="Não Reincidente"/>
    <s v="Premium"/>
    <x v="1"/>
    <x v="1"/>
    <s v="Contratos e Regulamentos"/>
    <s v="Portabilidade de Carências"/>
    <x v="5"/>
    <s v="Cliente Alto Custo"/>
    <x v="4"/>
    <x v="1"/>
    <m/>
    <s v="Individual"/>
    <s v="Não Assistencial"/>
    <x v="6"/>
    <m/>
    <x v="1"/>
    <s v="Risco do Negócio"/>
    <s v="beneficiário , relata que a [especificar operadora/administradora de destino] não comunicou o aceite da portabilidade no plano de destino. Informa que cumpriu todos os requisitos estabelecidos pela resolução normativa vigente permanência/compatibilidade com o plano de destino e demais requisitos), sendo os documentos entregues na operadora/administradora] em 14/08/2024 passou por uma junta medica para avaliar as doenças pre existentes protocolo 42233920240909004418 no mês de setembro 2024"/>
    <s v="Localizado 12 contatos do corretor com o Fale Leve para  coletar informações sobre a implantação da proposta. Nos 3 últimos atendimentos o mesmo reclama que o prazo da ANS havia expirado. Pelo número do cliente, foram localizados dois protocolos junto ao Fale Leve e um atendimento junto a ouvidoria."/>
    <x v="0"/>
    <x v="0"/>
    <x v="0"/>
    <s v="Sim"/>
    <x v="0"/>
    <x v="0"/>
    <m/>
    <m/>
    <s v="Não"/>
    <s v="Não"/>
    <m/>
    <s v="Ouvidoria"/>
  </r>
  <r>
    <d v="2024-08-27T00:00:00"/>
    <x v="103"/>
    <n v="20"/>
    <x v="5"/>
    <n v="13083844"/>
    <s v="PAULO MOTTA MAIA DE OLIVEIRA VALERIO"/>
    <s v="116.962.127-90"/>
    <n v="38"/>
    <s v="Não Reincidente"/>
    <s v="Premium"/>
    <x v="0"/>
    <x v="9"/>
    <s v="Contratos e Regulamentos"/>
    <s v="contratação/Adesão e Vigência Contratual"/>
    <x v="5"/>
    <s v="Cliente Alto Custo"/>
    <x v="4"/>
    <x v="1"/>
    <m/>
    <s v="Individual"/>
    <s v="Não Assistencial"/>
    <x v="6"/>
    <m/>
    <x v="1"/>
    <s v="Risco do Negócio"/>
    <s v="Beneficiário questiona a recusa para contratação de plano individual ou familiar, sem apresentar justificativa. A solicitação foi feita à Operadora no dia 01/09/2024. Protocolo: 17247860939488 - Não soube informar data."/>
    <s v="Não localizado contato com a Central Fale Leve "/>
    <x v="1"/>
    <x v="0"/>
    <x v="0"/>
    <s v="Não"/>
    <x v="1"/>
    <x v="1"/>
    <m/>
    <m/>
    <s v="Não"/>
    <s v="Não"/>
    <m/>
    <s v="Não"/>
  </r>
  <r>
    <d v="2024-09-11T00:00:00"/>
    <x v="103"/>
    <n v="5"/>
    <x v="7"/>
    <n v="13084715"/>
    <s v="ROSE MARY DE ASSUMPCAO LINHARES"/>
    <s v="549.033.786-91"/>
    <n v="61"/>
    <s v="Não Reincidente"/>
    <s v="Personal "/>
    <x v="0"/>
    <x v="6"/>
    <s v="Cobertura"/>
    <s v="Prazos Máximos para Atendimento"/>
    <x v="3"/>
    <s v="Cancelamento de consulta"/>
    <x v="17"/>
    <x v="37"/>
    <s v="Nutrição"/>
    <s v="Empresarial"/>
    <s v="Assistencial"/>
    <x v="7"/>
    <m/>
    <x v="0"/>
    <s v="Evitável"/>
    <s v="Consultas e exames que foram marcados com meses de antecedência têm sido desmarcados pela operadora um dia antes, sem que seja informado sequer o motivo do cancelamento. Além disso, não me está sendo dada a opção de remarcar, pois as datas disponíveis são sempre para dois ou tres meses após ter sido desmarcado o exame ou consulta. Não há também nenhuma garantia de que serão concretizados, pois também podem ser desmarcados como sempre tem acontecido. Também não consigo contato com a Ouvidoria, pois esta só atende via whatsup."/>
    <s v="Beneficiária reclama de cancelamento de consulta e exames na Leve clínica. Em setembro foram canceladas as consultas que estavam agendadas para psiquiatria, nutrição e ultrassonografia."/>
    <x v="0"/>
    <x v="1"/>
    <x v="0"/>
    <s v="Sim"/>
    <x v="0"/>
    <x v="1"/>
    <m/>
    <m/>
    <s v="Sim"/>
    <s v="Não"/>
    <m/>
    <s v="Não"/>
  </r>
  <r>
    <d v="2024-09-16T00:00:00"/>
    <x v="104"/>
    <n v="1"/>
    <x v="1"/>
    <n v="13087144"/>
    <s v="AMANDA BAPTISTA DOS SANTOS"/>
    <s v="141.527.327-84"/>
    <n v="32"/>
    <s v="Não Reincidente"/>
    <s v="Personal "/>
    <x v="0"/>
    <x v="10"/>
    <s v="Contratos e Regulamentos"/>
    <s v="Suspensão e rescisão Contratuais"/>
    <x v="10"/>
    <s v="Aviso prévio"/>
    <x v="8"/>
    <x v="1"/>
    <m/>
    <s v="Empresarial"/>
    <s v="Não Assistencial"/>
    <x v="4"/>
    <m/>
    <x v="2"/>
    <s v="Inevitável"/>
    <s v="Beneficiária, informa que solicitou à operadora, em 16/09/2024, a exclusão em plano coletivo empresarial da empresa Amanda Baptista Dos Santos14152732784 . Até a presente data não houve a exclusão. Protocolo:42233920240917090338– data:17/09/2024. Obs: Operadora alega que beneficiária e seus dependentes terão que cumprir aviso prévio de 2 meses."/>
    <s v="Beneficiária se recusa a pagar o aviso prévio "/>
    <x v="0"/>
    <x v="1"/>
    <x v="0"/>
    <s v="Sim"/>
    <x v="0"/>
    <x v="1"/>
    <m/>
    <m/>
    <s v="Sim"/>
    <s v="Não"/>
    <m/>
    <s v="Atendimento especializado"/>
  </r>
  <r>
    <d v="2024-09-12T00:00:00"/>
    <x v="104"/>
    <n v="5"/>
    <x v="12"/>
    <n v="13086262"/>
    <s v="FERNANDO PEIXOTO HAIKAL"/>
    <s v="600.734.037-68"/>
    <m/>
    <s v="Reincidente"/>
    <s v="Premium"/>
    <x v="2"/>
    <x v="9"/>
    <s v="Cobertura"/>
    <s v="Carência"/>
    <x v="35"/>
    <s v="Erros de atendimento (Fale Leve, prestador e etc)"/>
    <x v="59"/>
    <x v="1"/>
    <m/>
    <m/>
    <s v="Assistencial"/>
    <x v="13"/>
    <m/>
    <x v="0"/>
    <s v="Evitável"/>
    <s v="Interlocutor(a), que se identifica como esposa do beneficiário, questiona a não cobertura para EXAMES LABORATORIAIS (não informados), USG DE PROSTATA, USG VIAS URINARIAS, ELETROCARDIOGRAMA, ECODOPLERCARDIOGARMA TRANSTORACICO O procedimento foi solicitado no dia 13/09/2024 para realização no município RIO DE JANEIRO, entretanto, a operadora negou com a justificativa de que o(a) beneficiário(a) está em carência para o procedimento . Ressalta que entrou no plano com promoção de carências. Protocolo 42233920240913082618 – data 13/09/2024"/>
    <m/>
    <x v="1"/>
    <x v="0"/>
    <x v="1"/>
    <s v="Sim"/>
    <x v="0"/>
    <x v="0"/>
    <m/>
    <m/>
    <s v="Não"/>
    <s v="Não"/>
    <m/>
    <s v="Ouvidoria"/>
  </r>
  <r>
    <d v="2024-08-29T00:00:00"/>
    <x v="105"/>
    <n v="20"/>
    <x v="17"/>
    <n v="13088536"/>
    <s v="ANTONIO VITURINO SOBRINHO"/>
    <s v="553.051.807-91"/>
    <n v="77"/>
    <s v="Não Reincidente"/>
    <s v="Premium"/>
    <x v="1"/>
    <x v="1"/>
    <s v="Contratos e Regulamentos"/>
    <s v="Contratação/Adesão e Vigência Contratual"/>
    <x v="5"/>
    <s v="Cliente Alto Custo"/>
    <x v="4"/>
    <x v="1"/>
    <m/>
    <s v="Individual"/>
    <s v="Não Assistencial"/>
    <x v="6"/>
    <m/>
    <x v="1"/>
    <s v="Risco do Negócio"/>
    <s v="Interlocutora, que se identifica como filha do beneficiário, questiona a recusa para contratação de plano individual ou familiar, sem justificativa, a operadora não apresenta esclarecimentos a proposta enviada. A solicitação foi feita à Operadora no dia 29/08/2024. Interlocutora informa que ao entrar em contato com a operadora através do número (21)3952-3336, no dia 18/09/2024, em torno das 11:30, e a operadora lega que não é gerado o protocolo do atendimento."/>
    <s v="Localizado contato da corretora, a mesma informa que a filha do beneficiário é advogada e quer acionar a ANS mas pela corretora não entrou com reclamação, porém, na reclamação registrada, o telefone e email são da corretora"/>
    <x v="0"/>
    <x v="0"/>
    <x v="1"/>
    <s v="Sim"/>
    <x v="0"/>
    <x v="1"/>
    <m/>
    <m/>
    <s v="Não"/>
    <s v="Não"/>
    <s v="Não registrou ameaça"/>
    <s v="Não"/>
  </r>
  <r>
    <d v="2024-05-14T00:00:00"/>
    <x v="105"/>
    <n v="127"/>
    <x v="15"/>
    <n v="13089839"/>
    <s v="SILVIA GRILO RAMOS"/>
    <s v="466.955.837-49"/>
    <m/>
    <s v="Reincidente"/>
    <s v="Personal "/>
    <x v="4"/>
    <x v="10"/>
    <s v="Cobertura"/>
    <s v="Prazos Máximos para Atendimento"/>
    <x v="2"/>
    <s v="Demora para autorização (exames, consultas, cirurgias e internação)"/>
    <x v="34"/>
    <x v="1"/>
    <m/>
    <m/>
    <s v="Assistencial"/>
    <x v="16"/>
    <m/>
    <x v="0"/>
    <s v="Evitável"/>
    <s v="Desde Junho venho solicitando ao plano de saúde &quot;Leve&quot; para autorizar o procedimento de Angioplastia pois fui a consulta com o Dr Estevão que solicitou o procedimento. No dia 13 de Julho a Leve autorizou o procedimento e disse que até o dia 13 de setembro tudo estaria de acordo e eu estaria no Procor para realizar o ato. Venho ligando praticamente todos os dias e eles dizem que não tem mais data prevista para o acontecimento pois não tem previsão de fornecer o material nessessario, vou enviar os protocolos e os documentos que tenho referente as minhas reclamações, peço ajuda urgente. Considero grave pois só tem esse hospital para que eu possa resolver o meu problema, no Procor não tem UTI cardíaco e o plano não tem outro hospital para que eu possa realizar o procedimento"/>
    <s v="Beneficiária reclama de demora para realização de cirurgia de  angioplastia. Verificado que Guia foi aberta em julho e já estava autorizada, porém, houve demora para liberação do material."/>
    <x v="1"/>
    <x v="0"/>
    <x v="1"/>
    <s v="Sim"/>
    <x v="0"/>
    <x v="0"/>
    <m/>
    <m/>
    <s v="Sim"/>
    <s v="Perda de SLA"/>
    <m/>
    <s v="Ouvidoria"/>
  </r>
  <r>
    <d v="2024-09-17T00:00:00"/>
    <x v="105"/>
    <n v="1"/>
    <x v="1"/>
    <n v="13089575"/>
    <s v="CLAUDIA CRISTINA DA GAMA SILVA"/>
    <s v="014.339.517-38"/>
    <n v="52"/>
    <s v="Não Reincidente"/>
    <s v="Premium"/>
    <x v="2"/>
    <x v="9"/>
    <s v="Cobertura"/>
    <s v="Carência"/>
    <x v="35"/>
    <s v="Carência"/>
    <x v="13"/>
    <x v="12"/>
    <m/>
    <s v="Empresarial"/>
    <s v="Assistencial"/>
    <x v="8"/>
    <m/>
    <x v="0"/>
    <s v="Inevitável"/>
    <s v="Beneficiária questiona a não cobertura para SESSÕES COM PSICÓLOGO. O procedimento foi solicitado no dia 18/09/2024, para realização no município RIO DE JANEIRO, entretanto, a operadora negou com a justificativa de que a beneficiária está em carência para o procedimento, porém a mesma relata que houve a compra das carências e informa que tal informação consta em contrato. Relata que disponibilizou para a operadora todos os documentos exigidos para a compra de carência e foi informado pelo corretor que só haveria carência de 24h para todos os procedimentos e 300 dias para parto. Após questionamento a operadora disponibilizou atendimento na rede própria, que não tem todas as especialidades. Protocolo: 42233920240918092365 de 18/09/2024."/>
    <s v="Beneficiária reclama de carências pois informa que pela informação da corretora, iria ter compra de carências. Houve erro operacional da consultora que informou as carências incompletas e a beneficiária entendeu que a carência informada pela beneficiária era para todos os procedimentos. Consultora encaminhou tratativa para o atendimento especializado, porém, beneficiária abriu a NIP antes"/>
    <x v="0"/>
    <x v="0"/>
    <x v="1"/>
    <s v="Sim"/>
    <x v="0"/>
    <x v="1"/>
    <m/>
    <m/>
    <s v="Sim"/>
    <s v="Não"/>
    <s v="Não informou os prazos de carências corretamente"/>
    <s v="Não"/>
  </r>
  <r>
    <d v="2024-09-12T00:00:00"/>
    <x v="105"/>
    <n v="6"/>
    <x v="17"/>
    <n v="13088213"/>
    <s v="PAMELLA TOZATO DA SILVA"/>
    <s v="139.702.627-80"/>
    <n v="31"/>
    <s v="Reincidente"/>
    <s v="Personal "/>
    <x v="2"/>
    <x v="14"/>
    <s v="Cobertura"/>
    <s v="Prazos Máximos para Atendimento"/>
    <x v="3"/>
    <s v="Prestador sem agenda"/>
    <x v="25"/>
    <x v="12"/>
    <m/>
    <m/>
    <m/>
    <x v="7"/>
    <m/>
    <x v="0"/>
    <s v="Evitável"/>
    <s v="Bom dia, estou há 6 dias tentando marcar uma consulta para psicóloga essa semana e na outra semana, me derma um prazo de 72 horas a partir do dia 12/09/2024 e eu tentei entrar em contato inúmeras vezes e não consegui e nem consegui um retorno com a operadora, eu estou em tratamento e tendo crises de ansiedade onde minha psicóloga me ajuda, gostaria de uma ajuda pelo amor de Deus."/>
    <s v="Beneficiária solicita agendamento de consulta com psicóloga que já faz acompanhamento na Leve clínica. Consultora encaminhou email para CRM mas não houve retorno da área."/>
    <x v="1"/>
    <x v="0"/>
    <x v="1"/>
    <s v="Sim"/>
    <x v="0"/>
    <x v="1"/>
    <m/>
    <m/>
    <s v="Sim"/>
    <s v="Não"/>
    <m/>
    <s v="Não"/>
  </r>
  <r>
    <d v="2024-07-24T00:00:00"/>
    <x v="106"/>
    <n v="57"/>
    <x v="17"/>
    <n v="13090288"/>
    <s v="VALERIA CRISTINA TEIXEIRA MARQUES"/>
    <s v="606.442.817-15"/>
    <m/>
    <s v="Não Reincidente"/>
    <s v="Premium"/>
    <x v="1"/>
    <x v="9"/>
    <s v="Contratos e Regulamentos"/>
    <s v="Contratação/Adesão e Vigência Contratual"/>
    <x v="5"/>
    <s v="Cliente Alto Custo"/>
    <x v="4"/>
    <x v="1"/>
    <m/>
    <s v="Individual"/>
    <s v="Não Assistencial"/>
    <x v="6"/>
    <m/>
    <x v="1"/>
    <s v="Risco do Negócio"/>
    <s v="Interlocutor que se identifica como filho da beneficiária, questiona a demora no aceite da contratação de plano individual/família, sem justificativa por parte da operadora. A solicitação foi feita à Operadora no dia 24/07/2024. Protocolo 42233920240904989766 – data 04/09/2024."/>
    <s v="Localizado 1 contato do corretor com o Fale Leve para verificação da análise da proposta. Não houve ameaça "/>
    <x v="1"/>
    <x v="0"/>
    <x v="0"/>
    <s v="Sim"/>
    <x v="0"/>
    <x v="1"/>
    <m/>
    <m/>
    <s v="Não"/>
    <s v="Não"/>
    <m/>
    <m/>
  </r>
  <r>
    <d v="2024-09-07T00:00:00"/>
    <x v="106"/>
    <n v="12"/>
    <x v="5"/>
    <n v="13090859"/>
    <s v="CARLOS ALBERTO DO CARMO"/>
    <s v="203.237.607-59"/>
    <m/>
    <s v="Não Reincidente"/>
    <s v="Personal "/>
    <x v="2"/>
    <x v="14"/>
    <s v="Contratos e Regulamentos"/>
    <s v="Contratação/Adesão e Vigência Contratual"/>
    <x v="5"/>
    <s v="Cliente Alto Custo"/>
    <x v="4"/>
    <x v="1"/>
    <m/>
    <s v="Individual"/>
    <s v="Não Assistencial"/>
    <x v="6"/>
    <m/>
    <x v="1"/>
    <s v="Risco do Negócio"/>
    <s v="Fiz a proposta de adesão mas não obtenho resposta ou aceite da mesma e sem a devida explicação por parte da operadora. Atendi a todos os requisitos da proposta, fiz as entrevistas de enfermidades pre existentes, documentação enviada e a resposta não sai."/>
    <s v="Não localizado contato com a Central Fale Leve"/>
    <x v="1"/>
    <x v="0"/>
    <x v="0"/>
    <s v="Sim"/>
    <x v="1"/>
    <x v="1"/>
    <m/>
    <m/>
    <s v="Não"/>
    <s v="Não"/>
    <m/>
    <m/>
  </r>
  <r>
    <d v="2024-06-24T00:00:00"/>
    <x v="106"/>
    <n v="87"/>
    <x v="7"/>
    <n v="13091208"/>
    <s v="ANDRESSA MOURA DA COSTA"/>
    <s v="061.454.407-67"/>
    <n v="32"/>
    <s v="Não Reincidente"/>
    <s v="Personal "/>
    <x v="2"/>
    <x v="7"/>
    <s v="Contratos e Regulamentos"/>
    <s v="Contratação/Adesão e Vigência Contratual"/>
    <x v="5"/>
    <s v="Cliente Alto Custo"/>
    <x v="4"/>
    <x v="1"/>
    <m/>
    <s v="Individual"/>
    <s v="Não Assistencial"/>
    <x v="6"/>
    <m/>
    <x v="1"/>
    <s v="Risco do Negócio"/>
    <s v="Interlocutora, que se identifica como amiga da beneficiária, questiona a recusa para contratação de plano individual ou familiar e a Operadora Leve Saúde não forneceu uma justificativa pela recusa. A solicitação foi feita à Operadora no dia 23/08/2024 e solicitou novamente dia 09/09/2024, sem retorno. Protocolo: 42233920240918039790 data: 18/09/2024."/>
    <s v="Localizado contato da cliente junto ao Fale Leve, onde ameaça ANS pela demora para implantação do plano. Cliente estava com 3 propostas em aberto. A ameaça não foi encaminhada para o time de EMQ, por erro operacional."/>
    <x v="0"/>
    <x v="0"/>
    <x v="1"/>
    <s v="Sim"/>
    <x v="0"/>
    <x v="1"/>
    <m/>
    <m/>
    <s v="Não"/>
    <s v="Não"/>
    <s v="Não encaminhou para área responsável"/>
    <s v="Não"/>
  </r>
  <r>
    <d v="2024-09-16T00:00:00"/>
    <x v="106"/>
    <n v="3"/>
    <x v="7"/>
    <n v="13091855"/>
    <s v="ISLAINE DA COSTA FERREIRA"/>
    <s v="122.864.317-28"/>
    <n v="35"/>
    <s v="Reincidente"/>
    <s v="Premium"/>
    <x v="0"/>
    <x v="9"/>
    <s v="Mensalidades e Reajuste"/>
    <s v="Mensalidades e outras cobraças"/>
    <x v="2"/>
    <s v="Problemas com a comercialização"/>
    <x v="33"/>
    <x v="1"/>
    <m/>
    <s v="Individual"/>
    <s v="Não Assistencial"/>
    <x v="8"/>
    <m/>
    <x v="0"/>
    <s v="Evitável"/>
    <s v="Interlocutora Islane, questiona o desconto não recebido que foi ofertado pela operadora na contratação do plano de 5% vitalício, sobre o valor da mensalidade. Protocolo: 42233920240917036037 – data:04/09/2024."/>
    <m/>
    <x v="1"/>
    <x v="0"/>
    <x v="1"/>
    <s v="Sim"/>
    <x v="0"/>
    <x v="1"/>
    <m/>
    <m/>
    <s v="Não"/>
    <s v="Não"/>
    <m/>
    <m/>
  </r>
  <r>
    <d v="2024-09-17T00:00:00"/>
    <x v="106"/>
    <n v="2"/>
    <x v="7"/>
    <n v="13091371"/>
    <s v="JOSE LUIZ STUDART DE ALBUQUERQUE SOMBRA"/>
    <s v="216.770.267-15"/>
    <n v="78"/>
    <s v="Não Reincidente"/>
    <s v="Mais Metropolitano"/>
    <x v="0"/>
    <x v="17"/>
    <s v="Cobertura"/>
    <s v="Prazos Maximos para Atendimento"/>
    <x v="3"/>
    <s v="Falta de prestador na região"/>
    <x v="21"/>
    <x v="85"/>
    <m/>
    <m/>
    <m/>
    <x v="2"/>
    <m/>
    <x v="0"/>
    <s v="Evitável"/>
    <s v="Beneficiário, questiona o prazo de atendimento para; RM - joelhos e RM Crânio solicitados em nome de Dra Glaucia Maria Ribeiro Zanbetti Leal e Dra Marcia Barreto para realizar em Petrópolis /RJ, solicitado em 04/08/2024.A operadora até o momento NÃO autorizou o serviço e nem agendou expirando o prazo máximo previsto na RN nº 566/2022.Informa que Operadora por diversas vezes alegou não ter recebido e foi solicitado abrir protocolo referente a isso , mas sem sucesso ,uma vez que fica aguardando na linha até a ligação cair.Protocolo 422339202409090000072775"/>
    <s v="Beneficiário não concorda com local indicado para realização do exame de RM. Realiza ameaça mais de um vez."/>
    <x v="0"/>
    <x v="1"/>
    <x v="1"/>
    <s v="Sim"/>
    <x v="0"/>
    <x v="1"/>
    <m/>
    <m/>
    <s v="Sim"/>
    <s v="Não"/>
    <s v="Backoffice direcionou o exame para prestador longe da residência do beneficiário"/>
    <s v="Atendimento especializado"/>
  </r>
  <r>
    <d v="2024-09-16T00:00:00"/>
    <x v="106"/>
    <n v="3"/>
    <x v="17"/>
    <n v="13092040"/>
    <s v="PATRICIA SOUZA DE LIMA"/>
    <s v="016.818.687-09"/>
    <n v="47"/>
    <s v="Não Reincidente"/>
    <s v="Personal "/>
    <x v="0"/>
    <x v="9"/>
    <s v="Cobertura"/>
    <s v="Carência"/>
    <x v="35"/>
    <s v="Negativa  (Atendimento; Transferência)"/>
    <x v="12"/>
    <x v="1"/>
    <m/>
    <s v="Empresarial"/>
    <s v="Assistencial"/>
    <x v="8"/>
    <m/>
    <x v="2"/>
    <s v="Evitável"/>
    <s v="Primeiramente, para contratar o plano já demorou bastante depois do contato que eu fiz com vocês que o plano deu entrada no meu contrato para inclusão do plano, como minha mae Patricia e os 2 depoentes dela (meu irmão e minha filha) já tinha o plano da Golden a 2 anos, pedimos uma carta de permanência ao plano e foi entregue para a Leve saúde, que assegurou que não cumpriríamos carências nenhuma, agora minha mãe precisa fazer uma cirurgia de extrema importância, está com suas partes intimidas inchadas, sentindo dores e o médico disse que a cirurgia era de extrema urgência pois a fístula que ela está no anus pode ser fatal, a leve saúde disse para minha mãe que a cirurgia não foi aprovada pois existe uma carência que termina em janeiro mas não temos esse tempo e essa tal carência não foi passada para ela quando contratou o plano, a atendente disse que essa situação iria entrar em análise e que demoraria 21 dias ÚTEIS para obter um retorno. Isso é um extremo absurdo"/>
    <m/>
    <x v="1"/>
    <x v="0"/>
    <x v="0"/>
    <s v="Sim"/>
    <x v="0"/>
    <x v="1"/>
    <m/>
    <m/>
    <s v="Não"/>
    <s v="Não"/>
    <m/>
    <s v="Não"/>
  </r>
  <r>
    <d v="2024-08-08T00:00:00"/>
    <x v="107"/>
    <n v="43"/>
    <x v="17"/>
    <n v="13093421"/>
    <s v="TALYSON COSTA DE LIMA"/>
    <s v="205.373.597-02"/>
    <m/>
    <s v="Não Reincidente"/>
    <s v="Fácil"/>
    <x v="1"/>
    <x v="10"/>
    <s v="Contratos e Regulamentos"/>
    <s v="Contratação/Adesão e Vigência Contratual"/>
    <x v="5"/>
    <s v="Cliente Alto Custo"/>
    <x v="4"/>
    <x v="1"/>
    <m/>
    <s v="Individual"/>
    <s v="Não Assistencial"/>
    <x v="6"/>
    <m/>
    <x v="1"/>
    <s v="Risco do Negócio"/>
    <s v="Interlocutor(a), que se identifica como mãe do beneficiário, questiona a recusa para contratação de plano individual ou familiar, sob alegação do beneficiário ser autista . A solicitação foi feita à Operadora no dia 11/06/2024. Protocolo 17231370989934 data - 08/08/2024"/>
    <s v="Localizado contato do corretor solicitando informações da proposta em análise. Não houve ameaça/ Contato no dia 20/08"/>
    <x v="1"/>
    <x v="0"/>
    <x v="0"/>
    <s v="Sim"/>
    <x v="0"/>
    <x v="1"/>
    <m/>
    <m/>
    <s v="Não"/>
    <s v="Não"/>
    <m/>
    <s v="Não"/>
  </r>
  <r>
    <d v="2024-09-06T00:00:00"/>
    <x v="107"/>
    <n v="14"/>
    <x v="1"/>
    <n v="13093464"/>
    <s v="ELMA DE OLIVEIRA VASCONCELOS"/>
    <s v="028.122.017-46"/>
    <m/>
    <s v="Não Reincidente"/>
    <s v="Premium"/>
    <x v="2"/>
    <x v="18"/>
    <s v="Contratos e Regulamentos"/>
    <s v="Contratação/Adesão e Vigência Contratual"/>
    <x v="5"/>
    <s v="Cliente Alto Custo"/>
    <x v="4"/>
    <x v="1"/>
    <m/>
    <s v="Individual"/>
    <s v="Não Assistencial"/>
    <x v="6"/>
    <m/>
    <x v="1"/>
    <s v="Risco do Negócio"/>
    <s v="Interlocutora, que se identifica como filha da beneficiária, questiona a recusa para contratação de plano individual ou familiar, sob alegação de não foi dado resposta. A solicitação foi feita à Operadora no dia 06/09/2024. Foi realizada a entrevista com operadora em 09/09/2024 e até o momento não há resposta da operadora. Prosposta: 17256277322958. Protocolo: 42233920240920050906 Data: 20/09/2024"/>
    <s v="Filha da beneficiária entra em contato com o Fale Leve e ameaça ANS. A consultora realiza o envio da ameaça ao atendimento especializado mas responsável abre reclamação antes da tratativa. Localizado o contato com a Ouvidoria no dia 19/09, onde a filha também ameaça ANS"/>
    <x v="0"/>
    <x v="0"/>
    <x v="0"/>
    <s v="Sim"/>
    <x v="0"/>
    <x v="0"/>
    <m/>
    <m/>
    <s v="Não"/>
    <s v="Não"/>
    <m/>
    <s v="Ouvidoria"/>
  </r>
  <r>
    <d v="2024-06-05T00:00:00"/>
    <x v="107"/>
    <n v="107"/>
    <x v="13"/>
    <n v="13094626"/>
    <s v="SAULO ANDRE PEREIRA"/>
    <s v="921.185.937-91"/>
    <n v="58"/>
    <s v="Não Reincidente"/>
    <s v="Personal "/>
    <x v="1"/>
    <x v="4"/>
    <s v="Cobertura"/>
    <s v="Prazos Maximos para Atendimento"/>
    <x v="3"/>
    <s v="Dificuldade de agendamento"/>
    <x v="2"/>
    <x v="0"/>
    <m/>
    <m/>
    <m/>
    <x v="14"/>
    <m/>
    <x v="0"/>
    <s v="Evitável"/>
    <s v="Interlocutor(a), que se identifica como o beneficiário], questiona a não cobertura para [HERNIORRAFIA INGUINAL. A operadora indicou os prestadores [hospital israelita as] e nenhum deles tem agenda disponível dentro dos prazos da RN 566/2022 [ou nenhum profissional tem agenda disponível para atendimento]. O procedimento foi solicitado à operadora no dia [16/09/2024], para realização no município rio de janeiro. Protocolo 42233920240940000064395 20/09/2024"/>
    <s v="Beneficiário reclama demora para agendamento de cirurgia. Todas as guias de procedimento e material já estavam liberadas, porém, o profissional demorou para definir data da cirurgia."/>
    <x v="0"/>
    <x v="1"/>
    <x v="1"/>
    <s v="Sim"/>
    <x v="0"/>
    <x v="1"/>
    <m/>
    <m/>
    <s v="Sim"/>
    <s v="Encaminhado para área errada"/>
    <s v="Encaminhado caso para área errada"/>
    <s v="Atendimento especializado"/>
  </r>
  <r>
    <d v="2024-09-18T00:00:00"/>
    <x v="107"/>
    <n v="2"/>
    <x v="15"/>
    <n v="13094403"/>
    <s v="MARIA LIA DA SILVA CARDOSO"/>
    <s v="524.103.907-49"/>
    <n v="67"/>
    <s v="Não Reincidente"/>
    <s v="Leve On"/>
    <x v="1"/>
    <x v="25"/>
    <s v="Cobertura"/>
    <s v="Regras para acesso aos atendimentos"/>
    <x v="2"/>
    <s v="Demora para visita de especialista durante internação "/>
    <x v="39"/>
    <x v="86"/>
    <m/>
    <s v="Individual"/>
    <s v="Assistencial"/>
    <x v="15"/>
    <m/>
    <x v="0"/>
    <s v="Evitável"/>
    <s v="Interlocutora, que se identifica como filha do beneficiária, questiona a falta de atendimento para Ortopedista da Operadora Leve (em caráter de Urgência, como descrito em guia médica). A solicitação foi feita à Operadora no dia 19/09/2024, para realização no município Rio de Janeiro. A operadora alega que o não apresenta resposta ao pedido. Protocolo 00480774"/>
    <s v="Filha da beneficiária reclama de demora para visita do ortopedista durante internação. A mesma fez ameaças ao Fale Leve e a Ouvidoria, porém, time de regulação informou que haveria a visita no dia 20/09, que não ocorreu."/>
    <x v="0"/>
    <x v="1"/>
    <x v="1"/>
    <s v="Sim"/>
    <x v="0"/>
    <x v="0"/>
    <m/>
    <m/>
    <s v="Sim"/>
    <s v="Não encaminhou para área responsável"/>
    <s v="Não encaminhou para área responsável"/>
    <s v="Ouvidoria / Atendimento especializado"/>
  </r>
  <r>
    <d v="2024-09-12T00:00:00"/>
    <x v="108"/>
    <n v="11"/>
    <x v="5"/>
    <n v="13097501"/>
    <s v="STELLA GERVIS VIDAL"/>
    <s v="551.403.357-00"/>
    <n v="97"/>
    <s v="Não Reincidente"/>
    <s v="Premium"/>
    <x v="2"/>
    <x v="6"/>
    <s v="Contratos e Regulamentos"/>
    <s v="Portabilidade de Carências"/>
    <x v="5"/>
    <s v="Cliente Alto Custo"/>
    <x v="4"/>
    <x v="1"/>
    <m/>
    <s v="Individual"/>
    <s v="Não Assistencial"/>
    <x v="6"/>
    <m/>
    <x v="1"/>
    <s v="Risco do Negócio"/>
    <s v="Interlocutora, que se identifica como sobrinho beneficiária, relata que a Leve Saúde operadora de destino não comunicou o aceite da portabilidade no plano de destino. Informa que cumpriu todos os requisitos estabelecidos pela resolução normativa vigente (vínculo ativo no plano de origem/adimplência/prazo de permanência/compatibilidade com o plano de destino e demais requisitos), sendo os documentos entregues na operadora em12/09/2024. Proposta 17261846151257 / meio de contato WhatsApp 21972037266 e email e data 12/09/2024"/>
    <s v="Não localizado contato com a Central Fale Leve"/>
    <x v="1"/>
    <x v="0"/>
    <x v="0"/>
    <s v="Sim"/>
    <x v="1"/>
    <x v="1"/>
    <m/>
    <m/>
    <s v="Não"/>
    <s v="Não"/>
    <m/>
    <m/>
  </r>
  <r>
    <d v="2024-07-15T00:00:00"/>
    <x v="108"/>
    <n v="70"/>
    <x v="12"/>
    <n v="13097618"/>
    <s v="JAQUELINE MONTEIRO TINOCO CARDOSO HERNANDES"/>
    <s v="123.303.387-59"/>
    <n v="38"/>
    <s v="Não Reincidente"/>
    <s v="Personal "/>
    <x v="1"/>
    <x v="18"/>
    <s v="Contratos e Regulamentos"/>
    <s v="Portabilidade de Carências"/>
    <x v="5"/>
    <s v="Cliente Alto Custo"/>
    <x v="4"/>
    <x v="1"/>
    <m/>
    <s v="Individual"/>
    <s v="Não Assistencial"/>
    <x v="6"/>
    <m/>
    <x v="1"/>
    <s v="Risco do Negócio"/>
    <s v="Beneficiária relata que a Leve Saúde não comunicou o aceite da portabilidade no plano de destino. Informa que cumpriu todos os requisitos estabelecidos pela resolução normativa vigente (vínculo ativo no plano de origem/adimplência/prazo de permanência/compatibilidade com o plano de destino e demais requisitos), sendo os documentos entregues na Leve Saúde em 15/07/2024 . Operadora informa que solicitação da interlocutora não gerou protocolo . A mesma solicitou que entrou em contato através dos telefones : Telefone: 21 39523333 data 21/08/2024 atendente Claudia Telefone : 21 39523333 data 04/09/2024 atendente Natalia"/>
    <s v="Localizado contato da cliente junto ao Fale Leve, solicitando posição da proposta. Na última ligação a consultora informa que não conseguiu localizar proposta e informa que vai verificar internamente se há pendência. Afirma que cliente recebrá o retorno assim que houver posição. Cliente solicita protocolo de atendimento e consultora informa que não consegue emitir mas pode informar o nome dela pois ligação é gravada. Não houve ameaça explícita mas acredito que o fato de solicitar o protocolo de ligação possa ser um ponto de alerta."/>
    <x v="1"/>
    <x v="0"/>
    <x v="0"/>
    <s v="Sim"/>
    <x v="0"/>
    <x v="1"/>
    <m/>
    <m/>
    <s v="Não"/>
    <s v="Não"/>
    <m/>
    <s v="Não"/>
  </r>
  <r>
    <d v="2024-06-04T00:00:00"/>
    <x v="108"/>
    <n v="111"/>
    <x v="6"/>
    <n v="13095871"/>
    <s v="FREDERICO PONTES KAPPAUN"/>
    <s v="156.218.177-70"/>
    <n v="30"/>
    <s v="Não Reincidente"/>
    <s v="Mais Metropolitano"/>
    <x v="1"/>
    <x v="1"/>
    <s v="Contratos e Regulamentos"/>
    <s v="Suspensão e Rescisão Contratuais"/>
    <x v="37"/>
    <s v="Aviso prévio"/>
    <x v="8"/>
    <x v="1"/>
    <m/>
    <s v="Empresarial"/>
    <s v="Não Assistencial"/>
    <x v="4"/>
    <m/>
    <x v="2"/>
    <s v="Inevitável"/>
    <s v="Beneficiário, informa que solicitou à operadora, em 13/09/2024, a exclusão em plano coletivo empresarial INTERLOCUTOR RELATA QUE NÃO ESTAVA SATISFEITO COM RESULTADO DE DIAGNÓSTICO PELA OPERADORA , FATO ESTE QUE LEVA BENEFICIÁRIO A PEDIR ISENÇÃO DO CUMPRIMENTO DO AVISO PRÉVIO DE 60 DIAS SEM MULTA. Até a presente data não houve a exclusão. Protocolo 42233920240923099665 DATA 23/09/2024"/>
    <s v="Beneficiário não concorda com cobrança de aviso prévio. Localizadas as solicitações de cancelamento desde junho, porém, não localizado o envio da carta de cancelamento"/>
    <x v="0"/>
    <x v="1"/>
    <x v="0"/>
    <s v="Sim"/>
    <x v="0"/>
    <x v="1"/>
    <m/>
    <m/>
    <s v="Sim"/>
    <s v="Não"/>
    <m/>
    <s v="Atendimento especializado/ Reclame aqui"/>
  </r>
  <r>
    <d v="2024-09-18T00:00:00"/>
    <x v="108"/>
    <n v="5"/>
    <x v="7"/>
    <n v="13096868"/>
    <s v="NILCA CABRAL ANDRADE"/>
    <s v="760.385.217-04"/>
    <n v="73"/>
    <s v="Não Reincidente"/>
    <s v="Premium"/>
    <x v="1"/>
    <x v="14"/>
    <s v="Cobertura"/>
    <s v="Reembolso"/>
    <x v="38"/>
    <s v="Discordância de prazos"/>
    <x v="60"/>
    <x v="1"/>
    <m/>
    <m/>
    <m/>
    <x v="1"/>
    <m/>
    <x v="2"/>
    <s v="Inevitável"/>
    <s v="Interlocutora, que se identifica como filha da beneficiaria , questiona o não pagamento de reembolso por não ter mais cobertura no plano . A solicitação de reembolso foi feita à operadora no dia [16/09/2024] e o prazo previsto no contrato para realização do reembolso já expirou. Protocolo [42233920240918090172] – data [16/09/2024].operadora alega que so pode pagar daqui a 30 dias"/>
    <s v="Beneficiária não concorda com o prazo de pagamento para devolução de mensalidade."/>
    <x v="0"/>
    <x v="1"/>
    <x v="2"/>
    <s v="Sim"/>
    <x v="0"/>
    <x v="1"/>
    <m/>
    <m/>
    <s v="Sim"/>
    <s v="Não"/>
    <m/>
    <s v="Atendimento especializado"/>
  </r>
  <r>
    <d v="2024-09-12T00:00:00"/>
    <x v="109"/>
    <n v="12"/>
    <x v="17"/>
    <n v="13100008"/>
    <s v="YOLANDA MACHADO DE ALMEIDA"/>
    <s v="176.632.617-04"/>
    <n v="93"/>
    <s v="Não Reincidente"/>
    <s v="Personal "/>
    <x v="2"/>
    <x v="1"/>
    <s v="Contratos e Regulamentos"/>
    <s v="Contratação/Adesão e Vigência Contratual"/>
    <x v="5"/>
    <s v="Cliente Alto Custo"/>
    <x v="4"/>
    <x v="1"/>
    <m/>
    <s v="Individual"/>
    <s v="Não Assistencial"/>
    <x v="6"/>
    <m/>
    <x v="1"/>
    <s v="Risco do Negócio"/>
    <s v="Interlocutora, que se identifica como filha da beneficiária, questiona a recusa para contratação de plano individual ou familiar, sob alegação de justificativa da operadora que está em analise. A solicitação foi feita à Operadora no dia 12/09/2024. Para efetuar a reclamação, relata que tentou entrar em contato com a Operadora por meio telefones 21 3952 3333 - na data 23/09/2024, em torno das 12h, atendente Fabiane, sem sucesso. Relata &quot;que corretor informa que o contrato proposta nº 17261681560703 está em análise no setor médico, após vídeo chamada com enfermeira e preenchido formulário de saúde. &quot;"/>
    <s v="Cliente entrou em contato um dia antes de abrir a NIP, não realizou ameaça explícita mas solicita protocolo."/>
    <x v="1"/>
    <x v="0"/>
    <x v="0"/>
    <s v="Sim"/>
    <x v="0"/>
    <x v="1"/>
    <m/>
    <m/>
    <s v="Não"/>
    <s v="Não"/>
    <m/>
    <s v="Não"/>
  </r>
  <r>
    <d v="2024-08-17T00:00:00"/>
    <x v="109"/>
    <n v="38"/>
    <x v="5"/>
    <n v="13100155"/>
    <s v="MARIA NUNES SERAFIM"/>
    <s v="087.307.947-73"/>
    <n v="78"/>
    <s v="Não Reincidente"/>
    <s v="Personal "/>
    <x v="2"/>
    <x v="6"/>
    <s v="Contratos e Regulamentos"/>
    <s v="Contratação/Adesão e Vigência Contratual"/>
    <x v="5"/>
    <s v="Cliente Alto Custo"/>
    <x v="4"/>
    <x v="1"/>
    <m/>
    <s v="Individual"/>
    <s v="Não Assistencial"/>
    <x v="6"/>
    <m/>
    <x v="1"/>
    <s v="Risco do Negócio"/>
    <s v="Interlocutora, que se identifica como nora da beneficiária, questiona a recusa para contratação de plano individual ou familiar, e não apresentou nenhuma justificativa e nem resposta após a beneficiaria fazer a entrevista com médico. A solicitação foi feita à Operadora no dia 17/08/2024. Para efetuar a reclamação, relata que tentou entrar em contato com a Operadora por meio dos telefones (21)39523300 e (21)39523333 - na data 24/09/2024, em torno das 10:00h, sem sucesso."/>
    <s v="Não localizado contato com a Central Fale Leve"/>
    <x v="1"/>
    <x v="0"/>
    <x v="0"/>
    <s v="Sim"/>
    <x v="1"/>
    <x v="1"/>
    <m/>
    <m/>
    <s v="Não"/>
    <s v="Não"/>
    <m/>
    <s v="Não"/>
  </r>
  <r>
    <d v="2024-08-28T00:00:00"/>
    <x v="109"/>
    <n v="27"/>
    <x v="17"/>
    <n v="13100807"/>
    <s v="ADAUTO DE CASTRO OLIVEIRA"/>
    <s v="051.812.237-96"/>
    <m/>
    <s v="Não Reincidente"/>
    <s v="Personal "/>
    <x v="2"/>
    <x v="10"/>
    <s v="Contratos e Regulamentos"/>
    <s v="Contratação/Adesão e Vigência Contratual"/>
    <x v="5"/>
    <s v="Cliente Alto Custo"/>
    <x v="4"/>
    <x v="1"/>
    <m/>
    <s v="Individual"/>
    <s v="Não Assistencial"/>
    <x v="6"/>
    <m/>
    <x v="1"/>
    <s v="Risco do Negócio"/>
    <s v="Através de anuncio veiculado nas midias e redes sociais a Operadora Leve Saúde garantia a compra de carência INCLUSIVE PARTO E CPT para quem tem plano de saúde em congenere há pelo menos 24 meses (o meu plano atual é Bradesco Saúde). No dia 28/08/2024 solicitei a contratação do plano Leve Saúde Personal registro na ANS 486606201 e até a presente data 24/09/2024 não obtive resposta. Fiz uma reclamação no portal do consumidor no dia 06/09/24 e eles responderam informando que teria por lei até o dia 21/09/24 para acatar a contratação do plano, mas não foi isso que aconteceu. Gostaria que essa renomada autarquia interviesse no meu caso, pois não cometeria tal absurdo nesta reclamação a Operadora de saúde não veiculasse propaganda prometendo compra de carências para doenças pré existentes._x000a_Data da Ocorrência: 28/08/2024"/>
    <s v="Cliente entrou em contato com Central Fale Leve e não realizou ameaça explícita. Solicita o protocolo"/>
    <x v="1"/>
    <x v="0"/>
    <x v="0"/>
    <s v="Sim"/>
    <x v="0"/>
    <x v="1"/>
    <m/>
    <m/>
    <s v="Não"/>
    <s v="Não"/>
    <m/>
    <s v="Não"/>
  </r>
  <r>
    <d v="2024-09-19T00:00:00"/>
    <x v="109"/>
    <n v="5"/>
    <x v="12"/>
    <n v="13099472"/>
    <s v="LUD HENRIQUE COMBAT DA SILVA"/>
    <s v="996.656.540-04"/>
    <n v="41"/>
    <s v="Não Reincidente"/>
    <s v="Dental"/>
    <x v="3"/>
    <x v="26"/>
    <s v="Contratos e Regulamentos"/>
    <s v="Suspensão e Rescisão Contratuais"/>
    <x v="39"/>
    <s v="Aviso prévio"/>
    <x v="8"/>
    <x v="1"/>
    <m/>
    <s v="Empresarial"/>
    <s v="Não Assistencial"/>
    <x v="17"/>
    <m/>
    <x v="2"/>
    <s v="Inevitável"/>
    <s v="Beneficiário, informa que solicitou à operadora, em 24/09/2024, a exclusão em plano coletivo empresarial, por insatisfação e não atendimento de urgência/emergência e demais serviços para o titular e seus dependente. Protocolo 202429032036510 - 24/09/2024"/>
    <m/>
    <x v="0"/>
    <x v="0"/>
    <x v="0"/>
    <s v="Sim"/>
    <x v="0"/>
    <x v="1"/>
    <m/>
    <m/>
    <s v="Não"/>
    <s v="Não"/>
    <m/>
    <s v="Não"/>
  </r>
  <r>
    <d v="2024-09-03T00:00:00"/>
    <x v="109"/>
    <n v="21"/>
    <x v="3"/>
    <n v="13098571"/>
    <s v="ELAINE CHRISTINA DE ARRUDA"/>
    <s v="115.947.377-38"/>
    <n v="38"/>
    <s v="Não Reincidente"/>
    <s v="Mais Metropolitano"/>
    <x v="1"/>
    <x v="4"/>
    <s v="Contratos e Regulamentos"/>
    <s v="Suspensão e Rescisão Contratuais"/>
    <x v="39"/>
    <s v="Cancelamento do plano"/>
    <x v="61"/>
    <x v="1"/>
    <m/>
    <m/>
    <s v="Não Assistencial"/>
    <x v="4"/>
    <m/>
    <x v="0"/>
    <s v="Evitável"/>
    <s v="Beneficiária, questiona o cancelamento, em 24/09/2024, do contrato individual/familiar firmado em 05/08/2024. Relata que não houve justificativa para a suspensão. Protocolo: 42233920240924102547 – data: 24/09/2024."/>
    <s v="Beneficiária estava com segundo boleto cancelado e Beneficiária fez contato com a Ouvidoria após a abertura da NIP."/>
    <x v="0"/>
    <x v="0"/>
    <x v="1"/>
    <s v="Sim"/>
    <x v="0"/>
    <x v="1"/>
    <m/>
    <m/>
    <s v="Sim"/>
    <s v="Não encaminhou para área responsável"/>
    <s v="Não encaminhou para área responsável"/>
    <s v="Não"/>
  </r>
  <r>
    <d v="2024-09-19T00:00:00"/>
    <x v="109"/>
    <n v="5"/>
    <x v="7"/>
    <n v="13099449"/>
    <s v="LUIZ HENRIQUE DE OLIVEIRA SILVA"/>
    <s v="501.384.487-87"/>
    <n v="65"/>
    <s v="Não Reincidente"/>
    <s v="Dental"/>
    <x v="3"/>
    <x v="26"/>
    <s v="Cobertura"/>
    <s v="Rol de Procedimentos e Cobertura Contratual"/>
    <x v="35"/>
    <s v="Negativa  (Atendimento; Transferência)"/>
    <x v="12"/>
    <x v="1"/>
    <m/>
    <s v="Empresarial"/>
    <s v="Assistencial"/>
    <x v="17"/>
    <m/>
    <x v="2"/>
    <s v="Inevitável"/>
    <s v="Interlocutor, que se identifica como filho do beneficiário, questiona a não cobertura para Consulta odontológica, radiografia. O procedimento foi solicitado no dia 24/09/2024, mas já foi negado outras vezes, para realização no município Niterói, entretanto, a operadora negou com a justificativa de que não há cobertura contratual. Protocolo 202429032036510 - 24/09/2024"/>
    <m/>
    <x v="1"/>
    <x v="0"/>
    <x v="0"/>
    <s v="Sim"/>
    <x v="0"/>
    <x v="1"/>
    <m/>
    <m/>
    <s v="Não"/>
    <s v="Não"/>
    <m/>
    <m/>
  </r>
  <r>
    <d v="2024-09-23T00:00:00"/>
    <x v="110"/>
    <n v="2"/>
    <x v="5"/>
    <n v="13103091"/>
    <s v="MARIA FRANCESCA DELL ARMI"/>
    <s v="024.837.407-90"/>
    <n v="89"/>
    <s v="Não Reincidente"/>
    <s v="Premium"/>
    <x v="1"/>
    <x v="9"/>
    <s v="Contratos e Regulamentos"/>
    <s v="Contratação/Adesão e Vigência Contratual"/>
    <x v="5"/>
    <s v="Cliente Alto Custo"/>
    <x v="4"/>
    <x v="1"/>
    <m/>
    <s v="Individual"/>
    <s v="Não Assistencial"/>
    <x v="6"/>
    <m/>
    <x v="1"/>
    <s v="Risco do Negócio"/>
    <s v=" Interlocutora, que se identifica como filha do beneficiária, questiona a recusa para contratação de plano individual ou familiar, operadora não apresenta resposta após entrevista com o medico. A solicitação foi feita à Operadora no dia 23/09/2024. Protocolo 42233920240925070067– data 25/09/2024."/>
    <s v="Não localizado contato com a Central Fale Leve"/>
    <x v="1"/>
    <x v="0"/>
    <x v="0"/>
    <s v="Sim"/>
    <x v="1"/>
    <x v="1"/>
    <m/>
    <m/>
    <s v="Não"/>
    <s v="Não"/>
    <m/>
    <m/>
  </r>
  <r>
    <d v="2024-09-18T00:00:00"/>
    <x v="110"/>
    <n v="7"/>
    <x v="8"/>
    <n v="13101230"/>
    <s v="MONICA MORALES NESSIMIAN"/>
    <s v="004.926.077-45"/>
    <n v="54"/>
    <s v="Não Reincidente"/>
    <s v="Personal "/>
    <x v="0"/>
    <x v="9"/>
    <s v="Contratos e Regulamentos"/>
    <s v="Suspensão e rescisão Contratuais"/>
    <x v="37"/>
    <s v="Aviso prévio"/>
    <x v="8"/>
    <x v="1"/>
    <m/>
    <m/>
    <s v="Não Assistencial"/>
    <x v="4"/>
    <m/>
    <x v="2"/>
    <s v="Inevitável"/>
    <s v="Beneficiário, informa que solicitou à operadora, em 10/08/2024 , a exclusão em plano coletivo empresarial. Até a presente data não houve a exclusão. Beneficiaria relata que não tem retorno da operadora, relata que não sabe quando começa o período de aviso prévio pois não tem resposta da operadora nem por e-mail e nem por celular. Protocolo 42233920240126142390."/>
    <m/>
    <x v="0"/>
    <x v="1"/>
    <x v="1"/>
    <s v="Sim"/>
    <x v="0"/>
    <x v="1"/>
    <m/>
    <m/>
    <s v="Sim"/>
    <s v="Perda de SLA"/>
    <s v="Perda de SLA"/>
    <s v="Atendimento especializado"/>
  </r>
  <r>
    <d v="2024-09-25T00:00:00"/>
    <x v="110"/>
    <n v="0"/>
    <x v="14"/>
    <n v="13101802"/>
    <s v="MARA REGINA CALIXTO"/>
    <s v="333.061.847-72"/>
    <n v="78"/>
    <s v="Não Reincidente"/>
    <s v="Personal "/>
    <x v="1"/>
    <x v="10"/>
    <s v="Cobertura"/>
    <s v="Prazos Maximos para Atendimento"/>
    <x v="2"/>
    <s v="Demora para liberação de OPME"/>
    <x v="34"/>
    <x v="1"/>
    <m/>
    <m/>
    <s v="Assistencial"/>
    <x v="16"/>
    <m/>
    <x v="0"/>
    <s v="Evitável"/>
    <s v="Paciente Mara tentou contato com o convênio para falar a respeito da sua solicitação de procedimento com o SAC, Mas os telefones não funcionam. A mesma estava aguardando a autorização de um procedimento cirurgico no hospital Albert Sabin com o Dr. Cesar Casarolli que foi autorizado um material e um fornecedor que não foi solicitado em relatório médico, e não houve consenso nem processo de junta médica para o plano emitir esse parecer. Segue telefone da Sra. Mara para devidos esclarecimentos: 21964516756 e da equipe médica patra consenso do material a ser utilizado: 1199992-9797 Pedimos ajuda da ANS para que essa autorização OPME seja revisada para a mesma operar o quanto antes."/>
    <s v="Beneficiária com guia de cirurgia aberta desde 16/08&gt; Guia liberada em 17/09. GUIA 1313456"/>
    <x v="1"/>
    <x v="0"/>
    <x v="1"/>
    <s v="Sim"/>
    <x v="1"/>
    <x v="1"/>
    <m/>
    <m/>
    <s v="Não"/>
    <s v="Não"/>
    <m/>
    <m/>
  </r>
  <r>
    <d v="2024-09-04T00:00:00"/>
    <x v="110"/>
    <n v="21"/>
    <x v="3"/>
    <n v="13101899"/>
    <s v="MARIA HELENA MACHADO GOMES"/>
    <s v="307.477.597-15"/>
    <n v="72"/>
    <s v="Não Reincidente"/>
    <s v="Personal "/>
    <x v="0"/>
    <x v="4"/>
    <s v="Cobertura"/>
    <s v="Rede de Atendimento (rede conveniada)"/>
    <x v="3"/>
    <s v="Erro Fale Leve"/>
    <x v="0"/>
    <x v="87"/>
    <m/>
    <s v="Individual"/>
    <s v="Assistencial"/>
    <x v="3"/>
    <m/>
    <x v="0"/>
    <s v="Evitável"/>
    <s v="Interlocutora, que se identifica como Sobrinha da beneficiária, questiona o não atendimento para Cirurgia Vascular, médico solicitante Dra. Mikelina. I. de Cândida. A solicitação foi feita à Operadora no dia 09/09/2024, no município São Gonçalo e o agendamento foi realizado para o município Rio de Janeiro. Protocolo - 42233920240909003581 - Data: 09/09/2024"/>
    <s v="Sobrinha da beneficiária não aceita local indicado para realização de cirurgia vascular. Beneficiária sem pedido e encaminhamento médico, foi agendada consulta com o angiologista em Niterói, porém, não foi enviado pedido. Houve erro operacional, da consultora pois não indicou prestador credenciado em Niterói. Informa que é corretora e que realizará abertura de reclamação na ANS."/>
    <x v="0"/>
    <x v="1"/>
    <x v="1"/>
    <s v="Sim"/>
    <x v="0"/>
    <x v="1"/>
    <m/>
    <m/>
    <s v="Sim"/>
    <s v="Não"/>
    <s v="Não indicado prestador credenciado"/>
    <s v="Atendimento especializado"/>
  </r>
  <r>
    <d v="2024-07-31T00:00:00"/>
    <x v="111"/>
    <n v="57"/>
    <x v="13"/>
    <n v="13105216"/>
    <s v="DINALVA MARIA FARIA GONCALVES"/>
    <s v="487.093.107-97"/>
    <n v="77"/>
    <s v="Não Reincidente"/>
    <s v="Personal "/>
    <x v="2"/>
    <x v="14"/>
    <s v="Contratos e Regulamentos"/>
    <s v="Contratação/Adesão e Vigência Contratual"/>
    <x v="5"/>
    <s v="Alto Custo PF/MEI"/>
    <x v="4"/>
    <x v="1"/>
    <m/>
    <m/>
    <s v="Não Assistencial"/>
    <x v="6"/>
    <m/>
    <x v="1"/>
    <s v="Risco do Negócio"/>
    <s v=" Interlocutora, que se identifica como filha da beneficiária, questiona a recusa para contratação de plano individual ou familiar, sob alegação de nenhuma justificativa sobre a negativa. A solicitação foi feita à Operadora no dia 31/07/2024 . Protocolo 42233920240916031909 – data 16/09/2024."/>
    <s v="Cliente entrou em contato com Central Fale Leve e não realizou ameaça explícita. Solicita o protocolo"/>
    <x v="1"/>
    <x v="0"/>
    <x v="0"/>
    <s v="Sim"/>
    <x v="0"/>
    <x v="1"/>
    <m/>
    <m/>
    <s v="Não"/>
    <s v="Não"/>
    <m/>
    <m/>
  </r>
  <r>
    <d v="2024-09-19T00:00:00"/>
    <x v="111"/>
    <n v="7"/>
    <x v="6"/>
    <n v="13103598"/>
    <s v="ZENI FREITAS PINTO"/>
    <s v="341.844.497-00"/>
    <n v="69"/>
    <s v="Não Reincidente"/>
    <s v="Mais Metropolitano"/>
    <x v="0"/>
    <x v="17"/>
    <s v="Contratos e Regulamentos"/>
    <s v="Itens Obrigatórios e Cláusulas Contratuais"/>
    <x v="12"/>
    <s v="Discordância de carências"/>
    <x v="13"/>
    <x v="1"/>
    <m/>
    <s v="Individual"/>
    <s v="Não Assistencial"/>
    <x v="4"/>
    <m/>
    <x v="2"/>
    <s v="Inevitável"/>
    <s v="Beneficiária, questiona a exigência de Cobertura Parcial Temporária indevida. Trata-se de contrato individual/familiar, firmado em 04/07/2024. Relata que a operadora esta cobrando CPT para Transtorno Interno do Joelho , Neoplasia Maligna da Mama , Desenvolvendo cirurgia plástica da Mama , Diabete Melitos . Relata que obteve esses diagnósticos a 30 anos atrás . Protocolo 42233920240925105438 – data 25/09/2024."/>
    <s v="Beneficiária não concorda com a implantação das CPT's referentes a doenças pré existentes assinadas pela mesma na declaração de saúde."/>
    <x v="0"/>
    <x v="1"/>
    <x v="0"/>
    <s v="Sim"/>
    <x v="0"/>
    <x v="1"/>
    <m/>
    <m/>
    <s v="Sim"/>
    <s v="Não"/>
    <m/>
    <s v="Atendimento especializado"/>
  </r>
  <r>
    <d v="2024-09-26T00:00:00"/>
    <x v="111"/>
    <n v="0"/>
    <x v="7"/>
    <n v="13105179"/>
    <s v="RENAN DA SILVA FERREIRA JUNIOR"/>
    <s v="058.202.047-60"/>
    <n v="36"/>
    <s v="Não Reincidente"/>
    <s v="Personal "/>
    <x v="1"/>
    <x v="18"/>
    <s v="Cobertura"/>
    <s v="Carência"/>
    <x v="12"/>
    <s v="Erro no cadastro de carências"/>
    <x v="49"/>
    <x v="1"/>
    <m/>
    <m/>
    <s v="Não Assistencial"/>
    <x v="4"/>
    <m/>
    <x v="0"/>
    <s v="Evitável"/>
    <s v="Beneficiário questiona a não cobertura para nome técnico do procedimento consulta cirurgião do aparelho digestivo ,nutricionista e psicólogo . O procedimento foi solicitado no dia 26/09/2024, para realização no município Niterói, entretanto, a operadora negou com a justificativa de que o beneficiário está em carência para o procedimento especificar se no contrato há alguma cláusula de redução de carência, porem o mesmo informa que solicitou a portabilidade de carência dentro da normas da ans . Protocolo:42233920240926109459 – data26/09/2024."/>
    <s v="Beneficiário reclama de carências implantadas pois realizou portabilidade. Verificado que houve erro operacional no time de cadastro e financeiro. Houve ameaça e envio para o time de ameaças que só deu continuidade a tratativa após a NIP recepcionada."/>
    <x v="0"/>
    <x v="0"/>
    <x v="1"/>
    <s v="Sim"/>
    <x v="0"/>
    <x v="1"/>
    <m/>
    <m/>
    <s v="Sim"/>
    <s v="Não"/>
    <m/>
    <s v="Não"/>
  </r>
  <r>
    <d v="2024-09-26T00:00:00"/>
    <x v="111"/>
    <n v="0"/>
    <x v="6"/>
    <n v="13104549"/>
    <s v="RENATA FERNANDES DOMENECH"/>
    <s v="085.720.917-50"/>
    <n v="43"/>
    <s v="Reincidente"/>
    <s v="Premium"/>
    <x v="1"/>
    <x v="6"/>
    <s v="Cobertura"/>
    <s v="Prazos Maximos para Atendimento"/>
    <x v="12"/>
    <s v="Negativa de autorização devida"/>
    <x v="12"/>
    <x v="1"/>
    <m/>
    <s v="Individual"/>
    <s v="Assistencial"/>
    <x v="15"/>
    <m/>
    <x v="2"/>
    <s v="Inevitável"/>
    <s v="Interlocutor(a), que se identifica como o beneficiário, questiona a não Autorização para atendimento de Urgência e Emergência Paciente sofreu recente ABORTO encontra-se com Quadro Hemorrágico , médico solicitante Dr. Rafaela Pires de Souza. O procedimento foi solicitado no dia 26/09/2024, para realização no município Rio de Janeiro Prestador Hospital e Maternidade Santa Lúcia em Botafogo, mas a Operadora alega carência de 58 dias e resisti em não internar, está impedindo o atendimento/ Causando constrangimento Ferindo a Lei 9656/98 RN566.consu 13. Protocolo anotar n°42233920240926108345 – data 26/09/2024."/>
    <s v="Familiar reclama de negativa para internação. Beneficiária estava ativa a 58 dias e ocorreu negativa automática. "/>
    <x v="0"/>
    <x v="0"/>
    <x v="0"/>
    <s v="Sim"/>
    <x v="0"/>
    <x v="0"/>
    <m/>
    <m/>
    <s v="Sim"/>
    <s v="Não"/>
    <m/>
    <s v="Ouvidoria"/>
  </r>
  <r>
    <d v="2024-09-26T00:00:00"/>
    <x v="111"/>
    <n v="0"/>
    <x v="17"/>
    <n v="13104443"/>
    <s v="JANETE MONTESINOS VIANNA"/>
    <s v="713.717.887-15"/>
    <n v="75"/>
    <s v="Reincidente"/>
    <s v="Personal "/>
    <x v="1"/>
    <x v="14"/>
    <s v="Cobertura"/>
    <s v="Prazos Maximos para Atendimento"/>
    <x v="3"/>
    <s v="Prestador sem agenda"/>
    <x v="25"/>
    <x v="21"/>
    <m/>
    <s v="Individual"/>
    <s v="Assistencial"/>
    <x v="7"/>
    <m/>
    <x v="0"/>
    <s v="Evitável"/>
    <s v="Interlocutor, que se identifica como filho da beneficiária, questiona o prazo de atendimento para consulta cardiologista. A operadora autorizou o serviço e agendou para o dia 11/2024, após o prazo máximo previsto na RN nº 566/2022. Protocolo 233920240926109042 em data de 26/09/2024."/>
    <s v="Filho da beneficiária entra em contato com a  Central Fale Leve solicitando agendamento de consulta com cardiologista. A consultora passa duas disponibilidades dentro do prazo e informa que pode também indicar prestadores credenciados. O filho informa que quer somente na Leve clínica de Campo Grande e solicita agendamento com clínica particular. Filho ciente que locais indicados estão dentro da abrangência do plano. Unidades indicadas: Leve clínica da Penha e Duque de Caxias (disponibilidade no mesmo dia que a NIP foi aberta). Informa que como a consulta não foi agendada, fará reclamação na ANS."/>
    <x v="0"/>
    <x v="0"/>
    <x v="0"/>
    <s v="Sim"/>
    <x v="0"/>
    <x v="1"/>
    <m/>
    <m/>
    <s v="Sim"/>
    <s v="Não"/>
    <m/>
    <s v="Não"/>
  </r>
  <r>
    <d v="2024-09-17T00:00:00"/>
    <x v="111"/>
    <n v="9"/>
    <x v="1"/>
    <n v="13105210"/>
    <s v="MIGUEL DE ANDRADE CAETANO CRUZ CASADO"/>
    <s v="147.222.207-51"/>
    <n v="31"/>
    <s v="Reincidente"/>
    <s v="Leve On"/>
    <x v="1"/>
    <x v="9"/>
    <s v="Cobertura"/>
    <s v="Prazos Maximos para Atendimento"/>
    <x v="3"/>
    <s v="Falta de prestador na região"/>
    <x v="21"/>
    <x v="63"/>
    <m/>
    <m/>
    <s v="Assistencial"/>
    <x v="2"/>
    <m/>
    <x v="2"/>
    <s v="Evitável"/>
    <s v="REDE POSSUI APENAS DOIS CREDENCIADOS COM A ESPECIALIDADE ''NEUROPSICOLOGIA'', UM NO MÉIER, VIVAMENTE, (QUE EM CONTATO INFORMA NÃO TER AGENDA) E OUTRO EM CAMPO GRANDE, REABILITÁ, (MUITO DISTANTE DA MINHA RESIDÊNCIA). FOI ABERTO CHAMADO NA CENTRAL FALE LEVE (42233920240917034919 E, EM SEGUIDA, NO SAC (42233920240917088712) AMBOS SEM TRATATIVA. ATO OCNTÍNUO, ABRI CHAMADO JUNTO À OUVIDORIA QUE NÃO TRATOU DO CASO, O QUE ENSEJOU UMA SEGUNDA TENTATIVA, TAMBÉM PELA OUVIDORIA, CUJO PROTOCOLO FOI 42233920240919094328, OFERTANDO AGENDAMENTO PARA 02/10/24 EM CAMPO GRANDE, QUANDO EU JÁ HAVIA DITO QUE ERA DISTANTE. OS CANAIS DE ATENDIMENTO SÃO SEMPRE MUITO RUINS, ESTA NÃO É A PRIMEIRA VEZ QUE RECORRO À ANS, INFELIZMENTE ELES NÃO LEEM, FINGEM QUE LEEM O QUE EU ESCREVO OU OS ATENDENTES NÃO REPORTAM CORRETAMENTE A DEMANDA. EU QUERO CONSULTA COM NEUROPSICÓLOGO PRÓXIMO À MINHA RESIDÊNCIA! TENHO ENCAMINHAMENTO E PRINT DO CHAT COM A VIVAMENTE"/>
    <s v="Beneficiário reclama de dificuldade para agendamento de avaliação neuropsicológica. Relata que tentou agendar nas clínicas indicadas mas datas estavam distantes e clínicas estão distantes. Beneficiário abriu reclamação com a Ouvidoria, que junto ao gestão de rede, disponibilizaram agendamento dentro da rede mas beneficiário não aceitou por ser distante da sua residência."/>
    <x v="0"/>
    <x v="0"/>
    <x v="1"/>
    <s v="Sim"/>
    <x v="0"/>
    <x v="0"/>
    <m/>
    <m/>
    <s v="Não"/>
    <s v="Abertura de caso na árvore errada/ Não encaminhamento para área responsável"/>
    <s v="Não encaminhou para área responsável"/>
    <s v="Ouvidoria"/>
  </r>
  <r>
    <d v="2024-08-05T00:00:00"/>
    <x v="112"/>
    <n v="53"/>
    <x v="8"/>
    <n v="13106715"/>
    <s v="DEJANIRA DE SOUZA SANTOS"/>
    <s v="678.3691.77-20"/>
    <n v="73"/>
    <s v="Não Reincidente"/>
    <s v="Personal "/>
    <x v="0"/>
    <x v="4"/>
    <s v="Cobertura"/>
    <s v="Reembolso"/>
    <x v="2"/>
    <s v="Demora para pagamento de reembolso"/>
    <x v="62"/>
    <x v="1"/>
    <m/>
    <m/>
    <s v="Não Assistencial"/>
    <x v="1"/>
    <m/>
    <x v="0"/>
    <s v="Evitável"/>
    <s v="Beneficiária, informa que o procedimento Anestesista foi solicitado à operadora em 14/06/2024 e não foi garantido Solicitou o reembolso e a operadora alega que aguarde sendo que já ultrapassou o prazo de reembolsar. O procedimento foi posteriormente realizado em caráter particular em 03/06/2024, no prestador, em função da ausência de cobertura pela operadora. A solicitação de reembolso foi feita em [data do pedido – 14/06/2024, não sendo pago o reembolso integral valor pago R$ 900,00 não houve valor reembolsado. Protocolo: 42233920240828046333 data 28/08/2024"/>
    <m/>
    <x v="0"/>
    <x v="1"/>
    <x v="0"/>
    <s v="Sim"/>
    <x v="0"/>
    <x v="1"/>
    <m/>
    <m/>
    <s v="Sim"/>
    <s v="Não"/>
    <m/>
    <s v="Atendimento especializado"/>
  </r>
  <r>
    <d v="2024-05-28T00:00:00"/>
    <x v="112"/>
    <n v="122"/>
    <x v="3"/>
    <n v="13105914"/>
    <s v="ALINNE CRISTINA DOS SANTOS ALEGRIA"/>
    <s v="054.518.877-64"/>
    <n v="45"/>
    <s v="Não Reincidente"/>
    <s v="Personal "/>
    <x v="1"/>
    <x v="7"/>
    <s v="Cobertura"/>
    <s v="Rede de Atendimento (rede conveniada)"/>
    <x v="3"/>
    <s v="Falta de prestador na região"/>
    <x v="21"/>
    <x v="88"/>
    <m/>
    <m/>
    <s v="Assistencial"/>
    <x v="2"/>
    <m/>
    <x v="0"/>
    <s v="Evitável"/>
    <s v="Beneficiária questiona a falta de atendimento para consulta com cirurgião plástico. A solicitação foi feita à Operadora no mês de julho de 2024, para realização no município Rio de Janeiro/RJ. A operadora possui um prestador que alega não realizar o procedimento cirúrgico que beneficiária necessita. A mesma solicitou um novo prestador para a operadora mas ainda não houve uma resposta por parte da operadora para a especialidade solicitada. Protocolo: não foi fornecido – data: 12/09/2024 - meio de contato: 3952-3300."/>
    <s v="Beneficiária solicita agendamento de consulta com cirurgião plástico. No primeiro atendimento, agendamos consulta com o Dr Pedro Faveret que não realiza atendimento. Beneficiária retornou atendimento, porém, não encaminhou pedido. Houve erro operacional do Backoffice por peder SLA no momento de resposta a beneficiária."/>
    <x v="0"/>
    <x v="1"/>
    <x v="1"/>
    <s v="Sim"/>
    <x v="0"/>
    <x v="1"/>
    <m/>
    <m/>
    <s v="Não"/>
    <s v="Perda de SLA"/>
    <s v="Perda de SLA"/>
    <s v="Atendimento especializado"/>
  </r>
  <r>
    <d v="2024-09-27T00:00:00"/>
    <x v="112"/>
    <n v="0"/>
    <x v="14"/>
    <n v="13105917"/>
    <s v="ALINNE CRISTINA DOS SANTOS ALEGRIA"/>
    <s v="054.518.877-64"/>
    <n v="45"/>
    <s v="Reincidente"/>
    <s v="Personal "/>
    <x v="1"/>
    <x v="7"/>
    <s v="Cobertura"/>
    <s v="Regras para acesso aos atendimentos"/>
    <x v="3"/>
    <s v="Solicitação de autorização dentro do prazo"/>
    <x v="46"/>
    <x v="89"/>
    <m/>
    <m/>
    <s v="Assistencial"/>
    <x v="14"/>
    <m/>
    <x v="2"/>
    <s v="Inevitável"/>
    <s v="Beneficiária questiona o não atendimento para ressonância magnética do ombro, lombar e joelho. Relata que tentou entrar em contato com a Operadora por meio dos telefones 3952-3300 e 3952-4800 - na data 26/09/2024, sem sucesso. Beneficiária acrescenta de que não consegue solicitar através do aplicativo só sendo possível solicitar consultas."/>
    <s v="Beneficiária reclama da necessidade de autorização prévia para exames complexos. Não encaminhou pedido para abertura de guia."/>
    <x v="1"/>
    <x v="0"/>
    <x v="0"/>
    <s v="Sim"/>
    <x v="1"/>
    <x v="1"/>
    <m/>
    <m/>
    <s v="Não"/>
    <s v="Não"/>
    <m/>
    <s v="Não"/>
  </r>
  <r>
    <d v="2024-09-05T00:00:00"/>
    <x v="113"/>
    <n v="25"/>
    <x v="17"/>
    <n v="13110578"/>
    <s v="ELENICE CESAR DA SILVA"/>
    <s v="840.186.407-06"/>
    <n v="72"/>
    <s v="Não Reincidente"/>
    <s v="Personal "/>
    <x v="0"/>
    <x v="6"/>
    <s v="Contratos e Regulamentos"/>
    <s v="Contratação/Adesão e Vigência Contratual"/>
    <x v="5"/>
    <s v="Alto Custo PF/MEI"/>
    <x v="4"/>
    <x v="1"/>
    <m/>
    <s v="Individual"/>
    <s v="Não Assistencial"/>
    <x v="6"/>
    <m/>
    <x v="1"/>
    <s v="Risco do Negócio"/>
    <s v="Interlocutor, que se identifica como filho do beneficiário, questiona a analise para contratação de plano individual ou familiar. A solicitação foi feita à Operadora no dia 12/09/2024 relata que já passou 21 dias e até o momento a operadora não apresentou uma resposta. Não possui protocolo pois a operadora não forneceu protocolo, número da proposta 17255706831662. Entrou em contato por meio dos telefones 39523333 e 0800 580 2382 na data de 27/09/2024 25/09/2024 e 23/09/2024 em torno de 15:08."/>
    <s v="Localizado o contato apenas após a abaertura da NIP "/>
    <x v="1"/>
    <x v="0"/>
    <x v="0"/>
    <s v="Sim"/>
    <x v="1"/>
    <x v="1"/>
    <m/>
    <m/>
    <s v="Não"/>
    <s v="Não"/>
    <m/>
    <s v="Não"/>
  </r>
  <r>
    <d v="2024-09-09T00:00:00"/>
    <x v="113"/>
    <n v="21"/>
    <x v="5"/>
    <n v="13110644"/>
    <s v="SANDOR ÁTILA NEMES"/>
    <s v="173.315.758-13"/>
    <n v="49"/>
    <s v="Não Reincidente"/>
    <s v="Personal "/>
    <x v="1"/>
    <x v="1"/>
    <s v="Contratos e Regulamentos"/>
    <s v="Contratação/Adesão e Vigência Contratual"/>
    <x v="5"/>
    <s v="Alto Custo PF/MEI"/>
    <x v="4"/>
    <x v="1"/>
    <m/>
    <s v="Individual"/>
    <s v="Não Assistencial"/>
    <x v="6"/>
    <m/>
    <x v="1"/>
    <s v="Risco do Negócio"/>
    <s v="benificiario, relata que a leve saúde recusou a portabilidade de carências, solicitada após o prazo mínimo de permanência, sob alegação de descrever a justificativa para a recusa. Informa que cumpriu todos os requisitos estabelecidos pela resolução normativa vigente (vínculo ativo no plano de origem/adimplência/prazo de permanência/compatibilidade com o plano de destino e demais requisitos), sendo os documentos entregues na operadora/administradora em 09/09/2024. A portabilidade para o plano leve saúde foi recusada em não informado. . 42233920240930084933 30/09/2024. PROPOSTA 17258942943008 FIRMADO EM CONTRSTO E SEM RESPOSTA DA OPERADOURA."/>
    <s v="Não localizado contato com a Central Fale Leve"/>
    <x v="1"/>
    <x v="0"/>
    <x v="0"/>
    <s v="Sim"/>
    <x v="1"/>
    <x v="1"/>
    <s v="Não"/>
    <s v="Não"/>
    <s v="Não"/>
    <s v="Não"/>
    <m/>
    <s v="Atendimento especializado"/>
  </r>
  <r>
    <d v="2024-08-23T00:00:00"/>
    <x v="113"/>
    <n v="38"/>
    <x v="16"/>
    <n v="13110915"/>
    <s v="PRISCILA DA SILVA"/>
    <s v="057.486.617-56"/>
    <n v="41"/>
    <s v="Reincidente"/>
    <s v="Personal "/>
    <x v="1"/>
    <x v="18"/>
    <s v="Cobertura"/>
    <s v="Reembolso"/>
    <x v="2"/>
    <s v="Demora para pagamento de reembolso"/>
    <x v="62"/>
    <x v="1"/>
    <m/>
    <s v="Individual"/>
    <s v="Não Assistencial"/>
    <x v="1"/>
    <m/>
    <x v="0"/>
    <s v="Evitável"/>
    <s v="Pedi o reembolso no dia 22/08/2024 e atende do plano falou pelo e-mail que é 5 dias de análise e mais 30 dias para fazer o reembolso. Liguei para o dia 23/08/2024 para saber quando iria depositar o atende falou que seria dia 25/08/2024. Chegou o dia 25 não depositaram. Liguei no dia 26/9/2024 falando que não estava anexada e depois falou se agência estaria certo e não estava da, aí falou que não foi feito pq estava errado o número da agência. Eu acertei o número certo da agência. O atendente relatou que iria ter a resposta só no dia 3/10/2024. Já vai fazer 2 meses que ainda não recebi o reembolso. Peço ajuda, por gentileza!"/>
    <m/>
    <x v="2"/>
    <x v="2"/>
    <x v="2"/>
    <m/>
    <x v="1"/>
    <x v="2"/>
    <m/>
    <m/>
    <m/>
    <m/>
    <m/>
    <m/>
  </r>
  <r>
    <d v="2024-09-04T00:00:00"/>
    <x v="113"/>
    <n v="26"/>
    <x v="1"/>
    <n v="13110556"/>
    <s v="ROBERTO CARLOS CEARENSE PIMENTEL"/>
    <s v="872.840.307-04"/>
    <n v="59"/>
    <s v="Reincidente"/>
    <s v="Personal "/>
    <x v="0"/>
    <x v="1"/>
    <s v="Cobertura"/>
    <s v="Rede de Atendimento (rede conveniada)"/>
    <x v="12"/>
    <s v="Discordância de Carências"/>
    <x v="13"/>
    <x v="1"/>
    <m/>
    <s v="Empresarial"/>
    <s v="Não Assistencial"/>
    <x v="8"/>
    <m/>
    <x v="2"/>
    <s v="Inevitável"/>
    <s v="O plano contratado não exigia carência porque foi migrado da Amil, toda conversa com o corretor foi que haveria aproveitamento total da carência, no entanto após assinatura do contrato verificamos que existe carência de seis meses pra utilizar a rede credenciada. Que o atendimento só pode ser realizado na rede própria, incluindo internação e exames . Pelos canais de atendimento foi confirmado isso. Em nenhum momento o corretor avisou isso."/>
    <m/>
    <x v="0"/>
    <x v="1"/>
    <x v="0"/>
    <s v="Sim"/>
    <x v="0"/>
    <x v="1"/>
    <m/>
    <m/>
    <m/>
    <s v="Sim"/>
    <m/>
    <s v="Atendimento especializado/ Reclame aqui"/>
  </r>
  <r>
    <d v="2024-09-30T00:00:00"/>
    <x v="113"/>
    <n v="0"/>
    <x v="17"/>
    <n v="13108668"/>
    <s v="PERPEDIGNA FRANCISCA DOS SANTOS"/>
    <s v="003.490.337-22"/>
    <n v="78"/>
    <s v="Não Reincidente"/>
    <s v="Personal "/>
    <x v="1"/>
    <x v="6"/>
    <s v="Cobertura"/>
    <s v="Regras para acesso aos atendimentos"/>
    <x v="3"/>
    <s v="Erro Fale Leve"/>
    <x v="0"/>
    <x v="1"/>
    <m/>
    <m/>
    <s v="Assistencial"/>
    <x v="3"/>
    <m/>
    <x v="0"/>
    <s v="Evitável"/>
    <s v="Interlocutora, que se identifica como nora da beneficiária, questiona a falta de atendimento para TC - Crânio ou sela túrcica ou órbitas, e nome do médico solicitante Rubens Pertecarrari Junior CRM 759732. A solicitação foi feita à Operadora no dia 11/08/2024, para realização no município Rio de Janeiro. A operadora alega que o pedido está em análise [ou não apresenta resposta ao pedido]. Protocolo 42233920240930113512 – data 30/09/2024."/>
    <s v="Filha da beneficiária entra em contato com a central Fale Leve solicitando informações sobre a autorização de TC e consultora não localiza guia 1314469 já aberta e autorizada. Responsável ameaça e atendimento especializado não consegue contato para informar sobre autorização."/>
    <x v="0"/>
    <x v="1"/>
    <x v="1"/>
    <s v="Sim"/>
    <x v="0"/>
    <x v="1"/>
    <m/>
    <m/>
    <s v="Sim"/>
    <s v="Sim"/>
    <s v="Consultora não fez busca de autorizações"/>
    <s v="Atendimento especializado"/>
  </r>
  <r>
    <d v="2024-09-30T00:00:00"/>
    <x v="113"/>
    <n v="0"/>
    <x v="14"/>
    <n v="13109924"/>
    <s v="GIUSA MARIA AMORIM STEVENS"/>
    <s v="626.944.217-68"/>
    <n v="63"/>
    <s v="Não Reincidente"/>
    <s v="Premium"/>
    <x v="0"/>
    <x v="7"/>
    <s v="Cobertura"/>
    <s v="Regras para acesso aos atendimentos"/>
    <x v="3"/>
    <s v="Não conseguiu o contato com o Fale Leve"/>
    <x v="63"/>
    <x v="1"/>
    <m/>
    <m/>
    <s v="Assistencial"/>
    <x v="3"/>
    <m/>
    <x v="0"/>
    <s v="Inevitável"/>
    <s v="Beneficiaria, questiona o não atendimento para Consulta com Oftalmologista, 40808033 - Mamografia convencional bilateral, 40202615 - Endoscopia digestiva alta com biópsia e teste de urease (pesquisa Helicobacter pylori), 40901211 - US - Estruturas superficiais (cervical ou axilas ou músculo ou tendão), 40901122 - US - Abdome total (abdome superior, rins, bexiga, aorta, veia cava inferior e adrenais), 40901203 - US - Órgãos superficiais (tireóide ou escroto ou pênis ou crânio), 40901386 - Doppler colorido de órgão ou estrutura isolada, médico solicitante Dra. Camila Ferreira Mariane e Dra Rita de Souza Milano. Relata que tentou entrar em contato com a Operadora por meio dos telefones 3952 3300 e 3952 4800 - na data 23/09/2024, em torno das 10h, sem sucesso."/>
    <m/>
    <x v="1"/>
    <x v="0"/>
    <x v="0"/>
    <s v="Sim"/>
    <x v="0"/>
    <x v="1"/>
    <m/>
    <m/>
    <s v="Não"/>
    <s v="Não"/>
    <m/>
    <s v="Não"/>
  </r>
  <r>
    <d v="2024-08-17T00:00:00"/>
    <x v="113"/>
    <n v="44"/>
    <x v="3"/>
    <n v="13109801"/>
    <s v="CAMILA DE ARAUJO SERRA"/>
    <s v="126.625.057-37"/>
    <n v="35"/>
    <s v="Não Reincidente"/>
    <s v="Personal "/>
    <x v="0"/>
    <x v="2"/>
    <s v="Cobertura"/>
    <s v="Reembolso"/>
    <x v="2"/>
    <s v="Negativa de autorização devida"/>
    <x v="12"/>
    <x v="1"/>
    <m/>
    <m/>
    <s v="Não Assistencial"/>
    <x v="2"/>
    <m/>
    <x v="2"/>
    <s v="Evitável"/>
    <s v="beneficiário], questiona a negativa de reembolso por livre escolha de prestador, conforme previsão contratual, para instrumentador, realizado em 17/08/2027. A solicitação de reembolso foi feita à operadora no dia [19/08/2024]. Protocolo 42232320090122133333data30/09 valor de 500r$"/>
    <s v="Beneficiária reclama sobre recusa de reembolso de instrumentador. Procedimento negado pois não está previsto no rol. A ameaça entrou 1 hora antes  da abertura da NIP e time de produção médica não recebeu reclamação para tratativa."/>
    <x v="0"/>
    <x v="0"/>
    <x v="1"/>
    <s v="Sim"/>
    <x v="0"/>
    <x v="1"/>
    <m/>
    <m/>
    <s v="Sim"/>
    <s v="Não"/>
    <m/>
    <s v="Não"/>
  </r>
  <r>
    <d v="2024-10-01T00:00:00"/>
    <x v="114"/>
    <n v="0"/>
    <x v="17"/>
    <n v="13111735"/>
    <s v="ANNA CAROLINA BARRETO MARTINS DE OLIVEIRA"/>
    <s v="132.916.157-27"/>
    <n v="35"/>
    <s v="Reincidente"/>
    <s v="Leve On"/>
    <x v="0"/>
    <x v="14"/>
    <s v="Cobertura"/>
    <s v="Regras para acesso aos atendimentos"/>
    <x v="40"/>
    <s v="Cancelamento de consulta"/>
    <x v="17"/>
    <x v="1"/>
    <m/>
    <s v="Individual"/>
    <s v="Assistencial"/>
    <x v="7"/>
    <m/>
    <x v="0"/>
    <s v="Evitável"/>
    <s v="Faço tratamento há anos, tomo remédio controlado. Me tratava c/ uma dra, excelente, que saiu do plano, fui pro dr que saiu do plano, excelente também. Depois disso não conseguir mais agendar com médico nenhum. Agendei umas 5x, desde junho e não consegui me consultaR, sempre cancelam, porque o médico saiu da clínica. 1 tem q saber pq os médicos não param na leve. 2 fiz bariatrica e preciso do acompanhamento com osiquaitra por causa da compulsão, e não tô conseguindo. Hoje foi a gota d'água. Desde 9h esperando a médica online, quando foi 10:31 mandei mensagem pra leve, que me informou que a médica não ia atender. Que falta de respeito é essa com o Cliente, leve???? Mais uma vez eu sem o tratamento, vão fazer 5 meses. Muito desorganizada e atendimento ruim, da ouvidoria e dos atendentes. Tô há 2 semanas querendo saber sobre plano dental, iam entrar em contato comigo e até agora nada. Como querem crescer assim???"/>
    <s v="Beneficiária reclama de inúmeros cancelamentos de consultas e demora para atendimento e atraso no atendimento por telemedicina. No dia em que a NIP foi aberta, a mesma estava aguardando atendimento e não foi informado que a profissional não poderia atendé-la. No único atendimento, não há ameaça, beneficiária solicita apenas o protocolo do atendimento."/>
    <x v="1"/>
    <x v="0"/>
    <x v="0"/>
    <s v="Sim"/>
    <x v="0"/>
    <x v="1"/>
    <m/>
    <m/>
    <s v="Não"/>
    <s v="Não"/>
    <m/>
    <s v="Não"/>
  </r>
  <r>
    <d v="2024-09-23T00:00:00"/>
    <x v="114"/>
    <n v="8"/>
    <x v="17"/>
    <n v="13112317"/>
    <s v="VICTOR SOUZA SANTOS"/>
    <s v="095.556.827-71"/>
    <n v="43"/>
    <s v="Reincidente"/>
    <s v="Leve On"/>
    <x v="0"/>
    <x v="4"/>
    <s v="Cobertura"/>
    <s v="Regras para acesso aos atendimentos"/>
    <x v="2"/>
    <s v="Demora para solicitação de cirurgia"/>
    <x v="2"/>
    <x v="88"/>
    <m/>
    <s v="Empresarial"/>
    <s v="Assistencial"/>
    <x v="14"/>
    <m/>
    <x v="0"/>
    <s v="Evitável"/>
    <s v="beneficiário, questiona a falta de atendimento para realização de uma Cirurgia Hiperplasia Sebacea (em região temporal Direita)médico solicitante:Dra Cristiane Plasa Ciattei CRM5293276-8 se houver]. A solicitação foi feita à Operadora no dia11/06/2024, para realização no município de Niteroi operadora alega que o pedido está em análise e não apresenta resposta ao pedido. Protocolo;42223920240923101403 data 23/09/2024 Beneficiário relata que foi informado pela operadora que o procedimento seria agendado a cirurgia após 5 dias e até O DIA DE HOJE 01/10/2024 NÃO RETORNOU."/>
    <s v="Beneficiário reclama de demora para agendamento de cirurgia, porém  em sistema, não há pedido aberto para realização de procedimento. Em atendimento, beneficiário reclama de dificuldade para contato com a secretária do médico."/>
    <x v="0"/>
    <x v="1"/>
    <x v="0"/>
    <s v="Sim"/>
    <x v="0"/>
    <x v="1"/>
    <m/>
    <m/>
    <s v="Sim"/>
    <s v="Não"/>
    <m/>
    <s v="Atendimento especializado"/>
  </r>
  <r>
    <d v="2024-08-20T00:00:00"/>
    <x v="115"/>
    <n v="43"/>
    <x v="13"/>
    <n v="13113835"/>
    <s v="NICOLAS MAGALHAES BAPTISTA DA SILVEIRA"/>
    <s v="193.664.667-33"/>
    <n v="9"/>
    <s v="Reincidente"/>
    <s v="Personal "/>
    <x v="1"/>
    <x v="6"/>
    <s v="Cobertura"/>
    <s v="Rede de Atendimento (rede conveniada)"/>
    <x v="3"/>
    <s v="Falta de prestador na região"/>
    <x v="21"/>
    <x v="90"/>
    <m/>
    <s v="Individual"/>
    <s v="Assistencial"/>
    <x v="2"/>
    <m/>
    <x v="0"/>
    <s v="Evitável"/>
    <s v="Interlocutora, que se identifica como avó do beneficiário, questiona a falta de atendimento para Terapia de Cabine com Fonoaudióloga, Terapia Cognitivo Comportamental com Psicóloga ou Psicoterapeuta, Especializada em PCDS com Psicopedagoga, e nome do médico solicitante Dra. Tais de Marco. A solicitação foi feita à Operadora no dia 20/08/2024, para realização no município Rio de Janeiro e a operadora indicou prestadores que não realizam as terapias pelo plano. Protocolo 42233920241002168840 – data 02/10/2024."/>
    <s v="Beneficiário solicita terapia de cabine, porém, não há prestador credenciado."/>
    <x v="1"/>
    <x v="0"/>
    <x v="1"/>
    <s v="Sim"/>
    <x v="0"/>
    <x v="0"/>
    <m/>
    <m/>
    <s v="Sim"/>
    <s v="Perda de SLA/ Perda de prazo para realização do exame"/>
    <m/>
    <m/>
  </r>
  <r>
    <d v="2024-09-18T00:00:00"/>
    <x v="115"/>
    <n v="14"/>
    <x v="5"/>
    <n v="13114099"/>
    <s v="JONAS DE MELO ZACHIS"/>
    <s v="117.605.937-88"/>
    <n v="32"/>
    <s v="Não Reincidente"/>
    <s v="Leve On"/>
    <x v="2"/>
    <x v="1"/>
    <s v="Contratos e Regulamentos"/>
    <s v="Contratação/Adesão e Vigência Contratual"/>
    <x v="5"/>
    <s v="Alto Custo PF/MEI"/>
    <x v="4"/>
    <x v="1"/>
    <m/>
    <s v="Individual"/>
    <s v="Não Assistencial"/>
    <x v="6"/>
    <m/>
    <x v="1"/>
    <s v="Risco do Negócio"/>
    <s v="Interlocutor(a), que se identifica como filho do beneficiário questiona a recusa para contratação de plano individual ou familiar, sob alegação de esta em analise . A solicitação foi feita à Operadora no dia 18/09/2024 Protocolo:42233920241002091091 data:02/10/2024"/>
    <s v="Não localizado contato com a Central Fale Leve"/>
    <x v="1"/>
    <x v="0"/>
    <x v="0"/>
    <s v="Sim"/>
    <x v="1"/>
    <x v="1"/>
    <s v="Não"/>
    <s v="Não"/>
    <s v="Não"/>
    <s v="Não"/>
    <m/>
    <m/>
  </r>
  <r>
    <d v="2024-10-02T00:00:00"/>
    <x v="115"/>
    <n v="0"/>
    <x v="12"/>
    <n v="13115578"/>
    <s v="ANA PAULA CUNHA DE ANDRADE"/>
    <s v="056.582.157-14"/>
    <n v="47"/>
    <s v="Não Reincidente"/>
    <s v="Leve On"/>
    <x v="1"/>
    <x v="5"/>
    <s v="Cobertura"/>
    <s v="Regras para acesso aos atendimentos"/>
    <x v="3"/>
    <s v="Prestador sem agenda"/>
    <x v="25"/>
    <x v="91"/>
    <m/>
    <m/>
    <m/>
    <x v="2"/>
    <m/>
    <x v="0"/>
    <s v="Inevitável"/>
    <s v="Benecifiária, questiona a falta de atendimento para : consulta com Mastologista, e nome do médico solicitante DR. Ana Cristina . A solicitação foi feita à Operadora no dia 13/09/2024 , para realização no município Duque de Caxias. A operadora alega que o pedido está em análise ou não apresenta resposta ao pedido. Protocolo: 42233920241002121166 - Data : 02/10/2024"/>
    <s v="Beneficiária reclama de dificuldade para o agendamento de consulta com mastologista. Agenda da clínica fora do prazo."/>
    <x v="0"/>
    <x v="0"/>
    <x v="0"/>
    <s v="Sim"/>
    <x v="0"/>
    <x v="1"/>
    <m/>
    <m/>
    <s v="Sim"/>
    <m/>
    <m/>
    <m/>
  </r>
  <r>
    <d v="2024-09-20T00:00:00"/>
    <x v="115"/>
    <n v="12"/>
    <x v="7"/>
    <n v="13115601"/>
    <s v="FERNANDA MONTEIRO MARINHO PESSOA DE MAGALHAES"/>
    <s v="087.607.737-82"/>
    <n v="44"/>
    <s v="Não Reincidente"/>
    <s v="Mais Metropolitano"/>
    <x v="2"/>
    <x v="9"/>
    <s v="Cobertura"/>
    <s v="Carência"/>
    <x v="12"/>
    <s v="Discordância de carências"/>
    <x v="13"/>
    <x v="1"/>
    <m/>
    <m/>
    <m/>
    <x v="8"/>
    <m/>
    <x v="0"/>
    <s v="Inevitável"/>
    <s v="boa tarde Estou com ima inflamação na vista e mesmo com o plano recem contrato pagp em dia. pedidos medicos de urgencia dada a gravidade e conversa corretor alegando que nao ha carencia o plano nega cinsulta com especialista para que eu possa receber o tratamento correto anexo envio reclamcao feita no reclame aqio ainda sem solucao"/>
    <s v="Beneficiária solicita agendamento de consulta com oftalmologista especializado em retina. Beneficiária com 10 dias de plano, foi informada a carência, porém, solicitado o envio do encaminhamento para localizar o prestador e beneficiária não enviou pedido."/>
    <x v="0"/>
    <x v="1"/>
    <x v="0"/>
    <s v="Sim"/>
    <x v="0"/>
    <x v="1"/>
    <m/>
    <m/>
    <s v="Sim"/>
    <m/>
    <m/>
    <s v="Atendimento especializado"/>
  </r>
  <r>
    <d v="2024-09-10T00:00:00"/>
    <x v="116"/>
    <n v="23"/>
    <x v="16"/>
    <n v="13116546"/>
    <s v="RENATA SOUSA DA SILVA"/>
    <s v="135.669.527-29"/>
    <n v="36"/>
    <s v="Não Reincidente"/>
    <s v="Personal "/>
    <x v="0"/>
    <x v="1"/>
    <s v="Mensalidades e reajutes"/>
    <s v="Mensalidades ou outras cobranças"/>
    <x v="38"/>
    <s v="Demora para devolução de mensalidade por TED devolvida"/>
    <x v="62"/>
    <x v="1"/>
    <m/>
    <s v="Individual"/>
    <s v="Não Assistencial"/>
    <x v="1"/>
    <m/>
    <x v="0"/>
    <s v="Evitável"/>
    <s v="Beneficiária, questiona a não devolução de valor proporcional de mensalidade pela Operadora, vez que ocorreu o cancelamento contratual; exclusão a pedido. Protocolo 42233920240930114014 data - 30/09/2024"/>
    <s v="Beneficiária realizou o cancelamento por desistência até os 7 dias do plano, pois informa que gostaria de ser atendida no Hospital São Bernardo. Durante o processo de devolução, houve TED devolvida por envio de conta errada e o setor financeiro não realizou abertura de caso solicitando a confirmação dos dados bancários"/>
    <x v="0"/>
    <x v="1"/>
    <x v="2"/>
    <m/>
    <x v="2"/>
    <x v="2"/>
    <m/>
    <m/>
    <s v="Sim"/>
    <s v="Abertura de caso na árvore errada"/>
    <m/>
    <s v="Atendimento especializado"/>
  </r>
  <r>
    <d v="2024-09-05T00:00:00"/>
    <x v="116"/>
    <n v="28"/>
    <x v="6"/>
    <n v="13116709"/>
    <s v="THIAGO RIBEIRO ACACIO"/>
    <s v="078.255.387-73"/>
    <n v="45"/>
    <s v="Não Reincidente"/>
    <s v="Premium"/>
    <x v="2"/>
    <x v="14"/>
    <s v="Contratos e Regulamentos"/>
    <s v="Contratação/Adesão e Vigência Contratual"/>
    <x v="5"/>
    <s v="Negativa de contratação PJ"/>
    <x v="5"/>
    <x v="1"/>
    <m/>
    <m/>
    <m/>
    <x v="8"/>
    <m/>
    <x v="1"/>
    <s v="Risco do Negócio"/>
    <s v="Beneficiário, questiona a recusa para contratação de plano coletivo empresarial CNPJ 43.946.704/0001-64 e a Operadora Leve Saúde, sob alegação de falta de interesse comercial. A solicitação foi feita à Operadora no dia 05/09/2024. Trata-se de empresário individual, que realizou inscrição nos órgãos competentes há no mínimo 6 (seis) meses e está regular junto à Receita Federal. Protocolo: 42233920240918039930 – data: 18/09/2024."/>
    <s v="Localizados 4 contatos do cliente com a Central Fale Leve. Cliente não realiza ameaça explícita mas solicita protocolo e informa que está gravando as ligações. Localizado contato com a Ouvidoria no dia 23/09 (após os contatos com o Fale Leve), solicitando esclarescimentos sobre negativa de implantação."/>
    <x v="1"/>
    <x v="0"/>
    <x v="0"/>
    <s v="Sim"/>
    <x v="0"/>
    <x v="0"/>
    <s v="Não"/>
    <m/>
    <s v="Não"/>
    <s v="Não"/>
    <m/>
    <s v="Ouvidoria"/>
  </r>
  <r>
    <d v="2024-10-03T00:00:00"/>
    <x v="116"/>
    <n v="0"/>
    <x v="17"/>
    <n v="13117086"/>
    <s v="SANDRA REGINA DURVAL PEREIRA"/>
    <s v="728.429.117-68"/>
    <n v="62"/>
    <s v="Não Reincidente"/>
    <s v="Personal "/>
    <x v="1"/>
    <x v="14"/>
    <s v="Contratos e Regulamentos"/>
    <s v="Suspensão e rescisão Contratual"/>
    <x v="38"/>
    <s v="Dificuldade para realizar cancelamento"/>
    <x v="64"/>
    <x v="1"/>
    <m/>
    <s v="Individual"/>
    <s v="Não assistencial "/>
    <x v="18"/>
    <m/>
    <x v="2"/>
    <s v="Inevitável"/>
    <s v="Beneficiário, informa que solicitou [o cancelamento do contrato informar a forma de solicitação, por telefone, em 27/09/2024, e até a presente data não conseguiu o cancelamento. Para efetuar a reclamação, relata que tentou entrar em contato com a Operadora por meio contato telefone 21 3952 3333 nas datas 27/28/30/01/02/30 , em torno das 11;00 sem sucesso.42233920241003122382 data 03/10/2024. beneficiaria relata que operadora informou , só por telefone seria possível o cancelamento .porem quando liga esta dando, esse telefone não existe."/>
    <s v="Beneficiária solicita cancelamento do plano e devolução da mensalidade paga ao plano. Solicitação feita em atendimento por whatsapp, após o prazo de 7 dias. Atendimento foi realizado pelo whatsapp e como fluxo, o cancelamento deve ser realizado por telefone, para leitura da RN mas beneficiária não concorda com fluxo."/>
    <x v="0"/>
    <x v="1"/>
    <x v="0"/>
    <s v="Sim"/>
    <x v="0"/>
    <x v="1"/>
    <m/>
    <m/>
    <s v="Sim"/>
    <s v="Não"/>
    <m/>
    <s v="Atendimento especializado"/>
  </r>
  <r>
    <d v="2024-09-30T00:00:00"/>
    <x v="116"/>
    <n v="3"/>
    <x v="20"/>
    <n v="13118013"/>
    <s v="ANGELA NASCIMENTO DA PAIXÃO"/>
    <s v="786.223.607-68"/>
    <n v="60"/>
    <s v="Reincidente"/>
    <s v="Personal"/>
    <x v="0"/>
    <x v="0"/>
    <s v="Cobertura"/>
    <s v="Rede de Atendimento (rede conveniada)"/>
    <x v="3"/>
    <s v="Erro Fale Leve"/>
    <x v="0"/>
    <x v="1"/>
    <m/>
    <s v="Individual"/>
    <s v="Assistencial"/>
    <x v="3"/>
    <m/>
    <x v="0"/>
    <s v="Evitável"/>
    <s v="Interlocutor(a), que se identifica como filha da beneficiária questiona a não cobertura em caráter de urgência para SLT A LASER. O procedimento foi solicitado à operadora no dia 30/09/2024 para realização no município RIO DE JANEIRO/RJ. A operadora alega que não possui prestador em sua rede para realização do serviço de saúde. Protocolo 42233920241002120504 data 02/10/2024"/>
    <s v="Houve perda de SLA  no backoffice, que recebeu o pedido no dia 30/09 e abriu guia 02/10, abertura de guia com a codificação errada e liberação dessa guia sem comunicação com a Regulação."/>
    <x v="0"/>
    <x v="1"/>
    <x v="1"/>
    <s v="Sim"/>
    <x v="0"/>
    <x v="1"/>
    <m/>
    <m/>
    <s v="Sim"/>
    <s v="Perda de SLA"/>
    <s v="Perda de SLA e passou informação errada para filha da beneficiária"/>
    <m/>
  </r>
  <r>
    <d v="2024-09-23T00:00:00"/>
    <x v="116"/>
    <n v="10"/>
    <x v="18"/>
    <n v="13118379"/>
    <s v="LIVIA REGINA FERREIRA OLIVEIRA DOS SANTOS"/>
    <s v="103.856.057-81"/>
    <n v="41"/>
    <s v="Não Reincidente"/>
    <s v="Personal"/>
    <x v="1"/>
    <x v="6"/>
    <s v="Contratos e Regulamentos"/>
    <s v="Contratação/Adesão e Vigência Contratual"/>
    <x v="41"/>
    <s v="Cancelamento por inadimplência"/>
    <x v="42"/>
    <x v="1"/>
    <m/>
    <s v="Empresarial"/>
    <s v="Não Assistencial"/>
    <x v="18"/>
    <m/>
    <x v="2"/>
    <s v="Evitável"/>
    <s v="fui informada pela operadora no dia 01/10/2024 que a suspensão de atendimento do meu plano somente deve ocorrer após 30 dias de atraso , o que não foi respeitado pela operadora ocasionando transtorno"/>
    <s v="Beneficiária tem contrato empresarial e está com o contrato suspenso por inadimplência por 24 dias de atraso. Aberta ameaça para atendimento especializado e DR para setor de cobrança pois responsável pelo contrato alega que fez pagamento no dia 23/09 mas não ocorreu baixa bancária"/>
    <x v="0"/>
    <x v="1"/>
    <x v="2"/>
    <m/>
    <x v="2"/>
    <x v="2"/>
    <m/>
    <m/>
    <m/>
    <m/>
    <m/>
    <m/>
  </r>
  <r>
    <d v="2024-08-27T00:00:00"/>
    <x v="117"/>
    <n v="38"/>
    <x v="5"/>
    <n v="13119662"/>
    <s v="MURILO DE MORAES"/>
    <s v="062.213.597-08"/>
    <n v="66"/>
    <s v="Não Reincidente"/>
    <s v="Premium"/>
    <x v="1"/>
    <x v="6"/>
    <s v="Contratos e Regulamentos"/>
    <s v="Contratação/Adesão e Vigência Contratual"/>
    <x v="5"/>
    <s v="Alto Custo PF/MEI"/>
    <x v="4"/>
    <x v="1"/>
    <m/>
    <s v="Individual"/>
    <s v="Não Assistencial"/>
    <x v="6"/>
    <m/>
    <x v="1"/>
    <s v="Risco do Negócio"/>
    <s v="Interlocutor Murilo, que se identifica como beneficiário do plano, questiona a recusa para contratação de plano individual ou familiar, sob alegação de não informaram o motivo da não contratação. A solicitação foi feita à Operadora no dia 13/08/2024. Protocolo a operadora não informou o protocolo o beneficiário ligou no numero 02139523300 e 2139523333 – data 28/08/2024."/>
    <s v="Não localizado contato com a Central Fale Leve."/>
    <x v="1"/>
    <x v="0"/>
    <x v="0"/>
    <s v="Sim"/>
    <x v="1"/>
    <x v="1"/>
    <s v="Não"/>
    <s v="Não"/>
    <s v="Não"/>
    <s v="Não"/>
    <m/>
    <m/>
  </r>
  <r>
    <d v="2024-08-31T00:00:00"/>
    <x v="117"/>
    <n v="34"/>
    <x v="5"/>
    <n v="13119858"/>
    <s v="PALMYRA SOARES CORREIA"/>
    <s v="635.080.447-34"/>
    <n v="84"/>
    <s v="Não Reincidente"/>
    <s v="Personal "/>
    <x v="2"/>
    <x v="10"/>
    <s v="Contratos e Regulamentos"/>
    <s v="Contratação/Adesão e Vigência Contratual"/>
    <x v="5"/>
    <s v="Alto Custo PF/MEI"/>
    <x v="4"/>
    <x v="1"/>
    <m/>
    <s v="Individual"/>
    <s v="Não Assistencial"/>
    <x v="6"/>
    <m/>
    <x v="1"/>
    <s v="Risco do Negócio"/>
    <s v="Interlocutor cristiano soares correia, que se identifica como filho da beneficiaria Palmyra soares correia , questiona a recusa para contratação de plano individual ou familiar, sob alegação de ter 25 dias uteias respaldados pela ans e nao deram nenhuma resposta ainda mesmo passado o prazo. A solicitação foi feita à Operadora no dia 30/08/2024 a solicitação de contrato no dia 03/09/2024 foi feita uma entrevista com a operadora e mesmo assim não houve resposta. Protocolo de atendimento com a operadora 42233920241002093810 01/10/2024"/>
    <s v="Filho da cliente realizou abertura de RA no mesmo dia em que a NIP foi aberta as 12:01/  RA aberto 15:18"/>
    <x v="1"/>
    <x v="0"/>
    <x v="0"/>
    <s v="Sim"/>
    <x v="1"/>
    <x v="1"/>
    <s v="Não"/>
    <s v="Não"/>
    <s v="Não"/>
    <s v="Não"/>
    <m/>
    <s v="Reclame aqui"/>
  </r>
  <r>
    <d v="2024-09-16T00:00:00"/>
    <x v="117"/>
    <n v="18"/>
    <x v="5"/>
    <n v="13119951"/>
    <s v="AMANDA TRINDADE AMARAL"/>
    <s v="053.718.107-57"/>
    <n v="31"/>
    <s v="Não Reincidente"/>
    <s v="Personal "/>
    <x v="2"/>
    <x v="10"/>
    <s v="Contratos e Regulamentos"/>
    <s v="Contratação/Adesão e Vigência Contratual"/>
    <x v="5"/>
    <s v="Alto Custo PF/MEI"/>
    <x v="4"/>
    <x v="1"/>
    <m/>
    <s v="Individual"/>
    <s v="Não Assistencial"/>
    <x v="6"/>
    <m/>
    <x v="1"/>
    <s v="Risco do Negócio"/>
    <s v="Beneficiária questiona a falta de resposta sobre contratação de plano individual ou familiar. A solicitação foi feita à Operadora no dia 13/09/2024. Protocolo 42233920241004103932 04/10/2024"/>
    <s v="Não localizado contato com a Central Fale Leve."/>
    <x v="1"/>
    <x v="0"/>
    <x v="0"/>
    <s v="Sim"/>
    <x v="1"/>
    <x v="1"/>
    <s v="Não"/>
    <s v="Não"/>
    <s v="Não"/>
    <s v="Não"/>
    <m/>
    <m/>
  </r>
  <r>
    <d v="2024-09-24T00:00:00"/>
    <x v="118"/>
    <n v="11"/>
    <x v="6"/>
    <n v="13120629"/>
    <s v="PRISCILA DA SILVA"/>
    <s v="057.486.617.56"/>
    <n v="44"/>
    <s v="Reincidente"/>
    <s v="Personal "/>
    <x v="1"/>
    <x v="4"/>
    <s v="Cobertura"/>
    <s v="Regras para acesso aos atendimentos"/>
    <x v="3"/>
    <s v="Solicitação de autorização dentro do prazo"/>
    <x v="46"/>
    <x v="1"/>
    <m/>
    <s v="Empresarial"/>
    <s v="Assistencial"/>
    <x v="14"/>
    <m/>
    <x v="2"/>
    <s v="Inevitável"/>
    <s v="Bom dia. A minha mãe ligou para marcar um exame de cintilografia o atendente falou que não tem vaga em Niterói e tem que ficar em análise em 21 dias. A minha mãe tem angina grau 3, e fez cateterismo e deu uma artéria obstruída 70% e tentou fazer angioplastia sem sucesso. Ela precisa fazer o cintilografia para poder começar fazer REABILITAÇÃO CARDÍACA MAIS RÁPIDO POSSÍVEL. O atendente falou que não tem vaga em Niterói e só no rio em nova Iguaçu. A minha mãe não tem condições de ir para lá fazer esse exame por causa da grávida da saúde dela . Ela só pode fazer em Niterói que é próximo da casa dela. Peço por favor me ajuda. Deus abençoe vocês."/>
    <s v="Familiar da beneficiária reclama da demora para autorização de exame. Realizada escuta de todas as ligações sobre o assunto e não foi localizada ameaça, os prazos informados estão corretos e beneficiária ciente que guia estava em análise. Pedido sem indicação explícita de urgência. "/>
    <x v="1"/>
    <x v="0"/>
    <x v="1"/>
    <s v="Sim"/>
    <x v="0"/>
    <x v="1"/>
    <m/>
    <m/>
    <s v="Não"/>
    <s v="Não"/>
    <s v="Conversa encerrada sem finalizar atendimento"/>
    <s v="Não"/>
  </r>
  <r>
    <s v="-"/>
    <x v="119"/>
    <n v="0"/>
    <x v="14"/>
    <n v="13121718"/>
    <s v="CLAUDIA FERREIRA DE CARVALHO"/>
    <s v="988.251.947-49"/>
    <n v="55"/>
    <s v="Não Reincidente"/>
    <s v="Premium"/>
    <x v="0"/>
    <x v="1"/>
    <s v="Cobertura"/>
    <s v="Rol de procedimentos e cobertura contratual"/>
    <x v="3"/>
    <s v="Falta de prestador na região"/>
    <x v="21"/>
    <x v="5"/>
    <m/>
    <s v="Empresarial"/>
    <s v="Assistencial"/>
    <x v="2"/>
    <m/>
    <x v="0"/>
    <s v="Inevitável"/>
    <s v="Interlocutora, que se identifica como corretora da beneficiária, questiona o não atendimento para espectomia total, espectomia total com anexectomia uni ou bilateral. A solicitação foi feita à operadora no dia 24/09/2024, para realização no município Rio de Janeiro e a operadora encaminhou para prestador de especialidade ginecologica sob alegação de não possuir médico na especialidade solicitada. Protocolo 42233920240924102779 – data 24/09/2024."/>
    <s v="Beneficiária reclama de &quot;não atendimento&quot; para procedimentos cirúrgicos ginecológicos. Não recebemos o pedido para os procedimentos mencionados na reclamação, somente para histeroscopia que foi agendado. Houve erro operacional do Gestão de rede por informar que só temos um profissional para avaliação e não indicou outro profissional como solicitado."/>
    <x v="0"/>
    <x v="0"/>
    <x v="1"/>
    <s v="Sim"/>
    <x v="0"/>
    <x v="0"/>
    <m/>
    <m/>
    <s v="Sim"/>
    <s v="Não"/>
    <m/>
    <s v="Ouvidoria"/>
  </r>
  <r>
    <d v="2024-09-24T00:00:00"/>
    <x v="119"/>
    <n v="13"/>
    <x v="12"/>
    <n v="13122292"/>
    <s v="MARIA INEZ DE FARIAS FERREIRA"/>
    <s v="428.107.367-15"/>
    <n v="66"/>
    <s v="Não Reincidente"/>
    <s v="Personal "/>
    <x v="1"/>
    <x v="7"/>
    <s v="Cobertura"/>
    <s v="Rede de Atendimento (rede conveniada)"/>
    <x v="3"/>
    <s v="Erro na comercialização do plano"/>
    <x v="33"/>
    <x v="1"/>
    <m/>
    <m/>
    <s v="Não Assistencial"/>
    <x v="8"/>
    <m/>
    <x v="0"/>
    <s v="Inevitável"/>
    <s v="No dia 19/06/2024 entrei em contato com mais de um corretor Leve Saúde para adquiri o plano. Conforme evidência anexa, me foi informado que o Memorial Del Castilho faria parte da rede. Contratei 24/06/2024 e ao solicitar atendimento lá, fui informada que estava descredenciado. Ao consultar o site da operadora, o aviso de descredenciamento está datado de 02/05/2024, ou seja, me foi vendido o plano com uma rede que já não existia. O Memorial Engenho de Dentro nem tem comunicado no site de saída. O Del Castilho foi substituído pela Clínica Leve unidade Tijuca, e a mesma não tem agenda neste ano para Mastologista, especialidade que preciso com urgência. Eles substituem por clínicas próprias que não suportam a mesma demanda do descredenciado, tem acontecido com toda a rede. Em contato com o atendimento informam que somente Tijuca e Barra tem esse profissional, acredito que não seja suficiente para atender ao número de vidas. Solicito apoio para providências do plano em atender a demanda."/>
    <s v="Beneficiária reclama do descredenciamento de clínicas e do material divulgado pelo corretor, no momento da contratação. Reclama de data distante para o agendamento de consulta com mastologista."/>
    <x v="0"/>
    <x v="1"/>
    <x v="2"/>
    <s v="Sim"/>
    <x v="0"/>
    <x v="0"/>
    <m/>
    <m/>
    <m/>
    <m/>
    <m/>
    <s v="Ouvidoria"/>
  </r>
  <r>
    <d v="2024-08-16T00:00:00"/>
    <x v="119"/>
    <n v="52"/>
    <x v="7"/>
    <n v="13122581"/>
    <s v="KELLY CRISTINA DA SILVA LIMA"/>
    <s v="134.577.447-85"/>
    <n v="35"/>
    <s v="Não Reincidente"/>
    <s v="Leve On"/>
    <x v="1"/>
    <x v="14"/>
    <s v="Cobertura"/>
    <s v="Reembolso"/>
    <x v="7"/>
    <s v="Erro Fale Leve"/>
    <x v="0"/>
    <x v="1"/>
    <m/>
    <m/>
    <s v="Não Assistencial"/>
    <x v="3"/>
    <m/>
    <x v="0"/>
    <s v="Inevitável"/>
    <s v="Beneficiária, informa que o procedimento Anestesia para Colonoscopia, foi pago para o prestadora, para a operadora reembolsar. O procedimento foi realizado em caráter particular em 15/08/2024, no prestador Clinica KATZ endoimagens, em função da ausência de cobertura pela operadora. A solicitação de reembolso foi feita em 16/08/2024, não sendo pago o reembolso integral o valor R$350. A mesma alega que não conseguiu fazer o exame, pois o laxante não fez efeito, o exame precisa ser feito. Protocolo 42233920240816023 - 16/08/2021."/>
    <s v="Beneficiária encaminhou para a caixa de atendimento no dia 23/08, somente os dados bancários. Em reposta, foi solicitado o contato com a caixa de atendimento e beneficiária enviou a documentação correta no dia 30/09. Houve demora para envio da caixa de atendimento para a produção médica. Localizado atendimento em que beneficiária envia as notas fiscais, porém, consultora não encaminha documentação para caixa de atendimento e recepcionamos o email da beneficiária somente no dia 23/08 com os dados bancários."/>
    <x v="1"/>
    <x v="0"/>
    <x v="1"/>
    <s v="Sim"/>
    <x v="0"/>
    <x v="1"/>
    <m/>
    <m/>
    <s v="Sim"/>
    <s v="Sim"/>
    <s v="Perda de SLA/ Não encaminhou documentação para área responsável"/>
    <m/>
  </r>
  <r>
    <d v="2024-10-05T00:00:00"/>
    <x v="120"/>
    <n v="3"/>
    <x v="8"/>
    <n v="13129371"/>
    <s v="MARIA ANGELICA PEREIRA DA SILVA"/>
    <s v="349.623.287-00"/>
    <n v="71"/>
    <s v="Não Reincidente"/>
    <s v="Premium"/>
    <x v="1"/>
    <x v="9"/>
    <s v="Cobertura"/>
    <s v="Regras para acesso aos atendimentos"/>
    <x v="7"/>
    <s v="Recusa da família para transferência"/>
    <x v="65"/>
    <x v="1"/>
    <m/>
    <m/>
    <s v="Assistencial"/>
    <x v="15"/>
    <m/>
    <x v="2"/>
    <s v="Inevitável"/>
    <s v="Minha mãe, idosa de 71 anos, foi atendida no PA UNIMED Copacabana no dia 28/9/2024 a noite, com forte dor no estomago e no peito. Lá foi verificado que ela tinha alterações no eletrocardiograma e nos exames de sangue, o que levou à transferência para o hospital PROCOR (Ilha do Governador), onde foram realizados mais exames, incluindo um cateterismo que identificou que seria necessária uma cirurgia aberta de emergência. Desde então ela continua aguardando uma ação do plano, que mesmo com uma liminar determinando o cumprimento, não o fez. Na clínica que ela está não há centro cirúrgico e suporte para tal, mas o plano tem entre seus referenciados hospitais como o Pró cardíaco p.e, que tem total estrutura para isso. Mesmo assim, não há ação do plano em resolver, o que nos parece falta de preocupação com a vida. Estamos desesperados, pois atualmente ela está em um CTI com poucos recursos e a saúde dela se deteriora por conta da demora. Clamo por socorro."/>
    <s v="Beneficiária necessita realizar cirurgia cardíaca e passou pelo fluxo de transferência, porém, familiares se recusam a aceitar hospital em que a vaga foi protocolada. Desejam transferência em hospital Pró cardíaco, que não está na rede do plano Leve On. Ameaça, atendimento da célula de ameaça e abertura de RA realizados após a NIP."/>
    <x v="1"/>
    <x v="0"/>
    <x v="0"/>
    <s v="Sim"/>
    <x v="0"/>
    <x v="1"/>
    <m/>
    <m/>
    <s v="Não"/>
    <s v="Sim"/>
    <s v="Abertura em árvore errada/ Não encaminhou para área responsável"/>
    <m/>
  </r>
  <r>
    <d v="2024-09-05T00:00:00"/>
    <x v="120"/>
    <n v="33"/>
    <x v="7"/>
    <n v="13125409"/>
    <s v="MIRIA PESSANHA RODRIGUES DOS SANTOS"/>
    <s v="733.489.707-25"/>
    <n v="62"/>
    <s v="Reincidente"/>
    <s v="Leve On"/>
    <x v="0"/>
    <x v="18"/>
    <s v="Cobertura"/>
    <s v="Regras para acesso aos atendimentos"/>
    <x v="3"/>
    <s v="Falta de prestador na região"/>
    <x v="21"/>
    <x v="92"/>
    <m/>
    <s v="Individual"/>
    <s v="Assistencial"/>
    <x v="2"/>
    <m/>
    <x v="0"/>
    <n v="0"/>
    <s v="Beneficiária, questiona a falta de atendimento para : 30101778 - Retração de aponevrose palmar (Dupuytren) - tratamento cirúrgico - RETRAÇÃO DE APONEUROSE PALMAR (DUPUYTREN) - HCO - HSO - PROCEDIMENTOS - PELE E TECIDO CELULAR SUBCUTÂNEO, MUCOSAS E ANEXOSPROCEDIMENTOS CIRÚRGICOS E INVASIVOS , e nome do médico solicitante Dra. Ana Carolina. A solicitação foi feita à Operadora, no dia 02/10/2024, para realização no município Taquara/Jacarepaguá. A operadora alega que o pedido está em análise ou não apresenta resposta ao pedido. Protocolo: 42233920241003122364 - Data : 03/10/2024"/>
    <s v="Beneficiária solicita direcionamento para realizar consulta com Cirurgião ortopedista especializado em mão, consultora direciona para único prestador credenciado. A mesma se nega a se deslocar para o Rio de Janeiro. "/>
    <x v="0"/>
    <x v="0"/>
    <x v="0"/>
    <s v="Sim"/>
    <x v="0"/>
    <x v="0"/>
    <m/>
    <m/>
    <s v="Não"/>
    <s v="Não"/>
    <m/>
    <s v="Ouvidoria"/>
  </r>
  <r>
    <d v="2024-09-02T00:00:00"/>
    <x v="120"/>
    <n v="36"/>
    <x v="13"/>
    <n v="13125607"/>
    <s v="MARIA IZABEL FERREIRA RAMALHO"/>
    <s v="077.420.617-91"/>
    <n v="81"/>
    <s v="Não Reincidente"/>
    <s v="Personal "/>
    <x v="1"/>
    <x v="3"/>
    <s v="Contratos e Regulamentos"/>
    <s v="Contratação/Adesão e Vigência Contratual"/>
    <x v="5"/>
    <s v="Alto Custo PF/MEI"/>
    <x v="4"/>
    <x v="1"/>
    <m/>
    <m/>
    <s v="Não Assistencial"/>
    <x v="6"/>
    <m/>
    <x v="1"/>
    <s v="Risco do Negócio"/>
    <s v="Interlocutor, que se identifica como Filho da beneficiária, questiona a recusa para contratação de plano individual ou familiar, sob alegação de Não possuir justificativa da operadora . A solicitação foi feita à Operadora no dia 02/09/24. Sem Protocolo pois não foi passado - Numero de contato -3952- 3333"/>
    <s v="Localizado 4 contatos do filho da cliente com a Central Fale Leve. Na última ligação, o filho solicita o protocolo da ligação logo no início do contato. Nas demais ligações "/>
    <x v="1"/>
    <x v="0"/>
    <x v="0"/>
    <s v="Sim"/>
    <x v="1"/>
    <x v="1"/>
    <s v="Não"/>
    <s v="Não"/>
    <s v="Não"/>
    <s v="Não"/>
    <m/>
    <s v="Não"/>
  </r>
  <r>
    <d v="2024-09-30T00:00:00"/>
    <x v="120"/>
    <n v="8"/>
    <x v="12"/>
    <n v="13126222"/>
    <s v="ROGERIO DIAS PINTO NETO"/>
    <s v="828.106.057-34"/>
    <n v="59"/>
    <s v="Reincidente"/>
    <s v="Personal "/>
    <x v="0"/>
    <x v="1"/>
    <s v="Cobertura"/>
    <s v="Regras para acesso aos atendimentos"/>
    <x v="2"/>
    <s v="Procedimento fora Rol"/>
    <x v="51"/>
    <x v="1"/>
    <m/>
    <m/>
    <s v="Assistencial"/>
    <x v="3"/>
    <m/>
    <x v="2"/>
    <s v="Evitável"/>
    <s v="Beneficiário, questiona a falta de atendimento para Fisioterapia RPG. A solicitação foi feita à Operadora no dia 26/09/2024, para realização no município Rio de Janeiro. A operadora alega que o pedido está em análise e até a presente data não apresenta resposta ao pedido. Beneficiário relata que a operadora solicitou mais tempo para análise. Protocolo 42233920241008132720 – data 08/10/2024"/>
    <s v="Benefciiário reclama de demora para resposta de procedimento de RPG (Fora Rol). Beneficiário encaminhou pedido no dia 30/09, guia foi aberta como prestador sem local para negativa, porém, não foi informado ao beneficiário que o procedimento não era coberto."/>
    <x v="0"/>
    <x v="0"/>
    <x v="1"/>
    <s v="Sim"/>
    <x v="0"/>
    <x v="1"/>
    <m/>
    <m/>
    <s v="Sim"/>
    <s v="Não"/>
    <m/>
    <m/>
  </r>
  <r>
    <d v="2024-10-08T00:00:00"/>
    <x v="120"/>
    <n v="0"/>
    <x v="12"/>
    <n v="13126537"/>
    <s v="TATIANA LINS DE BARROS"/>
    <s v="025.427.167-73"/>
    <n v="52"/>
    <s v="Não Reincidente"/>
    <s v="Premium"/>
    <x v="0"/>
    <x v="1"/>
    <s v="Cobertura"/>
    <s v="Carência"/>
    <x v="7"/>
    <s v="Discordância de carências"/>
    <x v="13"/>
    <x v="1"/>
    <m/>
    <m/>
    <s v="Não Assistencial"/>
    <x v="8"/>
    <m/>
    <x v="0"/>
    <s v="Evitável"/>
    <s v="Beneficiária questiona a não cobertura para CONSULTA COM PSIQUIATRA, HEMOGRAMA COMPLETO, ULTRASSONOGRAFIA TRANSVAGINAL, ULTRASSONOGRAFIA DA TIREÓIDE, ULTRASSONOGRAFIA DE MAMA BILATERAL, MAMOGRAFIA DIGITAL, DENSITOMETRIA ÓSSEA, ULTRASSONOGRAFIA DO ABDOMEN TOTAL. Os procedimentos foram solicitados nos dias 07/10/2024, 08/10/2024 e no inicio de Outubro/2024, para realização no município RIO DE JANEIRO, entretanto, a operadora negou com a justificativa de que a beneficiária está em carência para os procedimentos. Relata que a corretora lhe informou que por ter cumprido critérios estabelecidos pela operadora não haveria carência. Protocolo: 42233920241008133861 de 08/10/2024."/>
    <s v="Beneficiária entrou após o mês de junho e reclama de carências a cumprir na rede credenciada."/>
    <x v="1"/>
    <x v="0"/>
    <x v="0"/>
    <s v="Sim"/>
    <x v="0"/>
    <x v="2"/>
    <m/>
    <m/>
    <m/>
    <m/>
    <m/>
    <m/>
  </r>
  <r>
    <d v="2024-09-27T00:00:00"/>
    <x v="121"/>
    <n v="12"/>
    <x v="12"/>
    <n v="13126967"/>
    <s v="ROSILAINE GERMANO DE LEMOS AMORIM"/>
    <s v="122.067.777-97"/>
    <n v="36"/>
    <s v="Não Reincidente"/>
    <s v="Premium"/>
    <x v="1"/>
    <x v="14"/>
    <s v="Contratos e Regulamentos"/>
    <s v="Contratação/Adesão e Vigência Contratual"/>
    <x v="5"/>
    <s v="Negativa de contratação PJ"/>
    <x v="5"/>
    <x v="1"/>
    <m/>
    <m/>
    <s v="Não Assistencial"/>
    <x v="8"/>
    <m/>
    <x v="1"/>
    <s v="Risco do Negócio"/>
    <s v="Beneficiária questiona a recusa para contratação de plano coletivo empresarial WTS Medical Serviços Ltda, a Operadora LEVE SAUDE OPERADORA DE PLANOS DE SAÚDE S.A sob alegação de justificativa para a recusa: &quot;dependente é especial, gerando alto custo&quot;. A solicitação foi feita à Operadora registro ANS: 422339 no dia 18/09/2024.Trata-se de empresário individual, que realizou inscrição nos órgãos competentes há no mínimo 6 (seis) meses e está regular junto à Receita Federal. Relata &quot;que após preencher o formulário de saúde, não recebeu o boleto, em contato com a operadora, foi informada que contratação foi recusada por alto custo com dependente(é especial). Proposta nº 17271415838973.&quot; Protocolo: 42233920241009116940 – data: 09/10/2024."/>
    <s v="Localizados 2 contatos da cliente com a Central Fale Leve. Na segunda ligação, cliente afirma que fará registro de reclamação na ANS pois suspeita que o plano não quer aceitar proposta, por conta das comorbidades do filho. Solicita protocolo da ligação que na primeira vez é negado e depois da cliente informar que já entrou em contato com a ANS e precisa desse protocolo, o número é passado."/>
    <x v="0"/>
    <x v="0"/>
    <x v="1"/>
    <s v="Não"/>
    <x v="1"/>
    <x v="1"/>
    <m/>
    <m/>
    <s v="Não"/>
    <s v="Não"/>
    <s v="Não encaminhou a reclamação para o setor responsável"/>
    <s v="Não"/>
  </r>
  <r>
    <d v="2024-08-27T00:00:00"/>
    <x v="122"/>
    <n v="44"/>
    <x v="6"/>
    <n v="13129330"/>
    <s v="CAROLINA ROCHA BAPTISTA MOTTA"/>
    <s v="102.128.387-84"/>
    <n v="40"/>
    <s v="Reincidente"/>
    <s v="Premium"/>
    <x v="1"/>
    <x v="1"/>
    <s v="Cobertura"/>
    <s v="Rede de Atendimento (rede conveniada)"/>
    <x v="3"/>
    <s v="Falta de prestador na região"/>
    <x v="21"/>
    <x v="93"/>
    <m/>
    <m/>
    <s v="Assistencial"/>
    <x v="2"/>
    <m/>
    <x v="0"/>
    <s v="Evitável"/>
    <s v="Beneficiária questiona a não cobertura para enfermeira obstetra. O procedimento foi solicitado à operadora no dia 13/09/2024, para realização no município Rio de Janeiro/RJ. A operadora alega que não possui prestador em sua rede para realização do serviço de saúde. A operadora negou também a solicitação da beneficiária de realizar o atendimento em particular. Protocolo: 42233920240930114132 - data: 13/09/2024."/>
    <s v="Beneficiária reclama de falta de acompanhamento com enfermeira obstétrica. Foi inserida no acompanhamento pelo Leve Baby  e foi solicitado o agendamento ao time de gestão de rede para acompanhamento com a enfermeira, porém, houve demora para o agendamento."/>
    <x v="0"/>
    <x v="0"/>
    <x v="0"/>
    <s v="Sim"/>
    <x v="0"/>
    <x v="0"/>
    <m/>
    <m/>
    <s v="Não"/>
    <s v="Não"/>
    <m/>
    <s v="Ouvidoria"/>
  </r>
  <r>
    <d v="2024-09-16T00:00:00"/>
    <x v="122"/>
    <n v="24"/>
    <x v="17"/>
    <n v="13131104"/>
    <s v="LINDALVA DE OLIVEIRA"/>
    <s v="004.623.127-71"/>
    <n v="98"/>
    <s v="Não Reincidente"/>
    <s v="Premium"/>
    <x v="2"/>
    <x v="9"/>
    <s v="Contratos e Regulamentos"/>
    <s v="Contratação/Adesão e Vigência Contratual"/>
    <x v="5"/>
    <s v="Alto Custo PF/MEI"/>
    <x v="4"/>
    <x v="1"/>
    <m/>
    <s v="Individual"/>
    <s v="Não Assistencial"/>
    <x v="6"/>
    <m/>
    <x v="1"/>
    <s v="Risco do Negócio"/>
    <s v="Interlocutora, que se identifica como filha da beneficiária, questiona a falta de resposta para contratação de plano individual ou familiar, n° da proposta 17265161325729. A solicitação foi feita à Operadora no dia 16/09/2024. Relata que tentou entrar em contato com a operadora por meio do telefone 21 3952-3300, sem sucesso, solicita o CPF e informa que não foi encontrado, pois ainda não é beneficiária do plano."/>
    <s v="Localizado 1 contato da corretora com a Central Fale Leve, não realiza ameaças e não pede protocolo"/>
    <x v="1"/>
    <x v="0"/>
    <x v="0"/>
    <s v="Sim"/>
    <x v="0"/>
    <x v="1"/>
    <m/>
    <m/>
    <s v="Não"/>
    <s v="Não"/>
    <m/>
    <s v="Não"/>
  </r>
  <r>
    <d v="2024-08-15T00:00:00"/>
    <x v="122"/>
    <n v="56"/>
    <x v="12"/>
    <n v="13131629"/>
    <s v="ROSANA CRISTINA PINHEIRO DE OLIVEIRA"/>
    <s v="692.163.207-53"/>
    <n v="62"/>
    <s v="Reincidente"/>
    <s v="Premium"/>
    <x v="2"/>
    <x v="14"/>
    <s v="Cobertura"/>
    <s v="Prazos Maximos para Atendimento"/>
    <x v="5"/>
    <s v="Alto Custo PF/MEI"/>
    <x v="4"/>
    <x v="1"/>
    <m/>
    <s v="Individual"/>
    <s v="Não Assistencial"/>
    <x v="6"/>
    <m/>
    <x v="1"/>
    <s v="Risco do Negócio"/>
    <s v="Solicitamos o plano através do Corretor Michael Oliveira, em 15/08/2024. Tivemos informação do aceite no sistema, sem carência. Fizemos as entrevistas por vídeo, efetuamos o pagamento, porém até o momento não tivemos o plano implantado. Em 25/09, fiz contato pelo telefone (21) 3952-3333, +- às 11h, com a atendente Viviane Ximenes, que me solicitou o envio de prints de cadastro, conversas, comprovante de pagamento, que de imediato efetuei, por e-mail, conforme orientação. Em 01/10, fiz contato pelo whatsApp (21) 97118-6697, +- às 17h, com Viene, que apenas me informou que estava em análise e me orientou a retornar contato com o Corretor. Em 09/10, refiz contato pelo telefone (21) 3952-3333, +- às 12h, com o atendente Marcelo, que após longas verificações, me informou que nada foi implantado, que eu deveria falar com o Corretor para reenviar a proposta. Ttular: AURITA PINHEIRO DE OLIVEIRA - CPF 833.193.287-00 Dependente: ROSANA CRISTINA PINHEIRO DE OLIVEIRA - CPF 692.163.207-53"/>
    <s v="Localizado contato com a Central de Fale Leve, cliente informa que fez o pix para o corretor e plano ainda não está implantado. Contato do primeiro dia, consultora garante que irá retornar e não faz o retorna. No segundo contato, o consultor solicita que cliente entra em contato com o corretor para solicitar devolução de pagamento pois a análise de proposta pode ser negada.Não localizado informação sobre proposta pelo email tratativas."/>
    <x v="1"/>
    <x v="0"/>
    <x v="1"/>
    <s v="Sim"/>
    <x v="0"/>
    <x v="1"/>
    <m/>
    <m/>
    <s v="Não"/>
    <s v="Não"/>
    <s v="Consultora não faz retorno"/>
    <s v="Não"/>
  </r>
  <r>
    <d v="2024-09-20T00:00:00"/>
    <x v="123"/>
    <n v="21"/>
    <x v="20"/>
    <n v="13133116"/>
    <s v="LUIZ CARLOS DA ROCHA VASCONCELOS"/>
    <s v="633.958.277-04"/>
    <n v="68"/>
    <s v="Não Reincidente"/>
    <s v="Premium"/>
    <x v="2"/>
    <x v="1"/>
    <s v="Contratos e Regulamentos"/>
    <s v="Contratação/Adesão e Vigência Contratual"/>
    <x v="42"/>
    <s v="Erro no cadastro de carências"/>
    <x v="49"/>
    <x v="1"/>
    <m/>
    <s v="Individual"/>
    <s v="Não Assistencial"/>
    <x v="4"/>
    <m/>
    <x v="0"/>
    <s v="Evitável"/>
    <s v="No dia 21/08 foi solicitada a correção para as carências que constam para utilização na rede credenciada, com isso, no dia 25/09/2024 (protocolo de ligação 42233920240925107283) a operadora disse que a pendência tinha sido resolvida e que a correção tinha sido realizada, não existindo mais carências para utilização TANTO na rede credenciada quanto na rede própria. Já no dia 07/10 o beneficiário tentou realizar o exame de ergonometria na rede credenciada e foi informado que não poderia prosseguir devido a carência a cumprir, pelos motivos citados acima, solicitamos um esclarecimento por parte da operadora tendo em vista que na hora da adesão não foi informado sobre carências na rede credenciada."/>
    <s v="Beneficiário solicitou a retirada de carências pois em seu contrato não veio descrito a destinção entre rede credenciada e preferencial. Houve reclamação do beneficiário junto ao Fale Leve, que encaminhou ao time de cadastro. As carências foram retificadas, porém, houve erro operacional do time de cadastro que recolocou as carências."/>
    <x v="0"/>
    <x v="1"/>
    <x v="0"/>
    <s v="Sim"/>
    <x v="0"/>
    <x v="0"/>
    <m/>
    <m/>
    <s v="Sim"/>
    <s v="Sim"/>
    <m/>
    <s v="Ouvidoria/ Atendimento especializado"/>
  </r>
  <r>
    <d v="2024-09-16T00:00:00"/>
    <x v="123"/>
    <n v="25"/>
    <x v="7"/>
    <n v="13133637"/>
    <s v="LYGIA NINHAUS DE FREITAS"/>
    <s v="098.923.727-35"/>
    <n v="84"/>
    <s v="Não Reincidente"/>
    <s v="Mais Metropolitano"/>
    <x v="1"/>
    <x v="17"/>
    <s v="Contratos e Regulamentos"/>
    <s v="Contratação/Adesão e Vigência Contratual"/>
    <x v="5"/>
    <s v="Alto Custo PF/MEI"/>
    <x v="4"/>
    <x v="1"/>
    <m/>
    <s v="Individual"/>
    <s v="Não Assistencial"/>
    <x v="6"/>
    <m/>
    <x v="1"/>
    <s v="Risco do Negócio"/>
    <s v="Interlocutor, filho da beneficiária, questiona a recusa para contratação de plano individual ou familiar, sob alegação de que ''está em área técnica''. A solicitação foi feita à Operadora no dia 16/09/2024. Protocolo [anotar n° de protocolo de contato com a OPS] – data [anotar data do protocolo de contato com a OPS]. Informa que solicitou protocolo mas a operadora não forneceu número."/>
    <s v="Localizados 3 contatos do corretor solicitando informações sobre andamento da proposta, onde ficou ciente que estava em análise. Nos contatos não há ameaça e solicitação de envio de protocolo. Analisando a reclamação aberta na ANS, o nome do Interlocutor é o do corretor, sendo assim, o mesmo foi quem abriu a NIP."/>
    <x v="1"/>
    <x v="0"/>
    <x v="1"/>
    <s v="Sim"/>
    <x v="0"/>
    <x v="1"/>
    <m/>
    <m/>
    <s v="Não"/>
    <s v="Não"/>
    <m/>
    <m/>
  </r>
  <r>
    <d v="2024-09-19T00:00:00"/>
    <x v="124"/>
    <n v="25"/>
    <x v="12"/>
    <n v="13134623"/>
    <s v="SILVIO FELISMINO CALDEIRA"/>
    <s v="424.824.537-04"/>
    <n v="74"/>
    <s v="Não Reincidente"/>
    <s v="Premium"/>
    <x v="2"/>
    <x v="10"/>
    <s v="Contratos e Regulamentos"/>
    <s v="Contratação/Adesão e Vigência Contratual"/>
    <x v="5"/>
    <s v="Alto Custo PF/MEI"/>
    <x v="4"/>
    <x v="1"/>
    <m/>
    <s v="Individual"/>
    <s v="Não Assistencial"/>
    <x v="6"/>
    <m/>
    <x v="1"/>
    <s v="Risco do Negócio"/>
    <s v="Interlocutora, que se identifica como filha do beneficiário, questiona a dificuldade para contratação de plano individual ou familiar, sob alegação de que fará envio do primeiro boleto para pagamento. Operadora informa em todos atendimentos que será enviado em 72h e não ocorre. A solicitação foi feita à Operadora no dia 19/09/2024. Protocolo não informado pela operadora, atendimento realizado por telefone no 3952-3333 na data 14/10/2024."/>
    <s v="Localizados dois contatos do genro do cliente com a Central Fale Leve. No último contato, o familiar realiza ameaça, não solicita protocolo mas ameaça não é encaminhada para o atendimento especializado."/>
    <x v="0"/>
    <x v="0"/>
    <x v="1"/>
    <s v="Sim"/>
    <x v="0"/>
    <x v="1"/>
    <m/>
    <m/>
    <s v="Não"/>
    <s v="Não"/>
    <s v="Não encaminhou a reclamação para o setor responsável"/>
    <m/>
  </r>
  <r>
    <d v="2024-09-27T00:00:00"/>
    <x v="124"/>
    <n v="17"/>
    <x v="8"/>
    <n v="13135133"/>
    <s v="LUCIANA DA SILVA BEZERRA CERVINO"/>
    <s v="084.579.437-07"/>
    <n v="47"/>
    <s v="Não Reincidente"/>
    <s v="Leve On"/>
    <x v="1"/>
    <x v="5"/>
    <s v="Contratos e Regulamentos"/>
    <s v="Suspensão e Rescisão Contratual"/>
    <x v="10"/>
    <s v="Aviso prévio"/>
    <x v="8"/>
    <x v="1"/>
    <m/>
    <s v="Empresarial"/>
    <s v="Não Assistencial"/>
    <x v="4"/>
    <m/>
    <x v="2"/>
    <s v="Inevitável"/>
    <s v="Beneficiária, informa que, em 24/09/2024, a pessoa jurídica solicitou a rescisão do contrato coletivo, entretanto informou deveria haver notificação prévia de 60 dias protocolo. 42233920240924063556 data 2409/2024"/>
    <s v="Beneficiária não concorda com o pagamento de aviso prévio. Ameaça realizada por email, mas não foi encaminhada ao atendimento especializado. "/>
    <x v="1"/>
    <x v="0"/>
    <x v="1"/>
    <s v="Sim"/>
    <x v="0"/>
    <x v="1"/>
    <m/>
    <m/>
    <s v="Sim"/>
    <s v="Sim"/>
    <s v="Não encaminhou a reclamação para o setor responsável"/>
    <m/>
  </r>
  <r>
    <d v="2024-10-14T00:00:00"/>
    <x v="124"/>
    <n v="0"/>
    <x v="12"/>
    <n v="13135161"/>
    <s v="ANGELICA CRISTINA SILVEIRA DE SA PINTO RHODUS"/>
    <s v="006.952.197-23"/>
    <n v="54"/>
    <s v="Não Reincidente"/>
    <s v="Premium"/>
    <x v="1"/>
    <x v="6"/>
    <s v="Mensalidades e reajustes"/>
    <s v="Reajuste por mudança de faixa etária"/>
    <x v="9"/>
    <s v="Reajuste do plano"/>
    <x v="47"/>
    <x v="1"/>
    <m/>
    <s v="Empresarial"/>
    <s v="Não Assistencial"/>
    <x v="4"/>
    <m/>
    <x v="2"/>
    <s v="Inevitável"/>
    <s v="Meu plano na Leve foi realizado em Agosto de 2024 - o valor do boleto R$ 1.253,78 para eu e meu esposo, quando fui fazer meu plano estava lá de 54 a 58 anos o valor de R$ 574,90 eu só que eu e William pagamos o mesmo valor , agora em setembro de 2024 completei 54 anos e teve um reajuste de R$ 877,64, como assim se descritivo vem falando 54 anos é de 574,90. A LEVE não realiza um atendimento claro aos clientes tenho todas as gravações das ligações, mandou chamar no WhatsApp 213952-3300 hoje dia 14/10/2024 09:30h até presente hora são 12:09h sem uma solução, está em aberto a minha parcela, amanhã faz 10 dias, irei ter o plano suspenso por uma culpa que não é minha. Tenho vários protocolos desde do dia 04/10/2024 como assim aumento. Peço a ANS que verifique e não deixe ficar sem plano, pois isso absurdo fora outras propagandas enganosas, hospitais no aplicativo onde NÃO ACEITA A LEVE, irei abrir outro protocolo."/>
    <s v="Beneficiária não concorda com valor de reajuste. Ciente que as tabelas encaminhadas ao Fale Leve não são referente ao plano que a mesma tem. Ameaça recebida e registrada após a abertura da NIP."/>
    <x v="0"/>
    <x v="1"/>
    <x v="0"/>
    <s v="Sim"/>
    <x v="0"/>
    <x v="1"/>
    <m/>
    <m/>
    <s v="Sim"/>
    <s v="Não"/>
    <m/>
    <s v="Atendimento especializado"/>
  </r>
  <r>
    <d v="2024-08-24T00:00:00"/>
    <x v="124"/>
    <n v="51"/>
    <x v="6"/>
    <n v="13135319"/>
    <s v="ANGELICA CRISTINA SILVEIRA DE SA PINTO RHODUS"/>
    <s v="006.952.197-23"/>
    <n v="54"/>
    <s v="Reincidente"/>
    <s v="Premium"/>
    <x v="1"/>
    <x v="6"/>
    <s v="Cobertura"/>
    <s v="Rede de Atendimento (rede conveniada)"/>
    <x v="3"/>
    <s v="Erro de informação do prestador"/>
    <x v="26"/>
    <x v="1"/>
    <m/>
    <s v="Empresarial"/>
    <s v="Assistencial"/>
    <x v="2"/>
    <m/>
    <x v="0"/>
    <s v="Evitável"/>
    <s v="No dia 10/08/2024 no aplicativo aparece Hospital Vitória, liguei para lá e fui informada que NÃO ATENDE O PLANO LEVE, liguei para operadora, não tive informações concretas. Protocolos 422339220240824038778 me deram número da ouvidoria 213952-3382, não atende de maneira alguma; no dia 28/08/2024 abrir protocolo 5 dias até hoje sem resposta 42233920240828048106; protocolo 42233920240906065407, fui tentar agendar uma consulta no com um especialista em Bonsucesso Dra Yaci Botelho Gonçalves, tenho o Print da tela posso provar, não atende a LEVE, ou seja propaganda enganosa. Assim foi no Hospital Vitoria na Barra da Tijuca como com essa Médica. Quero cancelar o plano e não vou pagar o a multa pois a operadora Leve não cumpre aquilo o que oferece, preciso de um parecer de vocês pois isso não é justo pagar um plano sem a menor estrutura de atendimento. Só conseguir atendimento na UNIMED emergência e na LEVE Barra porque estava com uma dor enorme na coluna, onde lombar e fui ligar pois a unimed"/>
    <s v="Beneficiária reclama que entrou em contato com o hospital Vitória e foi informado que o prestador não atendia o plano da Leve. Em linha, a beneficiária não solicita PA ortopédico, porém, mensiona que está com muitas dores na coluna. O atendimento foi direcionado a Célula de ameaças e o time fez disparo de mensagem para informar que o prestador realiza atendimento de PS Clínico."/>
    <x v="0"/>
    <x v="0"/>
    <x v="0"/>
    <s v="Sim"/>
    <x v="0"/>
    <x v="1"/>
    <m/>
    <m/>
    <s v="Sim"/>
    <s v="Não"/>
    <m/>
    <s v="Não"/>
  </r>
  <r>
    <d v="2024-08-30T00:00:00"/>
    <x v="125"/>
    <n v="46"/>
    <x v="15"/>
    <n v="13138172"/>
    <s v="MIRELA DANTAS DO NASCIMENTO"/>
    <s v="158.356.677-52"/>
    <n v="24"/>
    <s v="Não Reincidente"/>
    <s v="Premium"/>
    <x v="4"/>
    <x v="9"/>
    <s v="Cobertura"/>
    <s v="Prazos Maximos para Atendimento"/>
    <x v="3"/>
    <s v="Prestador sem agenda"/>
    <x v="25"/>
    <x v="94"/>
    <m/>
    <s v="Empresarial"/>
    <s v="Assistencial"/>
    <x v="2"/>
    <m/>
    <x v="0"/>
    <s v="Evitável"/>
    <s v="Beneficiária questiona a não cobertura para : RESSONÂNCIA MAGNÉTICA DE PELVE . A operadora indicou um prestador que só tem agenda disponível para atendimento para 29/11/2024. A solicitação foi feita à Operadora no dia 30/08/2024, para realização no município do Rio de janeiro. Protocolo: 42233920241009135877 Data: 09/10/2024"/>
    <s v="Beneficiária liberada apenas para rede preferencial e foi direcionada para realizar o exame na Dimagem por ser o prestador da rede preferencial. Pedido recebido dia 04/10 &gt; Guia aberta dia 07/10 &gt; Autorização no dia 15/10 (7 dias úteis). No atendimento, foi passado o prazo correto para realização e análise. Beneficiária entrou em contato relatando que prestador estava sem agenda dentro do prazo para realização do exame."/>
    <x v="0"/>
    <x v="0"/>
    <x v="0"/>
    <s v="Sim"/>
    <x v="0"/>
    <x v="1"/>
    <m/>
    <m/>
    <s v="Sim"/>
    <s v="Não"/>
    <m/>
    <s v="Não"/>
  </r>
  <r>
    <d v="2024-10-14T00:00:00"/>
    <x v="125"/>
    <n v="1"/>
    <x v="0"/>
    <n v="13138321"/>
    <s v="DANIELLE DINUNCI DE SA COSTA"/>
    <s v="032.111.737-90"/>
    <n v="50"/>
    <s v="Não Reincidente"/>
    <s v="Personal "/>
    <x v="1"/>
    <x v="18"/>
    <s v="Cobertura"/>
    <s v="Regras para acesso aos atendimentos"/>
    <x v="43"/>
    <s v="Demora para transferência durante internação"/>
    <x v="66"/>
    <x v="1"/>
    <m/>
    <s v="Individual"/>
    <s v="Assistencial"/>
    <x v="15"/>
    <m/>
    <x v="0"/>
    <s v="Inevitável"/>
    <s v="Interlocutora, que se identifica como filha da beneficiária, questiona a falta de atendimento para transferência para o hospital das Clinicas ou qualquer hospital em Niterói caso o hospital das clinicas não consiga recebe-la. A solicitação foi feita à Operadora no dia 12/10/2024, para realização no município Niterói. A operadora não apresenta resposta ao pedido. Relata que a beneficiária se encontra no hospital Procord ( ilha do governador) e precisa ser transferida para o hospital das clinicas de Niterói. Protocolo: 42233920241015146037 data: 15/10/2024"/>
    <s v="Filhos da beneficiária realizam diversos contatos com a Central Fale Leve para reclamar de falta de medicamentos e estruta no hospital Proccor. Solicitam transferência para hospital em Niterói desde o dia 14/10. Liminar recebida no dia 15/10 as 17:40. Houve erro operacional no Fale Leve que abriu casos em árvores de tabulação e não encaminhou as devidas informações ao time de GPI."/>
    <x v="0"/>
    <x v="1"/>
    <x v="1"/>
    <s v="Sim"/>
    <x v="0"/>
    <x v="1"/>
    <m/>
    <m/>
    <s v="Sim"/>
    <s v="Sim"/>
    <m/>
    <s v="Atendimento especializado"/>
  </r>
  <r>
    <d v="2024-10-15T00:00:00"/>
    <x v="125"/>
    <n v="0"/>
    <x v="17"/>
    <n v="13138814"/>
    <s v="LUCIANO DESCHAMPS FERREIRA"/>
    <s v="036.643.607-45"/>
    <n v="50"/>
    <s v="Não Reincidente"/>
    <s v="Leve On"/>
    <x v="1"/>
    <x v="10"/>
    <s v="Cobertura"/>
    <s v="Rede de Atendimento (rede conveniada)"/>
    <x v="3"/>
    <s v="Não concorda com o fluxo do plano Leve On"/>
    <x v="13"/>
    <x v="1"/>
    <m/>
    <s v="Empresarial"/>
    <s v="Assistencial"/>
    <x v="5"/>
    <m/>
    <x v="2"/>
    <s v="Inevitável"/>
    <s v="Eu tinha o plano Leve Fácil, o qual me dava direito a ligar para as clínicas e consultórios, agendar e ser atendido. Porém, não havia internação. Mudei para o Leve ON e agora, em vez de melhorar o atendimento, piorou e muito!!! A rede é menor, o atendimento é péssimo e nunca consigo agendar diretamente com um médico especialista. Eles querem agendar primeiro uma consulta com um médico do plano pra depois agendar com o médico que quero me consultar. Com isto, a demora no atendimento quase se iguala a da Clínica da Família. Às vezes, a demora é de meses. O que me faz pensar de que a demora é proposital para que haja a desistência na consulta ou o pagamento de mais faturas a fim de ter um &quot;prejuízo&quot; maior. Sinto-me totalmente lesado, enganado e ludibriado com esse novo plano."/>
    <s v="Beneficiário solicitou agendamento de consulta com dermatologista e não aceitou passar pelo fluxo do plano para consulta com Médico de família."/>
    <x v="1"/>
    <x v="0"/>
    <x v="0"/>
    <s v="Sim"/>
    <x v="0"/>
    <x v="1"/>
    <m/>
    <m/>
    <s v="Sim"/>
    <s v="Não"/>
    <m/>
    <m/>
  </r>
  <r>
    <d v="2024-10-02T00:00:00"/>
    <x v="125"/>
    <n v="13"/>
    <x v="5"/>
    <n v="13139196"/>
    <s v="ROBSON FRANKLIN DE SOUZA"/>
    <s v="567.607.367-53"/>
    <n v="66"/>
    <s v="Não Reincidente"/>
    <s v="Premium"/>
    <x v="2"/>
    <x v="10"/>
    <s v="Contratos e Regulamentos"/>
    <s v="Contratação/Adesão e Vigência Contratual"/>
    <x v="5"/>
    <s v="Alto Custo PF/MEI"/>
    <x v="4"/>
    <x v="1"/>
    <m/>
    <s v="Individual"/>
    <s v="Não Assistencial"/>
    <x v="6"/>
    <m/>
    <x v="1"/>
    <s v="Risco do Negócio"/>
    <s v="Interlocutor, que se identifica como filho do beneficiário, questiona a demora para a resposta para adquirir o plano. O interlocutor relata que esta a 2 meses esperando a resposta da operadora. A solicitação foi feita à Operadora no dia 27/07/2024. Protocolo: 17278854285475 na data 27/07/2024."/>
    <s v="Não localizado contato com a Central Fale Leve."/>
    <x v="1"/>
    <x v="0"/>
    <x v="0"/>
    <s v="Sim"/>
    <x v="1"/>
    <x v="1"/>
    <m/>
    <m/>
    <s v="Não"/>
    <s v="Não"/>
    <m/>
    <m/>
  </r>
  <r>
    <d v="2024-10-15T00:00:00"/>
    <x v="125"/>
    <n v="0"/>
    <x v="17"/>
    <n v="13139507"/>
    <s v="NILMA DE ANDRADE KLEN"/>
    <s v="122.094.767-98"/>
    <n v="72"/>
    <s v="Não Reincidente"/>
    <s v="Personal "/>
    <x v="2"/>
    <x v="4"/>
    <s v="Cobertura"/>
    <s v="Prazos Maximos para Atendimento"/>
    <x v="3"/>
    <s v="Prestador sem agenda"/>
    <x v="25"/>
    <x v="1"/>
    <m/>
    <s v="Empresarial"/>
    <s v="Assistencial"/>
    <x v="2"/>
    <m/>
    <x v="0"/>
    <s v="Inevitável"/>
    <s v="Estou tentando agendar consulta na especialidade de gastroenterologista para minha mãe, a operadora indicou dois prestadores: Decordis, em São Gonçalo-RJ, que informou não atender mais esta especialidade e clínica ROMA - Centro médico, que não atende o telefone."/>
    <s v="Filha da beneficiária realizou contato com a central Fale Leve solicitando o agendamento de consulta com gastroenterologista e foram indicados os prestadores mais próximos. Durante o atendimento, a consultora passou dois prestadores disponíveis e não passou informações sobre a visualização da rede credenciada no app e site. No solus há mais credenciados e beneficiária não retornou ao Fale Leve para relatar dificuldade de contato com credenciado."/>
    <x v="1"/>
    <x v="0"/>
    <x v="1"/>
    <s v="Sim"/>
    <x v="0"/>
    <x v="1"/>
    <m/>
    <m/>
    <s v="Não"/>
    <s v="Não"/>
    <s v="Falta de informações sobre rede credenciada."/>
    <s v="Não"/>
  </r>
  <r>
    <d v="2024-07-31T00:00:00"/>
    <x v="125"/>
    <n v="76"/>
    <x v="19"/>
    <n v="13139766"/>
    <s v="REBECA MONTEIRO NERES BONDIN"/>
    <s v="189.127.487-26"/>
    <n v="9"/>
    <s v="Não Reincidente"/>
    <s v="Personal "/>
    <x v="0"/>
    <x v="9"/>
    <s v="Cobertura"/>
    <s v="Prazos Maximos para Atendimento"/>
    <x v="3"/>
    <s v="Prestador sem agenda"/>
    <x v="25"/>
    <x v="95"/>
    <m/>
    <s v="Empresarial"/>
    <s v="Assistencial"/>
    <x v="2"/>
    <m/>
    <x v="2"/>
    <s v="Inevitável"/>
    <s v="A oftalmologista da beneficiária, após testes e exames que constataram estrabismo, indicou os Exercícios de Ortóptica para correção do problema. No entanto a operadora Leve Saúde não está disponibilizando clínicas e profissionais que façam esses exercícios na região onde moramos, no Centro da cidade do Rio de Janeiro. A operadora está disponibilizando profissionais em outras cidades como Niterói ou em bairros distantes como Barra da Tijuca. Não temos condições de fazer um deslocamento para um local muito longe, principalmente por várias semanas seguidas. A operadora chegou a indicar algumas clínicas em bairros próximos da nossa região, mas estas clínicas não possuem profissionais que façam os exercícios de Ortóptica. Então, o problema está até hoje, 15/10/2024, sem solução. A operadora não está disponibilizando clínicas e profissionais habilitados para os exercícios de Ortópticas que a beneficiária precisa. Nossa preocupação é que o tempo está passando e o estrabismo dela pode piorar."/>
    <s v="Responsável da beneficiária solicita prestador para atendimento de procedimento oftalmológico. No dia 31/07, foi criado um caso para o gestão de rede e foi indicado o Hospital de olhos do Méier. Após entrar em contato a responsável relata que prestador informou não realizar procedimento. Em Setembro, a mesma retorna informando que recebeu contato para agendamento na Barra, mas o prestador é muito distante da residência. Os demais prestadores indicados, estão sem data para agendamento "/>
    <x v="0"/>
    <x v="1"/>
    <x v="1"/>
    <s v="Sim"/>
    <x v="0"/>
    <x v="1"/>
    <m/>
    <m/>
    <s v="Sim"/>
    <s v="Não"/>
    <m/>
    <s v="Não"/>
  </r>
  <r>
    <d v="2024-09-17T00:00:00"/>
    <x v="126"/>
    <n v="29"/>
    <x v="1"/>
    <n v="13140927"/>
    <s v="JULIANA DA SILVA DE MOURA"/>
    <s v="134.242.907-93"/>
    <n v="35"/>
    <s v="Não Reincidente"/>
    <s v="Personal "/>
    <x v="1"/>
    <x v="14"/>
    <s v="Cobertura"/>
    <s v="Regras para acesso aos atendimentos"/>
    <x v="3"/>
    <s v="Cancelamento de consulta"/>
    <x v="17"/>
    <x v="96"/>
    <m/>
    <s v="Empresarial"/>
    <s v="Assistencial"/>
    <x v="5"/>
    <m/>
    <x v="0"/>
    <s v="Evitável"/>
    <s v="Beneficiário, questiona a falta de atendimento para: CLINICO GERAL. A solicitação foi feita à Operadora no dia:, para realização no município: RIO DE JANEIRO. A operadora alega que o pedido está em análise. Protocolo: 42233920241016144333 RELETA HA 3 MESES ESTÁ TENTANDO AGENDA NÃO CONSEGUE."/>
    <s v="Beneficiária reclama de desmarcação de consultas com médico de família. Relata estar com dificuldades para agendar consultas."/>
    <x v="0"/>
    <x v="0"/>
    <x v="0"/>
    <s v="Sim"/>
    <x v="0"/>
    <x v="1"/>
    <m/>
    <m/>
    <m/>
    <m/>
    <m/>
    <m/>
  </r>
  <r>
    <d v="2024-10-16T00:00:00"/>
    <x v="126"/>
    <n v="0"/>
    <x v="14"/>
    <n v="13141764"/>
    <s v="PRISCILLA TEIXEIRA SANTOS"/>
    <s v="098.753.277-43"/>
    <n v="40"/>
    <s v="Não Reincidente"/>
    <s v="Premium"/>
    <x v="1"/>
    <x v="9"/>
    <s v="Cobertura"/>
    <s v="Carência"/>
    <x v="44"/>
    <s v="Erro na comercialização do plano"/>
    <x v="33"/>
    <x v="1"/>
    <m/>
    <m/>
    <s v="Não Assistencial"/>
    <x v="19"/>
    <m/>
    <x v="0"/>
    <s v="Inevitável"/>
    <s v="Desde 07/2022 estava na Golden - que depois virou Amil e em agosto mudei para leve A corretora que me atendeu informou que se eu tivesse mais de 2 anos de plano de saúde na operadora anteirior, eu não teria carência. Fiz a migração, apresentei minha carta de permanência . Hoje fui fazer um simples exame de hemograma e coágulo para uma procedimento que farei no sábado Tive o exame negado por carência. Fiz contato com a Leve porém eles jogam a responsabilidade para a corretora por mais que eu diga que tenha o histórico de toda conversa"/>
    <s v="Beneficiária informa que ao entrar no plano foi garantido que teria carência zero para todos os procedimentos. Na proposta não foi registrado o plano anterior. Não houve contato com o Fale Leve sobre a reclamação, antes da abertura da NIP "/>
    <x v="1"/>
    <x v="0"/>
    <x v="0"/>
    <s v="Sim"/>
    <x v="1"/>
    <x v="1"/>
    <m/>
    <m/>
    <s v="Não"/>
    <s v="Não"/>
    <m/>
    <s v="Não"/>
  </r>
  <r>
    <d v="2024-10-16T00:00:00"/>
    <x v="127"/>
    <n v="1"/>
    <x v="7"/>
    <n v="13142620"/>
    <s v="LORENNA VITORIA ZANATTA FERNANDES"/>
    <s v="219.703.317-47"/>
    <n v="4"/>
    <s v="Não Reincidente"/>
    <s v="Personal "/>
    <x v="1"/>
    <x v="4"/>
    <s v="Cobertura"/>
    <s v="Rede de Atendimento (rede conveniada)"/>
    <x v="3"/>
    <s v="Prestador sem agenda"/>
    <x v="25"/>
    <x v="67"/>
    <m/>
    <s v="Empresarial"/>
    <s v="Assistencial"/>
    <x v="2"/>
    <m/>
    <x v="0"/>
    <s v="Evitável"/>
    <s v="Interlocutor, que se identifica como pai da beneficiária, questiona a não cobertura para consulta com dermatologista. O procedimento foi solicitado à operadora no dia 08/10/2024 para realização no município de São Gonçalo. A operadora indicou prestadores, porém ao tentar entrar em contato com os números informados, nenhum atendeu. Protocolo: 42233920241016150829 Data: 16/10/2024"/>
    <s v="Responsável reclama de dificuldade para contatar clínicas para atendimento de dermatologia em São Gonçalo. _x000a_ &gt;Dia 16/10 as 10:44 - Indicados todos locais para atendimento credenciados. _x000a_&gt;Dia 16/10/2024 18:06 – Responsável retorna informando que não conseguiu falar com credenciados indicados e que telefones estão desatualizados._x000a_&gt;Dia 16/10/2024 18:16 – Responsável retorna formalizando ameaça/ Atendimento encaminhado para célula de ameaça_x000a_NIP ABERTA DIA 17/10/2024 08:31_x000a_&gt;Dia 17/10/2024 12:16 – Atendimento especializado registra contato informando que o jurídico já estava realizando tratativa."/>
    <x v="0"/>
    <x v="0"/>
    <x v="0"/>
    <s v="Sim"/>
    <x v="0"/>
    <x v="1"/>
    <m/>
    <m/>
    <s v="Sim"/>
    <s v="Não"/>
    <m/>
    <s v="Não"/>
  </r>
  <r>
    <d v="2024-08-30T00:00:00"/>
    <x v="127"/>
    <n v="48"/>
    <x v="17"/>
    <n v="13143291"/>
    <s v="NATHALIA PENEDO MORAIS"/>
    <s v="124.150.337-07"/>
    <n v="37"/>
    <s v="Não Reincidente"/>
    <s v="Personal "/>
    <x v="1"/>
    <x v="9"/>
    <s v="Contratos e Regulamentos"/>
    <s v="Contratação/Adesão e Vigência Contratual"/>
    <x v="5"/>
    <s v="Alto Custo PF/MEI"/>
    <x v="4"/>
    <x v="1"/>
    <m/>
    <s v="Individual"/>
    <s v="Não Assistencial"/>
    <x v="6"/>
    <m/>
    <x v="1"/>
    <s v="Risco do Negócio"/>
    <s v="Beneficiária questiona a recusa para contratação de plano individual ou familiar, sob alegação negou sem justificativa da operadora. A solicitação foi feita à Operadora no dia10/22024 Protocolo :42233920240925068696 – data : 24/09/2024."/>
    <s v="Localizado 1 contato da cliente no dia 24/09. a ligação tem 40 segundos mas a beneficiária já começa solicitand o protocolo, porém há queda no contato antes do protocolo ser passado"/>
    <x v="1"/>
    <x v="0"/>
    <x v="0"/>
    <s v="Sim"/>
    <x v="0"/>
    <x v="1"/>
    <m/>
    <m/>
    <s v="Não"/>
    <s v="Não"/>
    <m/>
    <m/>
  </r>
  <r>
    <d v="2024-10-18T00:00:00"/>
    <x v="128"/>
    <n v="0"/>
    <x v="17"/>
    <n v="13144944"/>
    <s v="LILIAM DEISE PEREIRA"/>
    <s v="059.450.137-73"/>
    <n v="41"/>
    <s v="Não Reincidente"/>
    <s v="Personal "/>
    <x v="1"/>
    <x v="18"/>
    <s v="Cobertura"/>
    <s v="Carência"/>
    <x v="42"/>
    <s v="Negativa de autorização devida"/>
    <x v="12"/>
    <x v="1"/>
    <m/>
    <s v="Empresarial"/>
    <s v="Assistencial"/>
    <x v="15"/>
    <m/>
    <x v="2"/>
    <s v="Inevitável"/>
    <s v="Beneficiário, questiona a não cobertura para o procedimento de internação, para fazer os procedimentos posteriores de tratamento pedra vesícula, nome do médico Dr. Thaís Blever. O procedimento foi solicitado no dia 17/10/2024, para realização no município Rio de Janeiro, Niterói, entretanto, a operadora negou com a justificativa de que o(a) beneficiário(a) está em carência para o procedimento da internação. Protocolo: 422339202411018153912 na data do dia 18/10/2024."/>
    <s v="Beneficiária tem plano empresarial e consta em carência para realização de internação"/>
    <x v="0"/>
    <x v="0"/>
    <x v="0"/>
    <s v="Sim"/>
    <x v="0"/>
    <x v="1"/>
    <m/>
    <m/>
    <s v="Não"/>
    <s v="Não"/>
    <m/>
    <s v="Não"/>
  </r>
  <r>
    <d v="2024-10-07T00:00:00"/>
    <x v="128"/>
    <n v="11"/>
    <x v="17"/>
    <n v="13146450"/>
    <s v="ANGELA DE OLIVEIRA ABRANTES"/>
    <s v="815.682.157-20"/>
    <n v="62"/>
    <s v="Reincidente"/>
    <s v="Personal "/>
    <x v="0"/>
    <x v="1"/>
    <s v="Contratos e Regulamentos"/>
    <s v="Documentos/Informações Obrigatórias ao Consumidor  "/>
    <x v="45"/>
    <s v="Falta de prestador na região"/>
    <x v="21"/>
    <x v="1"/>
    <m/>
    <s v="Individual"/>
    <s v="Não Assistencial"/>
    <x v="2"/>
    <m/>
    <x v="2"/>
    <s v="Evitável"/>
    <s v="Beneficiária questiona a falta de atualização da rede de atendimento no site da operadora . A mesma precisou fazer exames e ao buscar prestador no site mas chegando ao local não existia o laboratório. Alega que o site disponibiliza redes credenciadas inexistentes. Data de acesso: regularmente. Protocolo 42233920241007129753 – data 07/10/2024 atendente: Ana Carla."/>
    <s v="Durante a tratativa da Ouvidoria, beneficiária relata que precisou de atendimento de emergência ortopédica e ao comparecer ao local, foi informado que o plano não era credenciado para atendimento ortopédico e precisou se deslocar para PA da Unimed. Durante atendimento, não cita local que compareceu e não conseguiu atendimento. Ainda em tratativa com Ouvidoria, beneficiária ameaça ANS e exige reformulação de todo o site. "/>
    <x v="0"/>
    <x v="0"/>
    <x v="0"/>
    <s v="Sim"/>
    <x v="0"/>
    <x v="0"/>
    <m/>
    <m/>
    <s v="Não"/>
    <s v="Perda de SLA"/>
    <m/>
    <s v="Ouvidoria"/>
  </r>
  <r>
    <d v="2024-09-09T00:00:00"/>
    <x v="129"/>
    <n v="42"/>
    <x v="5"/>
    <n v="13147249"/>
    <s v="LILIAN SANTOS DE SOUZA"/>
    <s v="056.159.657-38"/>
    <n v="44"/>
    <s v="Não Reincidente"/>
    <s v="Leve On"/>
    <x v="1"/>
    <x v="1"/>
    <s v="Contratos e Regulamentos"/>
    <s v="Contratação/Adesão e Vigência Contratual"/>
    <x v="5"/>
    <s v="Alto Custo PF/MEI"/>
    <x v="4"/>
    <x v="1"/>
    <m/>
    <s v="Individual"/>
    <s v="Não Assistencial"/>
    <x v="6"/>
    <m/>
    <x v="1"/>
    <s v="Inevitável"/>
    <s v="Interlocutora, relata que a LEVE SAUDE OPERADORA DE PLANOS DE SAUDE não comunicou o aceite da portabilidade no plano de destino. Informa que cumpriu todos os requisitos estabelecidos pela resolução normativa vigente (vínculo ativo no plano de origem/adimplência/prazo de permanência/compatibilidade com o plano de destino e demais requisitos), sendo os documentos entregues na [operadora/administradora] em 11/09/2024. Não tendo protocolo a mesma informa que tem contato com a operadora somente via WhatsApp 21 39524800 data 28/09/2024 com atendente Rodrigo."/>
    <s v="Não localizado contato com a Central Fale Leve"/>
    <x v="1"/>
    <x v="0"/>
    <x v="0"/>
    <s v="Sim"/>
    <x v="1"/>
    <x v="1"/>
    <m/>
    <m/>
    <s v="Não"/>
    <s v="Não"/>
    <m/>
    <s v="Não"/>
  </r>
  <r>
    <d v="2024-10-21T00:00:00"/>
    <x v="129"/>
    <n v="0"/>
    <x v="17"/>
    <n v="13147649"/>
    <s v="MARIA PEDROSA DE MOURA"/>
    <s v="751.442.633-72"/>
    <n v="62"/>
    <s v="Não Reincidente"/>
    <s v="Premium"/>
    <x v="0"/>
    <x v="9"/>
    <s v="Cobertura"/>
    <s v="Regras para acesso aos atendimentos"/>
    <x v="46"/>
    <s v="Envio de Kit de implantação"/>
    <x v="36"/>
    <x v="1"/>
    <m/>
    <s v="Individual"/>
    <s v="Assistencial"/>
    <x v="4"/>
    <m/>
    <x v="2"/>
    <s v="Evitável"/>
    <s v="Beneficiária, questiona a não garantia de atendimento para nome técnico do procedimento exames laboratoriais , sob alegação de que o beneficiário não portava o cartão de identificação do plano especificar data e local do atendimento negado. Protocolo:422339202410211565481 – data : 21/10/2024."/>
    <s v="Beneficiária solicita o envio da carteirinha física pois frequenta um laboratório em copacabana que não aceita a carteirinha digital. Relata que já passou por constrangimento e não quer passar novamente. Informa que é um direito ter a carteirinha. "/>
    <x v="0"/>
    <x v="0"/>
    <x v="1"/>
    <s v="Sim"/>
    <x v="0"/>
    <x v="1"/>
    <m/>
    <m/>
    <s v="Não"/>
    <s v="Não"/>
    <s v="Não encaminhou ameaça para setor responsável/ Abertura de árvore errada"/>
    <s v="Não"/>
  </r>
  <r>
    <d v="2024-09-26T00:00:00"/>
    <x v="129"/>
    <n v="25"/>
    <x v="3"/>
    <n v="13147692"/>
    <s v="RONALDO DE SOUZA FONSECA"/>
    <s v="661.512.877-20"/>
    <n v="64"/>
    <s v="Não Reincidente"/>
    <s v="Personal "/>
    <x v="0"/>
    <x v="1"/>
    <s v="Cobertura"/>
    <s v="Regras para acesso aos atendimentos"/>
    <x v="3"/>
    <s v="Cancelamento de consulta"/>
    <x v="17"/>
    <x v="97"/>
    <s v="Cardiologia"/>
    <s v="Empresarial"/>
    <s v="Assistencial"/>
    <x v="7"/>
    <m/>
    <x v="0"/>
    <s v="Evitável"/>
    <s v="Beneficiário, que se identifica , questiona a falta de atendimento para angiologia,. A solicitação foi feita à Operadora no dia 21/10/2024, para realização no município do Rio de janeiro. A operadora alega que não apresenta resposta ao pedido n° de protocolo 422339202410211575501 de contato 21339523333com a OPS] ."/>
    <s v="Beneficiário informa que é um novo beneficiário e já teve 3 consultas canceladas e no dia em que a NIP foi aberta, o beneficiário estava agendado para angiologista, chegou a entrar em contato com a Central de atendimento para confirmar se atendimento estava ativo e no caminho para a clínica, recebeu a mensagem sobre a remarcação. No dia 26/09, foi aberta um caso para garantia de atendimento na rede credenciada, porém caso foi recusado"/>
    <x v="0"/>
    <x v="1"/>
    <x v="0"/>
    <s v="Sim"/>
    <x v="0"/>
    <x v="1"/>
    <m/>
    <m/>
    <s v="Sim"/>
    <s v="Sim"/>
    <s v="Recusa de caso por falta de informação"/>
    <s v="Atendimento especializado"/>
  </r>
  <r>
    <d v="2024-09-03T00:00:00"/>
    <x v="129"/>
    <n v="48"/>
    <x v="8"/>
    <n v="13147823"/>
    <s v="KATYA REGINA MENDES BARROS"/>
    <s v="729.505.287-91"/>
    <n v="62"/>
    <s v="Não Reincidente"/>
    <s v="Personal "/>
    <x v="1"/>
    <x v="9"/>
    <s v="Cobertura"/>
    <s v="Prazos Maximos para Atendimento"/>
    <x v="3"/>
    <s v="Prestador sem agenda"/>
    <x v="25"/>
    <x v="12"/>
    <m/>
    <s v="Empresarial"/>
    <s v="Assistencial"/>
    <x v="7"/>
    <m/>
    <x v="2"/>
    <s v="Evitável"/>
    <s v=" De posse do encaminhamento tentei o agendamento da consulta com a psicologia, e para conseguir dentro do prazo tive de reportar a ouvidoria do plano. Passei pelo primeiro atendimento online e por uma consulta presencial no mês de setembro. A consulta seguinte ficou agendada para 21/10/2024, atendimento online. Recebi o link para consulta no horário de 8:20, às 8:15 liguei no link e aguardei até às 8:55 e não obtive resposta do atendimento pelo link. Tentei contato com o atendimento do plano sem sucesso e reportei a ouvidoria que ficou de verificar o que ocorreu. Fiz agendamento para atendimento presencial e só tinha vaga para o mês de novembro. Ou seja, o plano não cumpre o requisito de prazo determinado pela resolução da ANS. Isso tem ocorrido em todas as especialidades. O agendamento de consultas não está sendo feito dentro do prazo e o tempo de espera ultrapassa a 30 dias. Minha mãe e usuária do mesmo plano e marquei consulta em setembro para ser atendida pela geriatria no mês 12"/>
    <s v="Beneficiária solicita agendamento de consulta com psicóloga mais próximo a sua residência, porém agendas fora do prazo. A mesma abriu 4 reclamações na Ouvidoria desde o dia 03/09/2024 e durante a tratativa foram ofertados os agendamentos por telemedicina, rede preferencial e nas Leve clínicas dentro da abrangência do plano mas a mesma não aceitou. Beneficiária em carência para serviços auxiliares na rede credenciada."/>
    <x v="0"/>
    <x v="0"/>
    <x v="1"/>
    <s v="Sim"/>
    <x v="0"/>
    <x v="0"/>
    <m/>
    <m/>
    <s v="Não"/>
    <s v="Sim"/>
    <s v="Não encaminhou ameaça para setor responsável/ Abertura de árvore errada"/>
    <s v="Ouvidoria"/>
  </r>
  <r>
    <d v="2024-10-01T00:00:00"/>
    <x v="129"/>
    <n v="20"/>
    <x v="4"/>
    <n v="13148132"/>
    <s v="PAULO MARCELO PEREIRA NEUFELD"/>
    <s v="235.966.197-34"/>
    <n v="78"/>
    <s v="Reincidente"/>
    <s v="Personal "/>
    <x v="4"/>
    <x v="14"/>
    <s v="Cobertura"/>
    <s v="Rede de Atendimento (rede conveniada)"/>
    <x v="3"/>
    <s v="Erro Fale Leve"/>
    <x v="0"/>
    <x v="1"/>
    <m/>
    <s v="Individual"/>
    <s v="Assistencial"/>
    <x v="3"/>
    <m/>
    <x v="0"/>
    <s v="Evitável"/>
    <s v="Interlocutor, que se identifica como Paulo, questiona o não atendimento para exames de vista e endoscopia alta com biopsia, e nome do médico solicitante Dr. Rafaela silva Duarte CRM: 522113714 e Dr. Alfredo José Medeiros CRM: 52816442. A solicitação foi feita à Operadora no dia 07/08/2024 e 30/08/2024, no município rio de janeiro/RJ interlocutor informa não esta habito para que seja realizado procedimentos aonde a operadora indica como barra da tijuca/RJ botafogo/RJ pois já sofreu diversos acidentes aonde impossibilita a locomoção para ligares muito distantes deseja que o atendimento seja garantido em campo grande/RJ. protocolo: 42233920241018154891 data: 18/10/2024"/>
    <s v="Beneficiário extremamente crítico, reclama de distância da rede credenciada. No email de envio dos pedidos de exames oftalmológicos, foi solicitado direcionamento para o prestador OPTY Méier. Backoffice abriu guia para Eye Center da Barra. Pedido recepcionado dia 09/10 &gt;Guia aberta dia 12/10 (Perda de SLA – 24h) &gt; Guia Liberada dia 17/10_x000a_Sobre exame de endoscopia, o beneficiário foi encaminhado ao atendimento especializado no dia 17/10, por ter realizado ameaça e ainda não teve conclusão do caso. No dia 18/10, foi aberto um caso para o time de gestão de rede sobre reclamação de quantidade de rede, que ainda não houve resposta."/>
    <x v="0"/>
    <x v="1"/>
    <x v="1"/>
    <s v="Sim"/>
    <x v="0"/>
    <x v="1"/>
    <m/>
    <m/>
    <s v="Sim"/>
    <s v="Perda de SLA"/>
    <s v="Backoffice direcionou atendimento para local distante da residência do beneficiário"/>
    <s v="Atendimento especializado"/>
  </r>
  <r>
    <d v="2024-10-21T00:00:00"/>
    <x v="130"/>
    <n v="1"/>
    <x v="1"/>
    <n v="13150540"/>
    <s v="JOAO PEDRO SOARES LOPEZ PIGNONE"/>
    <s v="201.232.437-18"/>
    <n v="20"/>
    <s v="Reincidente"/>
    <s v="Personal "/>
    <x v="4"/>
    <x v="9"/>
    <s v="Cobertura"/>
    <s v="Rede de Atendimento (rede conveniada)"/>
    <x v="7"/>
    <s v="Erro no cadastro de prestador"/>
    <x v="67"/>
    <x v="1"/>
    <m/>
    <s v="Empresarial"/>
    <s v="Assistencial"/>
    <x v="2"/>
    <m/>
    <x v="0"/>
    <s v="Inevitável"/>
    <s v="Interlocutor, que se identifica Pai do beneficiário, questiona a falta de atendimento para consulta com psiquiatra. Interlocutor informar que ao solicita atendimento em clinica credenciada foi informado que a mesma foi descredenciada a 1 mês e o mesmo não foi informado. Foi encaminhado a outra clinica credenciada na qual aguardou atendimento durante 3h e não foi atendido. Protocolo [42233920241022160554] – data [22/10/2024 ]"/>
    <s v="Responsável reclama da falta de aviso do descredenciamento da Clínica da Gávea. Ameaça recebida no dia 21/10, porém, célula de ameaça realizou tratativa após a abertura da NIP. Beneficiário deu entrada no PS do Hospital São Francisco no dia 21/10. Em demanda relacionada, a equipe de Gestão de rede informa que realizou ajuste do prestador em sistema, para que não seja mais indicado. "/>
    <x v="0"/>
    <x v="0"/>
    <x v="1"/>
    <s v="Sim"/>
    <x v="0"/>
    <x v="1"/>
    <m/>
    <m/>
    <s v="Sim"/>
    <s v="Não"/>
    <s v="Atendimento especializado não realizou acolhimento"/>
    <s v="Não"/>
  </r>
  <r>
    <d v="2024-10-18T00:00:00"/>
    <x v="130"/>
    <n v="4"/>
    <x v="1"/>
    <n v="13152080"/>
    <s v="OTON LUIZ DE SOUZA"/>
    <s v="018.294.337-25"/>
    <n v="50"/>
    <s v="Não Reincidente"/>
    <s v="Leve On"/>
    <x v="1"/>
    <x v="16"/>
    <s v="Cobertura"/>
    <s v="Prazos Maximos para Atendimento"/>
    <x v="3"/>
    <s v="Demora para transferência durante internação"/>
    <x v="66"/>
    <x v="1"/>
    <m/>
    <s v="Empresarial"/>
    <s v="Assistencial"/>
    <x v="15"/>
    <m/>
    <x v="0"/>
    <s v="Evitável"/>
    <s v="DESDE O DIA 17/10/2024 FOI SOLICITADO PELO HOSPITAL NO QUAL ELE ESTÁ INTERNADO O PROCOR NA ILHA DO GOVERNADOR O EXAME DE RESSONÂNCIA DO CORAÇÃO AO PLANO LEVE SÁUDE, E ATÉ O SEGUINTE MOMENTO NÃO FOI MARCADO O EXAME DO PACIENTE QUE SE ENCONTRA INTERNADO, O PLANO FALOU QUE IRIA LEVA LO ATÉ O LOCAL DO EXAME E RETORNAR COM ELE AO PROCOR. SENDO QUE LIGAMOS E ELES FALAM QUE TEM QUE ESPERAR , UM PACIENTE QUE NÃO SABE O QUE TEM NÃO ESTÁ SENDO MEDICADO CORRETAMENTE, PRECISA DE UM EXAME PARA SABER O DIAGNOSTICO E TER O DIRETO DE TRATAMENTO, COMO ESTÁ INTERNADO TERIA QUE TER PRIORIDADE PARA FAZER O EXAME. O PROCEDIMENTO É TODO FEITO POR HOSPITAL PROCOR E ORGAO REGULADOR, O HOSPITAL DISSE JÁ TER FEITO TODO PROCEDIMENTO EXIGIDO PELO PLANO LEVE SAUDE, QUE SÓ RESTA AGUARDAR. O PACIENTE ESTA VINDO DESDE AGOSTO DE INTERNAÇOES, PASSANDO POR EXAMES E PROCEDIMENTOS JÁ PASSOU POR OUTRO HOSPITAL , CTI. AGUARDAMOS UMA POSSIÇÃO."/>
    <s v="Beneficiário reclama de demora para remoção para realização de RM do coração enquanto internado. Houve erro operacional do Fale Leve que não encaminhou protocolos para time de GPI  e houve demora do hospital para encaminhar exames necessários para agendamento de ressonância. "/>
    <x v="0"/>
    <x v="0"/>
    <x v="1"/>
    <s v="Sim"/>
    <x v="0"/>
    <x v="1"/>
    <m/>
    <m/>
    <s v="Não"/>
    <s v="Sim"/>
    <s v="Não encaminhou ameaça para setor responsável/ Abertura de árvore errada"/>
    <s v="Não"/>
  </r>
  <r>
    <d v="2024-10-14T00:00:00"/>
    <x v="130"/>
    <n v="8"/>
    <x v="3"/>
    <n v="13152230"/>
    <s v="SANDRA MARIA CAMPAGNAC LOUREIRO"/>
    <s v="092.329.337-05"/>
    <n v="74"/>
    <s v="Não Reincidente"/>
    <s v="Personal "/>
    <x v="0"/>
    <x v="4"/>
    <s v="Cobertura"/>
    <s v="Rol de procedimentos e cobertura contratual"/>
    <x v="47"/>
    <s v="Procedimento fora Rol"/>
    <x v="51"/>
    <x v="1"/>
    <m/>
    <s v="Individual"/>
    <s v="Assistencial"/>
    <x v="14"/>
    <m/>
    <x v="2"/>
    <s v="Inevitável"/>
    <s v="Interlocutora, que se identifica como filha da beneficiária, questiona a não cobertura para otoneurologista. A solicitação foi feita à operadora no dia 14/10/2024, mas a mesma negou alegando que tal serviço não consta no Rol de Procedimentos e Eventos em Saúde vigente. Protocolo 42233920241022161628 - data 22/10/2024."/>
    <s v="Responsável reclama de negativa para atendimento de otoneurologista. Ciente que subespecialidade não consta no Rol da ANS."/>
    <x v="0"/>
    <x v="1"/>
    <x v="0"/>
    <s v="Sim"/>
    <x v="0"/>
    <x v="1"/>
    <m/>
    <m/>
    <s v="Sim"/>
    <s v="Não"/>
    <m/>
    <m/>
  </r>
  <r>
    <d v="2024-10-23T00:00:00"/>
    <x v="131"/>
    <n v="0"/>
    <x v="14"/>
    <n v="13153051"/>
    <s v="GERCINA PASSOS DA SILVA"/>
    <s v="055.873.397-26"/>
    <n v="44"/>
    <s v="Não Reincidente"/>
    <s v="Personal "/>
    <x v="4"/>
    <x v="4"/>
    <s v="Mensalidades e reajustes"/>
    <s v="Mensalidades ou Outras Cobranças"/>
    <x v="48"/>
    <s v="Reajuste do plano"/>
    <x v="47"/>
    <x v="1"/>
    <m/>
    <s v="Empresarial"/>
    <s v="Não Assistencial"/>
    <x v="8"/>
    <m/>
    <x v="2"/>
    <s v="Inevitável"/>
    <s v="Beneficiária, questiona o reajuste ocorrido em julho, que alterou o valor da contraprestação pecuniária de R$ 279 para R$ 389,sem motivação especificada. Protocolo 422339202410233163473 – data 23/10/2024."/>
    <s v="Beneficiária CLIN abriu ameaça após abertura da NIP pois recebeu reajuste no seu boleto. A mesma foi orientada a entrar em contato com o RH da empresa mas não aceitou informação passada. Realizou abertura da reclamação no dia 23/10 08:11 e o primeiro contato com o Fale Leve foi as 08:53 do mesmo dia"/>
    <x v="1"/>
    <x v="0"/>
    <x v="0"/>
    <s v="Sim"/>
    <x v="1"/>
    <x v="1"/>
    <m/>
    <m/>
    <s v="Não"/>
    <s v="Não"/>
    <m/>
    <s v="Não"/>
  </r>
  <r>
    <d v="2024-10-22T00:00:00"/>
    <x v="131"/>
    <n v="1"/>
    <x v="17"/>
    <n v="13154353"/>
    <s v="LUIZ ROBERTO OCHSENDORF DA SILVA"/>
    <s v="022.103.867-13"/>
    <n v="49"/>
    <s v="Não Reincidente"/>
    <s v="Personal "/>
    <x v="0"/>
    <x v="7"/>
    <s v="Cobertura"/>
    <s v="Regras para acesso aos atendimentos"/>
    <x v="3"/>
    <s v="Cancelamento de consulta"/>
    <x v="17"/>
    <x v="1"/>
    <m/>
    <s v="Empresarial"/>
    <s v="Assistencial"/>
    <x v="7"/>
    <m/>
    <x v="0"/>
    <s v="Evitável"/>
    <s v="Beneficiário questiona os recorrente cancelamento de consultas dele e de seus dependentes protocolo 42233920241022162601 data 22/10/2024. O mesmo relata que não consegue falar com a ouvidoria da Leve, pós ao ser direcionado a ligação sempre cai. O mesmo relata que mais ou menos 3 anos isso vem acontecendo com ele e sua família."/>
    <s v="Beneficiário reclama de cancelamentos de agendamentos e solicita desconto em sua mensalidade. Ameaça foi encaminhada para atendimento especializado que encaminhou demanda de desconto para áreas erradas."/>
    <x v="0"/>
    <x v="1"/>
    <x v="1"/>
    <s v="Sim"/>
    <x v="0"/>
    <x v="1"/>
    <m/>
    <m/>
    <s v="Sim"/>
    <s v="Não"/>
    <s v="Atendimento especializado encaminhou demanda para área errada"/>
    <s v="Reclame aqui/ Atendimento especializado"/>
  </r>
  <r>
    <s v="-"/>
    <x v="131"/>
    <n v="0"/>
    <x v="14"/>
    <n v="13154485"/>
    <s v="MARA REGINA CALIXTO"/>
    <s v="333.061.847-72"/>
    <n v="75"/>
    <s v="Reincidente"/>
    <s v="Personal "/>
    <x v="1"/>
    <x v="1"/>
    <s v="Cobertura"/>
    <s v="Prazos Maximos para Atendimento"/>
    <x v="3"/>
    <s v="Revalidação de autorização"/>
    <x v="68"/>
    <x v="1"/>
    <m/>
    <s v="Individual"/>
    <s v="Assistencial"/>
    <x v="14"/>
    <m/>
    <x v="2"/>
    <s v="Evitável"/>
    <s v="Sra. Mara está com uma cirurgia autorizada com seu médico de confiança, Dr. Cesar Casarolli no qual não conseguiu realizar devido a um exame cardiologico que a propria operadora demorou para agendar/liberar, jogando para o final de outubro. A autorização era valida até 14 de outubro mas devido a esse exame a realização da cirurgia ficaria prevista para novembro. A mesma tentou contato diversas vezes com o plano de saúde para revalidação da guia para até o final de novembro e não obteve sucesso. Pedimos ajuda da ANS pois ela precisa que a autorização seja prorrogada para realizar a cirurgia com tudo certo."/>
    <s v="Beneficiária necessita realizar cirurgia cardíaca de alto custo, porém, não entra em contato com a Central Fale Leve desde agosto. Reclama que guia de cirurgia passou do prazo de validade pois houve demora para autorização e agendamento de exames complementares. Na última NIP também informou que não tinha conseguido contato com o Fale Leve e logo após a abertura da reclamação, conseguiu o contato. "/>
    <x v="1"/>
    <x v="0"/>
    <x v="0"/>
    <s v="Sim"/>
    <x v="1"/>
    <x v="1"/>
    <m/>
    <m/>
    <s v="Não"/>
    <s v="Não"/>
    <m/>
    <s v="Não"/>
  </r>
  <r>
    <d v="2024-10-12T00:00:00"/>
    <x v="131"/>
    <n v="11"/>
    <x v="17"/>
    <n v="13154935"/>
    <s v="LILIANE MACHADO FINAMOR DA SILVA"/>
    <s v="111.650.917-20"/>
    <n v="40"/>
    <s v="Não Reincidente"/>
    <s v="Premium"/>
    <x v="1"/>
    <x v="1"/>
    <s v="Contratos e Regulamentos"/>
    <s v="Contratação/Adesão e Vigência Contratual"/>
    <x v="5"/>
    <s v="Alto Custo PF/MEI"/>
    <x v="4"/>
    <x v="1"/>
    <m/>
    <s v="Individual"/>
    <s v="Não Assistencial"/>
    <x v="6"/>
    <m/>
    <x v="1"/>
    <s v="Inevitável"/>
    <s v="Interlocutora questiona a recusa para contratação de plano individual ou familiar, sem justificativa da operadora. A solicitação foi feita à Operadora no dia 12/10/2024. Operadora não forneceu protocolo contatos realizados via WhatsApp (21) 39523337 e (21) 996750056 – data 23/10/2024 às 14:14h e 14:17h."/>
    <s v="Localizado 1 contato com o Fale Leve, onde cliente foi informada que a proposta constava em análise. Não foi passado protocolo e não houve ameaça."/>
    <x v="1"/>
    <x v="0"/>
    <x v="0"/>
    <s v="Sim"/>
    <x v="0"/>
    <x v="1"/>
    <m/>
    <m/>
    <s v="Não"/>
    <s v="Não"/>
    <m/>
    <s v="Não"/>
  </r>
  <r>
    <d v="2024-10-17T00:00:00"/>
    <x v="131"/>
    <n v="6"/>
    <x v="7"/>
    <n v="13155227"/>
    <s v="REGINA PEREIRA DE BARROS"/>
    <s v="663.598.567-00"/>
    <n v="67"/>
    <s v="Não Reincidente"/>
    <s v="Premium"/>
    <x v="2"/>
    <x v="9"/>
    <s v="Contratos e Regulamentos"/>
    <s v="Itens Obrigatórios e Cláusulas Contratuais"/>
    <x v="49"/>
    <s v="Erro Fale Leve"/>
    <x v="0"/>
    <x v="1"/>
    <m/>
    <s v="Individual"/>
    <s v="Não Assistencial"/>
    <x v="3"/>
    <m/>
    <x v="0"/>
    <s v="Evitável"/>
    <s v=" Interlocutor(a), que se identifica como beneficiário], questiona a não alteração da data de vencimento de mensalidade pela [Leve Saúde não sabendo informar se há previsão contratual de possibilidade de tal alteração solicita também que a operadora especifique no boleto seu plano Dental contrato na mesma vigência que o plano no contrato individual Protocolo [422319422339202410221612 -22/10/2024."/>
    <s v="Beneficiária reclama de alteração de vencimento do plano. Informa que o vencimento escolhido foi para o dia 10 mas que preferiu pagar antes o primeiro boleto. No primeiro atendimento dia 17/10, solicita alteração de vencimento e consultora informa que irá solicitar ao setor responsável, a alteração.  Houve erro operacional da consultora que não encaminhou ameaça para o atendimento especializado. "/>
    <x v="0"/>
    <x v="0"/>
    <x v="1"/>
    <s v="Sim"/>
    <x v="0"/>
    <x v="1"/>
    <m/>
    <m/>
    <s v="Não"/>
    <s v="Sim"/>
    <s v="Não encaminhou ameaça para setor responsável"/>
    <s v="Não"/>
  </r>
  <r>
    <d v="2024-10-15T00:00:00"/>
    <x v="132"/>
    <n v="9"/>
    <x v="12"/>
    <n v="13155944"/>
    <s v="TANIA MARIA DIAS SAMPAIO"/>
    <s v="929.592.707-97"/>
    <n v="72"/>
    <s v="Não Reincidente"/>
    <s v="Premium"/>
    <x v="2"/>
    <x v="10"/>
    <s v="Contratos e Regulamentos"/>
    <s v="Suspensão e Rescisão Contratuais"/>
    <x v="50"/>
    <s v="Erro de integração de sistema"/>
    <x v="23"/>
    <x v="1"/>
    <m/>
    <s v="Empresarial"/>
    <s v="Não Assistencial"/>
    <x v="11"/>
    <m/>
    <x v="0"/>
    <s v="Inevitável"/>
    <s v="Interlocutora, questiona a exclusão do plano coletivo empresarial, ficou ciente do cancelamento em 24/10/2024, sem justificativa. Para efetuar a reclamação, relata que tentou entrar em contato com a Operadora por meio dos telefones 39523330 e 39523300 - na data 24/10/2024, em torno das 09h00min, sem sucesso."/>
    <s v="Beneficiária realizou no último mês uma migração do plano com copart para sem copart e com isso, o plano anterior ficou inativo. Houve erro sistêmico que não atualizou o plano da beneficiária e a mesma não conseguiu realizar consulta"/>
    <x v="1"/>
    <x v="0"/>
    <x v="0"/>
    <s v="Sim"/>
    <x v="0"/>
    <x v="1"/>
    <m/>
    <m/>
    <s v="Não"/>
    <s v="Não"/>
    <m/>
    <s v="Não"/>
  </r>
  <r>
    <d v="2024-08-12T00:00:00"/>
    <x v="132"/>
    <n v="73"/>
    <x v="6"/>
    <n v="13156688"/>
    <s v="ADRIANA RAMOS GONCALVES CORPORAL"/>
    <s v="090.291.057-47"/>
    <n v="51"/>
    <s v="Não Reincidente"/>
    <s v="Personal "/>
    <x v="0"/>
    <x v="10"/>
    <s v="Cobertura"/>
    <s v="Rede de Atendimento (rede conveniada)"/>
    <x v="3"/>
    <s v="Falta de prestador na região"/>
    <x v="21"/>
    <x v="98"/>
    <m/>
    <s v="Individual"/>
    <s v="Assistencial"/>
    <x v="2"/>
    <m/>
    <x v="2"/>
    <s v="Evitável"/>
    <s v="Beneficiária, questiona o não atendimento para videolaringoscopia. A solicitação foi feita à Operadora no dia 01/10/2024, no município rocha miranda e o a foi direcionada para barra da tijuca. A mesma informa ser muito distante para ela e não tem condições de se direcionar ao local. Protocolo 42323920241001117883 Data: 01/10/2024"/>
    <s v="Beneficiária reclama de local distante da sua residência para agendamento de exame de Videolaringoscopia. A mesma realiza ameaça mas time de atendimento especializado não consegue contato com a mesma. Há perda de SLA pelo time de atendimento especializado. "/>
    <x v="0"/>
    <x v="1"/>
    <x v="0"/>
    <s v="Sim"/>
    <x v="0"/>
    <x v="1"/>
    <m/>
    <m/>
    <s v="Sim"/>
    <s v="Perda de SLA"/>
    <m/>
    <s v="Atendimento especializado"/>
  </r>
  <r>
    <d v="2024-10-23T00:00:00"/>
    <x v="132"/>
    <n v="1"/>
    <x v="7"/>
    <n v="13156765"/>
    <s v="EDSON SEBASTIAO BARBOZA GUIDA"/>
    <s v="428.296.747-15"/>
    <n v="68"/>
    <s v="Não Reincidente"/>
    <s v="Personal "/>
    <x v="1"/>
    <x v="10"/>
    <s v="Cobertura"/>
    <s v="Rede de Atendimento (rede conveniada)"/>
    <x v="3"/>
    <s v="Prestador sem agenda"/>
    <x v="25"/>
    <x v="99"/>
    <m/>
    <s v="Empresarial"/>
    <s v="Assistencial"/>
    <x v="2"/>
    <m/>
    <x v="2"/>
    <s v="Evitável"/>
    <s v=" Interlocutora, que se identifica como filha do Beneficiário, questiona a não cobertura para [consulta de emergência com otorrino. O procedimento foi solicitado à operadora no dia 23/10/2024 para realização no município do rio de janeiro e a operadora indicou prestadores que ao entra em contado não atende o números que operadora indicou para o procedimento. Protocolo;42233920241023166024data 23/10/2024. interlocutora informa que esta tentando entra em contato com os prestadores que foi indicado sem sucesso ,pois os números não atendente."/>
    <s v="Filha do beneficiário reclama da falta de consulta de emergencia de otorrinolaringologista. Abriu reclamação na Ouvidoria e realizou ameaça a ANS."/>
    <x v="0"/>
    <x v="0"/>
    <x v="0"/>
    <s v="Sim"/>
    <x v="0"/>
    <x v="0"/>
    <m/>
    <m/>
    <s v="Não"/>
    <s v="Não"/>
    <m/>
    <s v="Ouvidoria"/>
  </r>
  <r>
    <d v="2024-10-07T00:00:00"/>
    <x v="132"/>
    <n v="17"/>
    <x v="3"/>
    <n v="13156784"/>
    <s v="ANA LAURA DE SOUZA CORDEIRO"/>
    <s v="220.040.567-70"/>
    <n v="4"/>
    <s v="Não Reincidente"/>
    <s v="Personal "/>
    <x v="1"/>
    <x v="4"/>
    <s v="Cobertura"/>
    <s v="Regras para acesso aos atendimentos"/>
    <x v="3"/>
    <s v="Negativa de atendimento por glosa"/>
    <x v="69"/>
    <x v="7"/>
    <m/>
    <s v="Individual"/>
    <s v="Assistencial"/>
    <x v="2"/>
    <m/>
    <x v="0"/>
    <s v="Evitável"/>
    <s v="Interlocutora, que se identifica como mãe da beneficiária, questiona a falta de atendimento para o procedimento: Fonoaudiólogo . A solicitação foi feita à Operadora no dia 07/10/24 , para realização no município Niterói - RJ. A operadora não apresenta resposta ao pedido neste momento. A interlocutora relata que a operadora fica dando prazos e que esses prazos expiram sem a mesma dar solução ao pedido solicitado. A interlocutora diz que teme a demora da liberação do procedimento, pois isso pode acarretar transtornos pessoais na vida da beneficiária Protocolo: 42233920241007128028 – data: 07/10/24"/>
    <s v="Responsável reclama de negativa de atendimento na clínica "/>
    <x v="0"/>
    <x v="1"/>
    <x v="0"/>
    <s v="Sim"/>
    <x v="0"/>
    <x v="0"/>
    <m/>
    <m/>
    <s v="Sim"/>
    <s v="Não"/>
    <m/>
    <s v="Ouvidoria/ Atendimento especializado"/>
  </r>
  <r>
    <d v="2024-09-14T00:00:00"/>
    <x v="132"/>
    <n v="40"/>
    <x v="5"/>
    <n v="13157090"/>
    <s v="MARIA DO CARMO DA CONCEICAO"/>
    <s v="024.066.647-08"/>
    <n v="52"/>
    <s v="Não Reincidente"/>
    <s v="Premium"/>
    <x v="1"/>
    <x v="1"/>
    <s v="Contratos e Regulamentos"/>
    <s v="Contratação/Adesão e Vigência Contratual"/>
    <x v="5"/>
    <s v="Alto Custo PF/MEI"/>
    <x v="4"/>
    <x v="1"/>
    <m/>
    <s v="Individual"/>
    <s v="Não Assistencial"/>
    <x v="6"/>
    <m/>
    <x v="1"/>
    <s v="Inevitável"/>
    <s v="A Sra. Maria do Carmo enviou no dia 14.09.2024 uma proposta de adesão ao plano de saude mencionado (anexo) e, apesar de ter feito a entrevista médica no dia 26.09.2024, a operadora se recusa a efetivar a contratação, ainda que com carência, sem, contudo, fornecer qualquer documento de prova dessa recusa. Em se tratando de um plano individual, a operadora não poderia jamais recusar a contratação. Pode impor carencia e aumento da mensalidade em razão de eventual doença pre-existente, mas jamais recusar a proposta."/>
    <s v="Não localizado contato com a Central Fale Leve"/>
    <x v="1"/>
    <x v="0"/>
    <x v="0"/>
    <s v="Sim"/>
    <x v="1"/>
    <x v="1"/>
    <m/>
    <m/>
    <s v="Não"/>
    <s v="Não"/>
    <m/>
    <s v="Não"/>
  </r>
  <r>
    <d v="2024-10-24T00:00:00"/>
    <x v="132"/>
    <n v="0"/>
    <x v="7"/>
    <n v="13157129"/>
    <s v="GETULIO HERMES DE ALMEIDA"/>
    <s v="551.292.857-00"/>
    <n v="74"/>
    <s v="Não Reincidente"/>
    <s v="Personal "/>
    <x v="1"/>
    <x v="18"/>
    <s v="Cobertura"/>
    <s v="Regras para acesso aos atendimentos"/>
    <x v="51"/>
    <s v="Demora para autorização de internação"/>
    <x v="39"/>
    <x v="1"/>
    <m/>
    <s v="Empresarial"/>
    <s v="Assistencial"/>
    <x v="15"/>
    <m/>
    <x v="0"/>
    <s v="Evitável"/>
    <s v="A interlocutora que e filha do beneficiário questiona esta desde ontem que esta no hospital ,o medico pediu uma solicitação e a operadora ainda não autorizou (não possui elementos suficientes para internação ,essa e a alegação da operadora),o beneficiário e idoso , a interlocutora já entrou em contato varias vezes e só pedem para que ela aguarde o retorno de contato protocolo de contato com a operadora =42233920241024167710 data=24/10/2024"/>
    <s v="Beneficiário teve demora para autorização de internação pois exames anexados, não corroboravam com a solicitação de urgência, liberado atendimento de emergência. Guia liberada após a NIP."/>
    <x v="0"/>
    <x v="1"/>
    <x v="0"/>
    <s v="Sim"/>
    <x v="0"/>
    <x v="1"/>
    <m/>
    <m/>
    <s v="Sim"/>
    <s v="Não"/>
    <m/>
    <s v="Não"/>
  </r>
  <r>
    <s v="-"/>
    <x v="132"/>
    <n v="0"/>
    <x v="14"/>
    <n v="13158185"/>
    <s v="BRUNA RAMOA MENDONCA"/>
    <s v="129.647.447-00"/>
    <n v="26"/>
    <s v="Não Reincidente"/>
    <s v="Premium"/>
    <x v="1"/>
    <x v="1"/>
    <s v="Cobertura"/>
    <s v="Prazos Maximos para Atendimento"/>
    <x v="3"/>
    <s v="Cancelamento de consulta"/>
    <x v="17"/>
    <x v="100"/>
    <m/>
    <s v="Individual"/>
    <s v="Assistencial"/>
    <x v="7"/>
    <m/>
    <x v="0"/>
    <s v="Evitável"/>
    <s v="Hoje dia 24/10/2024 me dirigi até a clínica da Leve Saude na Barra da Tijuca, pois havia marcado uma consulta as 18:45. Por conta do temporal me atrasei 3 minutos e cheguei as 18:48. O atendimento foi-me recusado e informaram que a médica já havia ido embora. Todas as consultas que eu preciso marcar nesse plano eu tenho que esperar pelo menos dois meses e toda vez que vou nessa clínica da Barra, com horário marcado, eles demoram cerca de duas horas para me atender. Ou seja, além de demorarem muito para conseguir vagas em um médico, eles ainda atrasam muito no dia da consulta e dão qualquer desculpa esfarrapada para não nos atender. Quando questionei ao recepcionista onde poderia reclamar da situação, ele só me disse para falar com a ouvidoria do plano e mais nada. Não me foi fornecido número de protocolo e nem nenhum comprovante de que aquele atendimento não aconteceu por conta da médica. Tenho testemunha."/>
    <s v="Beneficiária reclama de consulta cancelada com gastro, em que a médica foi embora. Não localizado contato com a Central Fale Leve, somente com a Ouvidoria e RA após a abertura de NIP. "/>
    <x v="1"/>
    <x v="0"/>
    <x v="1"/>
    <s v="Não"/>
    <x v="1"/>
    <x v="1"/>
    <m/>
    <m/>
    <s v="Não"/>
    <s v="Não"/>
    <m/>
    <s v="Não"/>
  </r>
  <r>
    <d v="2024-10-24T00:00:00"/>
    <x v="133"/>
    <n v="1"/>
    <x v="12"/>
    <n v="13158501"/>
    <s v="THEO REZENDE LEAL"/>
    <s v="214.458.397-84"/>
    <n v="5"/>
    <s v="Não Reincidente"/>
    <s v="Leve On"/>
    <x v="0"/>
    <x v="1"/>
    <s v="Cobertura"/>
    <s v="Prazos Maximos para Atendimento"/>
    <x v="52"/>
    <s v="Negativa de atendimento por glosa"/>
    <x v="69"/>
    <x v="7"/>
    <m/>
    <s v="Individual"/>
    <s v="Assistencial"/>
    <x v="2"/>
    <m/>
    <x v="0"/>
    <s v="Evitável"/>
    <s v="THEO ESTÁ REALIZANDO TRATAMENTO TERAPIA PARA TEA NA CLINICA UNIVERSO ABA EM REALENGO DESDE ABRIL INDICADA PELA LEVE SAUDE JÁ POSSUINDO VINCULO COM OS PROFISSIONAIS E APRESENTANDO RESULTADOS POSITIVOS, POREM AGORA A CLINICA ENCAMINHOU NOTIFICAÇÃO INFORMANDO QUE O PLANO NÃO ESTÁ REALIZANDO O PAGAMENTO À CLINICA E EM RAZÃO DISSO O TRATAMENTO SERÁ INTERROMPIDO A PARTIR DO DIA 23/11/24. DESTA FORMA, VISANDO EVITAR PREJUIZOS AO MENOR, UMA VEZ QUE A TERAPIA É FUNDAMENTAL PARA DESENVOLVIMENTO DO MESMO, SE REQUER QUE SEJA SOLUCIONADA A QUESTÃO PARA QUE A TERAPIA SEJA MANTIDA UMA VEZ QUE A CLINICA FOI INDICADA PELO PROPRIO PLANO E JA ESTÁ EM ANDAMENTO. TERAPIA PARA TEA É VITAL PARA O AUTISTA!"/>
    <s v="Responsável reclama de suspensão de atendimento de clínicaUniverso ABA de atendimento multidisciplinar para TEA. Verificado que foi aberta reclamação para o Gestão de rede que confirmou a suspensão."/>
    <x v="0"/>
    <x v="0"/>
    <x v="0"/>
    <s v="Sim"/>
    <x v="0"/>
    <x v="1"/>
    <m/>
    <m/>
    <s v="Sim"/>
    <s v="Não"/>
    <m/>
    <s v="Não"/>
  </r>
  <r>
    <d v="2024-10-03T00:00:00"/>
    <x v="133"/>
    <n v="22"/>
    <x v="3"/>
    <n v="13159873"/>
    <s v="SANDRA REGINA DURVAL PEREIRA"/>
    <s v="728.429.117-68"/>
    <n v="62"/>
    <s v="Reincidente"/>
    <s v="Personal "/>
    <x v="1"/>
    <x v="14"/>
    <s v="Mensalidades e reajustes"/>
    <s v="Mensalidades ou Outras Cobranças"/>
    <x v="53"/>
    <s v="Demora para pagamento de reembolso"/>
    <x v="62"/>
    <x v="1"/>
    <m/>
    <s v="Individual"/>
    <s v="Não assistencial "/>
    <x v="13"/>
    <m/>
    <x v="0"/>
    <s v="Inevitável"/>
    <s v="Beneficiária, questiona a não devolução de valor proporcional de mensalidade pela operadora, vez que ocorreu o cancelamento contratual a pedido da beneficiária. Beneficiária informa que aderiu ao plano no dia 13\09\2024 e dia 16\09\2024 pagou o valor de R$ 1.138,58. Solicitou o cancelamento dia 17\09\2024. Informa que quer o valor integral pois não usufruiu do plano. Protocolo 42233920241015147704 – data 15\10\2024."/>
    <s v="Beneficiária reclama de demora para resposta de devolução de mensalidade após o cancelamento. "/>
    <x v="0"/>
    <x v="1"/>
    <x v="0"/>
    <s v="Sim"/>
    <x v="0"/>
    <x v="1"/>
    <m/>
    <m/>
    <s v="Sim"/>
    <s v="Não"/>
    <m/>
    <s v="Atendimento especializado"/>
  </r>
  <r>
    <d v="2024-10-26T00:00:00"/>
    <x v="134"/>
    <n v="2"/>
    <x v="17"/>
    <n v="13160547"/>
    <s v="LORENZO SEQUEIRA GALINDO"/>
    <s v="006.266.297-05"/>
    <n v="0"/>
    <s v="Não Reincidente"/>
    <s v="Premium"/>
    <x v="1"/>
    <x v="1"/>
    <s v="Contratos e Regulamentos"/>
    <s v="Suspensão e Rescisão Contratuais"/>
    <x v="16"/>
    <s v="Rescisão pela operadora de contrato alto custo"/>
    <x v="70"/>
    <x v="1"/>
    <m/>
    <s v="Individual"/>
    <s v="Não assistencial "/>
    <x v="13"/>
    <m/>
    <x v="2"/>
    <s v="Inevitável"/>
    <s v="Interlocutora, que se identifica como mãe do beneficiário, questiona cancelamento do contrato do plano coletivo empresarial, em 24/10/2024. A mesma informa que seu dependente realiza tratamento ( ASMA) e (Hérnia ) com Pneumologista pediátrico com o Dr Luiz Felipe Queiroz Bichara Chicri CRM 5201069233. A mesma informa que seu filho faz esse tratamento no Hospital Vitoria e no HIEP e teme que o pior aconteça pois a Leve Saúde enviou esse email e não esclareceu pra onde seu filho deverá ir caso precise de atendimento , a mesma informa que a operadora de saúde precisa se posicionar em relação ao caso."/>
    <s v="Responsável reclama de cancelamento do plano por parte da operadora. Movimento realizado pelo time Jurídico junto a diretoria, para alguns contratos com sinistro alto."/>
    <x v="1"/>
    <x v="0"/>
    <x v="1"/>
    <s v="Sim"/>
    <x v="0"/>
    <x v="1"/>
    <m/>
    <m/>
    <s v="Não"/>
    <s v="Não"/>
    <s v="Não registrou atendimento"/>
    <s v="Não"/>
  </r>
  <r>
    <d v="2024-09-23T00:00:00"/>
    <x v="134"/>
    <n v="35"/>
    <x v="16"/>
    <n v="13160830"/>
    <s v="ALINE VARGEM DE ARAUJO"/>
    <s v="104.529.307-58"/>
    <n v="40"/>
    <s v="Reincidente"/>
    <s v="Personal "/>
    <x v="1"/>
    <x v="14"/>
    <s v="Cobertura"/>
    <s v="Reembolso"/>
    <x v="54"/>
    <s v="Erro Fale Leve"/>
    <x v="0"/>
    <x v="1"/>
    <m/>
    <s v="Empresarial"/>
    <s v="Assistencial"/>
    <x v="3"/>
    <m/>
    <x v="0"/>
    <s v="Evitável"/>
    <s v="Bom dia, fiz uma cirurgia dia 25/09/2024, paguei o anestesista e no dia 27/09/2024, enviei todos os dados necessários para solicitação do reembolso. A documentação foi recepcionada pelo convênio e me deram o prazo de 30 dias para me devolverem o valor. Entrei em contato algumas vezes com o convênio por app de mensagens do convênio e fiquei todas as vezes aguardando mais de 5 horas para conseguir ser atendida, e sempre com a mesma resposta, de que eu teria que aguardar os 30 dias. Dia 25/10/2024entrei em contato novamente com a operadora, sendo que na parte da ouvidoria, relatando a demora no atendimento do aplicativo. Abriram uma ouvidoria e hoje entrei contato novamente questionando o prazo do reembolso ter vencido ontem e fui informada que vou precisar esperar mais 7 dias, pois é o prazo que a ouvidoria tem para solucionar as demandas."/>
    <s v="Beneficiária encaminhou documentação para reembolso no dia 27/09 e houve demora da consultora da Caixa de atendimento para envio de documentação para produção médica. Beneficiária realizou abertura de Ouvidoria"/>
    <x v="0"/>
    <x v="0"/>
    <x v="1"/>
    <s v="Sim"/>
    <x v="0"/>
    <x v="0"/>
    <m/>
    <m/>
    <s v="Sim"/>
    <s v="Envio para área errada"/>
    <s v="Perda de prazo assistencial ANS/ Não encaminhou demanda para área responsável"/>
    <s v="Ouvidoria"/>
  </r>
  <r>
    <d v="2024-10-28T00:00:00"/>
    <x v="134"/>
    <n v="0"/>
    <x v="7"/>
    <n v="13160967"/>
    <s v="TIAGO DE SOUSA NUNES"/>
    <s v="201.271.857-47"/>
    <n v="7"/>
    <s v="Reincidente"/>
    <s v="Personal "/>
    <x v="1"/>
    <x v="14"/>
    <s v="Cobertura"/>
    <s v="Regras para acesso aos atendimentos"/>
    <x v="52"/>
    <s v="Negativa de atendimento por glosa"/>
    <x v="69"/>
    <x v="7"/>
    <m/>
    <s v="Individual"/>
    <s v="Não assistencial "/>
    <x v="2"/>
    <s v="Jurídico"/>
    <x v="0"/>
    <s v="Evitável"/>
    <s v="Interlocutora, que se identifica como mãe do beneficiário, questiona o não atendimento para fonoaudiologia, nutricionista, terapia ocupacional e psicólogo. Relata que tentou entrar em contato com a Operadora por meio de mensagem via aplicativo da ouvidoria operadora na data 28/10/2024, sem sucesso. Relata que o prestador alegou falta de pagamento por parte da operadora e devido a isso foi suspenso os atendimentos. Informa que não consegue contato com a operadora para verificar tratativa ou solicitar outro prestador."/>
    <s v="Responsável realiza 3 contatos com o time de Ouvidoria mas não consegue passar reclamações pois atendimento é encerrado por consultoras."/>
    <x v="0"/>
    <x v="0"/>
    <x v="0"/>
    <s v="Sim"/>
    <x v="0"/>
    <x v="0"/>
    <m/>
    <m/>
    <s v="Não"/>
    <s v="Não"/>
    <m/>
    <s v="Ouvidoria"/>
  </r>
  <r>
    <d v="2024-10-11T00:00:00"/>
    <x v="134"/>
    <n v="17"/>
    <x v="5"/>
    <n v="13161339"/>
    <s v="VITORIA RIBEIRO DE BARROS"/>
    <s v="120.886.947-73"/>
    <n v="23"/>
    <s v="Não Reincidente"/>
    <s v="Mais Metropolitano"/>
    <x v="2"/>
    <x v="17"/>
    <s v="Contratos e Regulamentos"/>
    <s v="Contratação/Adesão e Vigência Contratual"/>
    <x v="5"/>
    <s v="Alto Custo PF/MEI"/>
    <x v="4"/>
    <x v="1"/>
    <m/>
    <s v="Individual"/>
    <s v="Não Assistencial"/>
    <x v="6"/>
    <m/>
    <x v="1"/>
    <s v="Inevitável"/>
    <s v="Beneficiária, questiona a recusa para contratação de plano individual ou familiar, sob alegação de [que esta em analise]. A solicitação foi feita à Operadora no dia 15/10/2024. Relata preencheu a Declaração de Saúde mediante entrevista com a medica. A operadora de saúde não passou o protocolo de atendimento."/>
    <s v="Não localizado contato com a Central Fale Leve."/>
    <x v="1"/>
    <x v="0"/>
    <x v="0"/>
    <s v="Sim"/>
    <x v="1"/>
    <x v="1"/>
    <m/>
    <m/>
    <s v="Não"/>
    <s v="Não"/>
    <m/>
    <s v="Não"/>
  </r>
  <r>
    <d v="2024-09-25T00:00:00"/>
    <x v="134"/>
    <n v="33"/>
    <x v="5"/>
    <n v="13161542"/>
    <s v="BRUNO DRUMOND MENDES BARROS"/>
    <s v="383.003.627-20"/>
    <n v="74"/>
    <s v="Não Reincidente"/>
    <s v="Premium"/>
    <x v="2"/>
    <x v="9"/>
    <s v="Contratos e Regulamentos"/>
    <s v="Contratação/Adesão e Vigência Contratual"/>
    <x v="5"/>
    <s v="Alto Custo PF/MEI"/>
    <x v="4"/>
    <x v="1"/>
    <m/>
    <s v="Individual"/>
    <s v="Não assistencial "/>
    <x v="6"/>
    <m/>
    <x v="1"/>
    <s v="Inevitável"/>
    <s v="beneficiário, questiona a recusa para contratação de plano individual ou familiar, sem alegação do motivo da recusa. A solicitação foi feita à Operadora no dia 24/09/2024. Protocolo sem protocolo no dialogo com o número 39523300"/>
    <s v="Não localizado contato com a Central Fale Leve."/>
    <x v="1"/>
    <x v="0"/>
    <x v="0"/>
    <s v="Sim"/>
    <x v="1"/>
    <x v="1"/>
    <m/>
    <m/>
    <s v="Não"/>
    <s v="Não"/>
    <m/>
    <s v="Não"/>
  </r>
  <r>
    <d v="2024-10-25T00:00:00"/>
    <x v="134"/>
    <n v="3"/>
    <x v="12"/>
    <n v="13161573"/>
    <s v="KEITH LEINA MELO ARAUJO"/>
    <s v="083.158.697-44"/>
    <n v="44"/>
    <s v="Não Reincidente"/>
    <s v="Premium"/>
    <x v="2"/>
    <x v="9"/>
    <s v="Cobertura"/>
    <s v="Carência"/>
    <x v="44"/>
    <s v="Negativa de autorização devida"/>
    <x v="12"/>
    <x v="1"/>
    <m/>
    <s v="Individual"/>
    <s v="Não assistencial "/>
    <x v="14"/>
    <s v="Venda Interna"/>
    <x v="2"/>
    <s v="Inevitável"/>
    <s v="Tive exames de sangue simples de rotina solicitados pela médica, que orientou que eu fizesse tais exames no final do mês de outubro, para levar os resultados na próxima consulta, que está marcada para dia 06/11/2024. No dia 25/10/2024, estive num dos laboratórios informados no aplicativo da Leve Saúde (Centro de Medicina - Nova Iguaçu II), em jejum de 12 horas. Depois de pegar senha e aguardar, tive o atendimento negado, sob a informação de que estaria em prazo de carência. Alguns atendentes do laboratório informaram que diversos clientes da Leve Saúde vêm tendo o atendimento negado, sob pretexto de que a empresa informa ser carência zero e depois impõem carência. Depois de muitas tentativas de conato com a Leve Saúde, não consegui fazer os exames e fui embora, haja vista que eu já estava em jejum de 12 horas. Na mesma data tive exames de oftalmologia negados, novamente sob o pretexto de estar em carência. Não são exames de alta complexidade."/>
    <s v="Beneficiária reclama de negativa de atendimento por carência. Relata que ao adquirir o plano, foi informado que não teria carências. No dia 25/10, beneficiária entrou em contato 3 vezes e em todos os atendimentos foi informado sobre a carência."/>
    <x v="1"/>
    <x v="0"/>
    <x v="0"/>
    <s v="Sim"/>
    <x v="0"/>
    <x v="1"/>
    <m/>
    <m/>
    <s v="Não"/>
    <s v="Não"/>
    <m/>
    <s v="Não"/>
  </r>
  <r>
    <d v="2024-10-28T00:00:00"/>
    <x v="134"/>
    <n v="0"/>
    <x v="17"/>
    <n v="13162073"/>
    <s v="JUCELIA FERNANDES DOMENECH"/>
    <s v="077.741.597-62"/>
    <n v="74"/>
    <s v="Não Reincidente"/>
    <s v="Personal "/>
    <x v="1"/>
    <x v="6"/>
    <s v="Cobertura"/>
    <s v="Prazos Maximos para Atendimento"/>
    <x v="3"/>
    <s v="Erro no cadastro de prestador"/>
    <x v="67"/>
    <x v="1"/>
    <m/>
    <s v="Empresarial"/>
    <s v="Assistencial"/>
    <x v="2"/>
    <m/>
    <x v="0"/>
    <m/>
    <s v="Interlocutora, que se identifica como filha da beneficiária, questiona o prazo de atendimento para cardiologia arritmologista. A operadora autorizou o serviço e agendou para o dia 30/12/2024, após o prazo máximo previsto na RN nº 566/2022. Protocolo 42233920241028173782 – data 28/10/2024."/>
    <s v="Filha da beneficiária entrou em contato com o setor de ouvidoria informando que não consegue localizar Arritmologista."/>
    <x v="0"/>
    <x v="0"/>
    <x v="1"/>
    <s v="Sim"/>
    <x v="0"/>
    <x v="0"/>
    <m/>
    <m/>
    <s v="Não"/>
    <s v="Não"/>
    <m/>
    <s v="Ouvidoria"/>
  </r>
  <r>
    <d v="2024-10-18T00:00:00"/>
    <x v="134"/>
    <n v="10"/>
    <x v="16"/>
    <n v="13163159"/>
    <s v="THAIS BALTAZAR BOEZIO"/>
    <s v="139.547.777-97"/>
    <n v="28"/>
    <s v="Não Reincidente"/>
    <s v="Premium"/>
    <x v="4"/>
    <x v="10"/>
    <s v="Cobertura"/>
    <s v="Rede de Atendimento (rede conveniada)"/>
    <x v="3"/>
    <s v="Erro de informação do prestador"/>
    <x v="26"/>
    <x v="1"/>
    <m/>
    <s v="Individual"/>
    <s v="Assistencial"/>
    <x v="2"/>
    <m/>
    <x v="0"/>
    <m/>
    <s v="Em 4/10/2024 iniciei meu pré natal, onde foram solicitados exames, incluindo uma ultrassonografia transvaginal. Agendei o exame pra 30/10 no labs, mas depois percebi que esta data ultrapassaria a 9 semana. Reagendei pra 26/10, entretanto a operadora negou autorização justificando erro no código tuss. Obtive novo laudo médico e solicitei autorização urgente. consegui reagendar para unidade da tijuca, onde apos muito esforço da equipe realizei o exame, em meio a isso busquei auxilio da ouvidoria diversas vezes mas recebi apenas mensagens automáticas. a sequencia de falhas da leve e orientações conflitantes comprometeram meu pre natal. em anexo seguem os fatos detalhados junto com os comprovantes."/>
    <s v="Beneficiária teve problemas para autorizar o exame pois a médica solicitou US transvaginal normal e a mesma se encontra gestante. "/>
    <x v="1"/>
    <x v="0"/>
    <x v="0"/>
    <s v="Sim"/>
    <x v="0"/>
    <x v="1"/>
    <m/>
    <m/>
    <s v="Não"/>
    <s v="Não"/>
    <m/>
    <s v="Não"/>
  </r>
  <r>
    <d v="2024-10-07T00:00:00"/>
    <x v="135"/>
    <n v="22"/>
    <x v="7"/>
    <n v="13163580"/>
    <s v="ELOA DE ANDRADE MACEDO"/>
    <s v="222.757.567-01"/>
    <n v="4"/>
    <s v="Reincidente"/>
    <s v="Personal "/>
    <x v="1"/>
    <x v="4"/>
    <s v="Cobertura"/>
    <s v="Regras para acesso aos atendimentos"/>
    <x v="6"/>
    <s v="Negativa de atendimento por glosa"/>
    <x v="69"/>
    <x v="7"/>
    <m/>
    <m/>
    <s v="Assistencial"/>
    <x v="2"/>
    <m/>
    <x v="0"/>
    <m/>
    <s v="Interlocutor, que se identifica como pai da beneficiária, informa que precisa realizar fonoaudiólogo, psicólogo e terapia ocupacional. A solicitação foi feita à operadora no dia 09/10/2024, para realização no município São Gonçalo/RJ, no prestador Espaço Crescer e a operadora direcionou o atendimento, autorizado para o prestador Clínica Universal, impedindo a realização das sessões com o prestador credenciado de preferência do beneficiário. Interlocutor alega desconhecer previsão contratual para este direcionamento. Protocolo: 42233920241029176505 – data: 29/10/2024."/>
    <s v="Responsável reclama de suspensão de atendimento na clínica Crescer. Beneficiária realiza atendimento com Fono e Psicólogo, o mesmo solicitou outros prestadores para continuidade de atendimento e ameaçou ANS (Não aceitou clínica Universal pois afirma que fica em área de risco). Atendimento especializado realiza tentativa de contatopara realizar indicação  mas sem sucesso."/>
    <x v="0"/>
    <x v="1"/>
    <x v="0"/>
    <s v="Sim"/>
    <x v="0"/>
    <x v="0"/>
    <m/>
    <m/>
    <s v="Sim"/>
    <s v="Não"/>
    <m/>
    <s v="Não"/>
  </r>
  <r>
    <d v="2024-10-23T00:00:00"/>
    <x v="135"/>
    <n v="0"/>
    <x v="3"/>
    <n v="13164311"/>
    <s v="TAIARA CERQUEIRA CANDIA MARQUES"/>
    <s v="127.323.947-42"/>
    <n v="28"/>
    <s v="Não Reincidente"/>
    <s v="Premium"/>
    <x v="0"/>
    <x v="10"/>
    <s v="Cobertura"/>
    <s v="Prazos Maximos para Atendimento"/>
    <x v="3"/>
    <s v="Prestador sem agenda"/>
    <x v="25"/>
    <x v="12"/>
    <m/>
    <m/>
    <s v="Assistencial"/>
    <x v="7"/>
    <m/>
    <x v="0"/>
    <m/>
    <s v="O plano não oferece um agendamento direto com a psicologa semanalmente. Para agendar, é necessário entrar no app doplano ou atraves de telefone para agendar. Ocorre que dessa forma, muitas vezes o paciente não consegue a sessão de terapia semanalmentem como deve ser. Para essa especialidade, o plano deveria permitir o agendamento direto com o profissional, pois quando não tem vaga, interrompe o tratamento por uma semana, como aconteceu comigo. Agendia via app para o dia 29/10. No entranto, para a semana seguinte não há vaga em nenhum dia. Só consegui agendar novamente para o dia 14/11."/>
    <s v="Beneficiária reclama de falta de agenda para continuidade de acompanhamento com psicólogo."/>
    <x v="0"/>
    <x v="1"/>
    <x v="3"/>
    <s v="Sim"/>
    <x v="0"/>
    <x v="1"/>
    <m/>
    <m/>
    <s v="Sim"/>
    <s v="Não"/>
    <m/>
    <s v="Atendimento especializado"/>
  </r>
  <r>
    <d v="2024-10-23T00:00:00"/>
    <x v="135"/>
    <n v="6"/>
    <x v="12"/>
    <n v="13165701"/>
    <s v="CAIO HENRIQUE MACHADO DOS ANJOS"/>
    <s v="210.979.307-42"/>
    <n v="6"/>
    <s v="Não Reincidente"/>
    <s v="Premium"/>
    <x v="1"/>
    <x v="1"/>
    <s v="Cobertura"/>
    <s v="Regras para acesso aos atendimentos"/>
    <x v="6"/>
    <s v="Negativa de atendimento por glosa"/>
    <x v="69"/>
    <x v="7"/>
    <m/>
    <m/>
    <s v="Assistencial"/>
    <x v="2"/>
    <m/>
    <x v="0"/>
    <m/>
    <s v="Interlocutora, que se identifica como mãe do beneficiário, questiona a suspensão para terapia ABA. A operadora indicou prestadores de serviços que não realizam os serviços necessários e devido a isso a interlocutora faz com a clinica Universo Aba, devido a um acordo entre a clinica e a operadora, porem no dia 23/10/2024 a clinica entrou em contato alertando que seria suspenso, devido a alguma quebra de acordo por parte da operadora, não foi informado o porque, no dia 23/10/2024 a interlocutora entrou em contato com a operadora e foi pedido um prazo de 72 horas, no dia 29/10/2024 ao entrar em contato foi informado que foi suspenso e que seria disponibilizado outra rede, porem a interlocutora já tem cienca de que não tem outra rede para a terapia ABA, A interlocutora informa que o filho já esta tendo evolução no tratamento, e seria péssimo para evolução ter essa quebra no tratamento. Protocolo 42233920241023167007 data 24/10/2024 42233920241029179020 data 29/10/2024"/>
    <s v="Responsável reclama de suspensão de atendimento em clínica Universo ABA."/>
    <x v="0"/>
    <x v="1"/>
    <x v="0"/>
    <s v="Sim"/>
    <x v="0"/>
    <x v="1"/>
    <m/>
    <m/>
    <s v="Sim"/>
    <s v="Não"/>
    <m/>
    <s v="Atendimento especializado"/>
  </r>
  <r>
    <d v="2024-10-24T00:00:00"/>
    <x v="135"/>
    <n v="5"/>
    <x v="1"/>
    <n v="13165786"/>
    <s v="ARTHUR BERNARDO SOUZA RODRIGUES"/>
    <s v="232.716.707-81"/>
    <n v="6"/>
    <s v="Não Reincidente"/>
    <s v="Personal "/>
    <x v="4"/>
    <x v="7"/>
    <s v="Cobertura"/>
    <s v="Regras para acesso aos atendimentos"/>
    <x v="6"/>
    <s v="Negativa de atendimento por glosa"/>
    <x v="69"/>
    <x v="7"/>
    <m/>
    <m/>
    <s v="Assistencial"/>
    <x v="2"/>
    <m/>
    <x v="0"/>
    <m/>
    <s v="Sou Ana Raquel S. Rodrigues, Mãe do Arthur Bernardo S. Rodrigues cliente do Plano Leve Saúde registro 1110349937624800, em tratamento terapêutico na clínica Universo Aba desde Novembro 2023, iniciou Aba em 06/08/24.No dia 23/10/24 recebj uma Declaração da clínica Universo Aba informando que por questões administrativas junto a operadora Leve as terapias serão SUSPENSAS a apartir de 23/11/24 caso não haja retorno do plano a fim de resolver. Em 24/10/24 fiz contato com o plano protocolo 42233920241024166352 atendende Jaqueline deu prazo de 72hs para resposta, em 29/10/24 retornei o contato protocolo 42233920241029177750 atendende Elisângela deu prazo até dia 5/11 para nova resposta.A resposta do 1°protocolo foi da necessidade de enviar um novo pedido de terapia por email para que as terapias sejam feitas em outro local. Arthur criou vínculos com profissionais da clínica e a ruptura pode gerar prejuízo no seu desenvolvimento. Solicito permanecer na clinica Universo ABA. Aguardo retorno"/>
    <s v="Responsável reclama de suspensão de atendimento em clínica Universo ABA."/>
    <x v="0"/>
    <x v="0"/>
    <x v="0"/>
    <s v="Sim"/>
    <x v="0"/>
    <x v="1"/>
    <m/>
    <m/>
    <s v="Sim"/>
    <s v="Não"/>
    <m/>
    <s v="Não"/>
  </r>
  <r>
    <d v="2024-10-25T00:00:00"/>
    <x v="136"/>
    <n v="5"/>
    <x v="7"/>
    <n v="13166249"/>
    <s v="ARTHUR DE CARVALHO ARAUJO"/>
    <s v="185.881.337-92"/>
    <n v="9"/>
    <s v="Não Reincidente"/>
    <s v="Personal "/>
    <x v="1"/>
    <x v="14"/>
    <s v="Cobertura"/>
    <s v="Regras para acesso aos atendimentos"/>
    <x v="6"/>
    <s v="Negativa de atendimento por glosa"/>
    <x v="69"/>
    <x v="7"/>
    <m/>
    <s v="Individual"/>
    <s v="Assistencial"/>
    <x v="2"/>
    <m/>
    <x v="0"/>
    <m/>
    <s v="Interlocutora, que se identifica como mãe do beneficiário, questiona a falta de atendimento para [Psicólogo, Terapia ocupacional, fonoaudiólogo e psicomotricidade]. Relata que tentou entrar em contato com a [Operadora] por meio [Telefone – 3952-3333- na data 25/10/2024, em torno das 18h-], sem sucesso. O prestador solicitado como de preferência do beneficiário [Clinica Universo Aba] foi descredenciado e não foi disponibilizada outra alternativa de atendimento no mesmo município [Rio de janeiro]. A demanda [13166200 – inserir número da demanda DIPRO] foi aberta para apuração do descredenciamento pela DIPRO."/>
    <s v="Responsável reclama de suspensão de atendimento em clínica Universo ABA. _x000a_&gt;Dia 25/10, Responsável solicita posição sobre pagamento a clínica Universo ABA/ Aberta demanda para Gestão de rede_x000a_&gt; Dia 29/10, Contato ativo informando que a clínica optou por descredenciamento e será direcionado novo prestador"/>
    <x v="1"/>
    <x v="0"/>
    <x v="0"/>
    <s v="Sim"/>
    <x v="0"/>
    <x v="1"/>
    <m/>
    <m/>
    <s v="Sim"/>
    <s v="Não"/>
    <m/>
    <s v="Não"/>
  </r>
  <r>
    <d v="2024-10-07T00:00:00"/>
    <x v="136"/>
    <n v="23"/>
    <x v="13"/>
    <n v="13166914"/>
    <s v="MARIA FERREIRA DA COSTA ALVES_x0009_"/>
    <s v="139.606.327-70"/>
    <n v="87"/>
    <s v="Não Reincidente"/>
    <s v="Personal "/>
    <x v="0"/>
    <x v="4"/>
    <s v="Cobertura"/>
    <s v="Rol de procedimentos e cobertura contratual"/>
    <x v="47"/>
    <s v="Negativa de autorização devida"/>
    <x v="12"/>
    <x v="101"/>
    <m/>
    <m/>
    <s v="Assistencial"/>
    <x v="9"/>
    <m/>
    <x v="2"/>
    <m/>
    <s v=" Foi solicitado no dia 07 de Outubro de 2024, a autorização ao Plano de Saúde Leve Saúde, para a realização do Exame PET-CT ONCOLÓGICO, porém a resposta foi negativa, sob a alegação de que o procedimento não consta da Diretriz de Utilização da ANS. Porém, na página 63, item 60, consta o procedimento."/>
    <s v="Beneficiária reclama pois solicitou autorização de exame PET CT e exame foi negado por estar fora da DUT._x000a_&gt; Dia 07/10, Responsável solicita agendamento e é direcionada para o envio do pedido para solicitação de autorização;_x000a_&gt;Dia 08/10, Confirmado recepção de pedido médico;_x000a_&gt;Dia 10/10, Backoffice realiza abertura de guia para análise Técnica;_x000a_&gt;Dia 12,17 e 25/10, Filha solicita prioridade para análise, ciente do prazo de 21 dias para realização;_x000a_&gt; Dia 26/10, Familiar realiza abertura de ameaça, atendimento encaminhado para célula de ameaças;_x000a_&gt;Dia 28/10, Guia Liberada (Regulação) &gt; Dia 28/10, Guia Negada (Oncologia);_x000a_&gt;Dia 28/10, Atendimento especializado encaminha negativa de guia para familiar;_x000a_&gt;Dia 29/10, Familiar retorna e consultora informa que exame não está no Rol da ANS (Erro operacional);"/>
    <x v="0"/>
    <x v="1"/>
    <x v="1"/>
    <s v="Sim"/>
    <x v="0"/>
    <x v="1"/>
    <m/>
    <m/>
    <s v="Sim"/>
    <s v="Não"/>
    <m/>
    <s v="Não"/>
  </r>
  <r>
    <d v="2024-10-24T00:00:00"/>
    <x v="137"/>
    <n v="7"/>
    <x v="17"/>
    <n v="13168445"/>
    <s v="KAIQUE CAMPOS NASCIMENTO"/>
    <s v="221.580.367-37"/>
    <n v="4"/>
    <s v="Não Reincidente"/>
    <s v="Personal "/>
    <x v="1"/>
    <x v="1"/>
    <s v="Contratos e Regulamentos"/>
    <s v="Contratação/Adesão e Vigência Contratual"/>
    <x v="5"/>
    <s v="Alto Custo PF/MEI"/>
    <x v="4"/>
    <x v="1"/>
    <m/>
    <s v="Individual"/>
    <s v="Não assistencial "/>
    <x v="6"/>
    <m/>
    <x v="1"/>
    <s v="Risco do Negócio"/>
    <s v="Interlocutora, que se identifica como mãe do beneficiário, questiona a recusa para contratação de plano individual ou familiar, sem justificativa. A solicitação foi feita à operadora no dia 24/10/2024. Protocolo: 422339201030182229 Data: 30/10/2024 ás 15:19 Atendente Daniel."/>
    <s v="Localizado 1 contato da responsável com a Central Fale Leve. A mesma relata que corretora informou que o plano não havia sido aprovado e questiona essa negativa. Na ligação há um momento em que cliente aciona app de gravação e é informado que chamada está sendo gravada e logo depois chamada é interrompida. "/>
    <x v="1"/>
    <x v="0"/>
    <x v="0"/>
    <s v="Sim"/>
    <x v="0"/>
    <x v="1"/>
    <m/>
    <m/>
    <s v="Não"/>
    <s v="Não"/>
    <m/>
    <s v="Não"/>
  </r>
  <r>
    <d v="2024-09-18T00:00:00"/>
    <x v="137"/>
    <n v="43"/>
    <x v="15"/>
    <n v="13168735"/>
    <s v="TARINNI TORRES CAVALCANTI"/>
    <s v="109.241.817-29"/>
    <n v="38"/>
    <s v="Não Reincidente"/>
    <s v="Personal "/>
    <x v="1"/>
    <x v="1"/>
    <s v="Contratos e Regulamentos"/>
    <s v="Suspensão e Rescisão Contratuais"/>
    <x v="50"/>
    <s v="Cancelamento por inadimplência"/>
    <x v="42"/>
    <x v="1"/>
    <m/>
    <s v="Individual"/>
    <s v="Não assistencial "/>
    <x v="10"/>
    <m/>
    <x v="0"/>
    <m/>
    <s v="Beneficiária, questiona o cancelamento, em 21/10/2024, do contrato individual/familiar firmado em 04/03/2024, sob alegação de inadimplência. Relata que ocorreu atraso no pagamento da mensalidade pois sofreu um golpe do corretor e ao entrar em contato com a Operadora foi informado a beneficiária que a mesma não precisaria efetuar o pagamento e resolveriam de forma interna, os prazos para solicitação foram ultrapassados e o problema não foi solucionado, causando assim o cancelamento do contrato. Beneficiária acrescenta que necessita do plano com urgência e que os contatos sobre informações do golpe sofrido enviados ao e-mail flavia.ribeiro@levesaude.com.br. Protocolo 42233920241011140664 - data 11/10/2024."/>
    <s v="Beneficiária reclama de cancelamento por inadimplência pois alega ter pago os boletos para o corretor. Fale Leve encaminhou demanda para o time comercial que solicitou a baixa de pagamento. Houve demora de resposta do time Financeiro de 4 dias úteis."/>
    <x v="1"/>
    <x v="0"/>
    <x v="0"/>
    <s v="Sim"/>
    <x v="0"/>
    <x v="1"/>
    <m/>
    <m/>
    <s v="Não"/>
    <s v="Abertura de árvore errada/ Não encaminhou demanda para setor responsável"/>
    <m/>
    <s v="Não"/>
  </r>
  <r>
    <d v="2024-10-30T00:00:00"/>
    <x v="137"/>
    <n v="1"/>
    <x v="1"/>
    <n v="13170481"/>
    <s v="CRISTIANE SILVEIRA TORRES"/>
    <s v="069.341.347-61"/>
    <n v="49"/>
    <s v="Não Reincidente"/>
    <s v="Leve On"/>
    <x v="1"/>
    <x v="2"/>
    <s v="Contratos e Regulamentos"/>
    <s v="Suspensão e Rescisão Contratuais"/>
    <x v="50"/>
    <s v="Aviso prévio"/>
    <x v="8"/>
    <x v="1"/>
    <m/>
    <s v="Empresarial"/>
    <s v="Não assistencial "/>
    <x v="4"/>
    <m/>
    <x v="2"/>
    <m/>
    <s v="Beneficiária, informa que solicitou à operadora, em 31/10/24 , a exclusão em plano coletivo empresarial ( a beneficiária é a proprietária da empresa: CNPJ 13812655000106. Até a presente data não houve a exclusão. Protocolo: 42233920241031185669 - Data: 31/10/24"/>
    <s v="Beneficiária não concorda com o pagamento de aviso prévio. Ameaça ANS. Foi aberto caso para atendimento especializado, porém, beneficiária abriu NIP antes da tratativa do setor. "/>
    <x v="0"/>
    <x v="0"/>
    <x v="0"/>
    <s v="Sim"/>
    <x v="0"/>
    <x v="1"/>
    <m/>
    <m/>
    <s v="Não"/>
    <s v="Não"/>
    <m/>
    <s v="Não"/>
  </r>
  <r>
    <d v="2024-09-24T00:00:00"/>
    <x v="138"/>
    <n v="38"/>
    <x v="4"/>
    <n v="13170967"/>
    <s v="MARILZA DE CASTRO QUADRA"/>
    <s v="819.162.137-15"/>
    <n v="72"/>
    <s v="Reincidente"/>
    <s v="Personal "/>
    <x v="4"/>
    <x v="18"/>
    <s v="Cobertura"/>
    <s v="Prazos Maximos para Atendimento"/>
    <x v="3"/>
    <s v="Prestador sem agenda"/>
    <x v="25"/>
    <x v="37"/>
    <m/>
    <m/>
    <s v="Assistencial"/>
    <x v="7"/>
    <s v="Gestão de Rede"/>
    <x v="0"/>
    <m/>
    <s v="Marilza é minha mãe e precisa de acompanhamento com PSIQUIATRA urgentemente devido a crises psicóticas desde 01/24. Leve ofereceu Dra Fernanda, na rede própria em Niterói, RJ Porém, a médica relatou que NÃO PODE tratar minha mãe por ela ter convergência nas medicações. Dra. Fernanda encaminhou minha mãe para outro especialista. Leve agendou Dr Vitor, na mesma clínica, dia 23/10. Levei minha mãe e chegando fomos informadas de que o médico não atende mais. Um DESCASO TOTAL. Nem fomos avisadas com antecedência. Depois desse dia, Leve ofereceu mais 2 médicos, um em Itaipu e outo no Centro, ambos em Niterói. Liguei para os 2 e nenhuma clínica tem psiquiatra. Ofereceram tb um na Clínica Universal, em SG/RJ, porém, já fomos neste lugar, que ofereceu péssimo atendimento. Leve oferece outros no Centro da cidade do Rio, porém é muito distante. Minha mãe tem 72 anos e dificuldade de mobilidade. Preciso de PSIQUIATRA URGENTE em São Gonçalo ou Niterói/RJ. Atenciosamente. Aline Ferreira 21 98105198"/>
    <m/>
    <x v="0"/>
    <x v="1"/>
    <x v="2"/>
    <s v="Sim"/>
    <x v="0"/>
    <x v="1"/>
    <m/>
    <m/>
    <s v="Sim"/>
    <s v="Não"/>
    <m/>
    <s v="Não"/>
  </r>
  <r>
    <d v="2024-09-20T00:00:00"/>
    <x v="138"/>
    <n v="0"/>
    <x v="3"/>
    <n v="13171951"/>
    <s v="FERNANDA RIBEIRO RICCIARDI DA SILVA"/>
    <s v="-"/>
    <s v="-"/>
    <s v="Não Reincidente"/>
    <s v="-"/>
    <x v="6"/>
    <x v="13"/>
    <s v="Contratos e Regulamentos"/>
    <s v="Suspensão e Rescisão Contratuais"/>
    <x v="50"/>
    <s v="Aviso prévio"/>
    <x v="8"/>
    <x v="1"/>
    <m/>
    <m/>
    <s v="Não assistencial "/>
    <x v="4"/>
    <m/>
    <x v="2"/>
    <m/>
    <s v="Senhores, na data de 25/10/2024, solicitamos o cancelamento do contrato saúde junto à operadora LEVE SAÚDE. As atendentes informaram que, para ser acatado via RN561, o processo passaria por uma análise. Após acessar o portal, verifiquei que o cancelamento encerraria 24/12, ou seja, por Aviso Prévio. Não estamos de acordo em cumprir o Aviso Prévio de 60 dias, visto que já completamos a vigência mínima na operadora e temos o direito de cancelarmos de forma imediata, uma vez que entendemos que estamos sendo obrigados a ficarmos por mais 2 meses na companhia. Por esse motivo, solicito gentil apoio da ANS para que o contrato seja cancelado mediante a Normativa RN561, prevista em lei. Se a questão não for resolvida, acionaremos a justiça."/>
    <s v="Responsável pelo contrato 32624 - SOC CIVIL DE ADM E SERVICOS VILLAGE PENDOTIBA, solicita a isenção de cobrança de aviso prévio pois não concorda com pagamento. Ciente que o aviso previo é uma regra determinada em contrato."/>
    <x v="1"/>
    <x v="0"/>
    <x v="1"/>
    <s v="Sim"/>
    <x v="0"/>
    <x v="1"/>
    <m/>
    <m/>
    <s v="Sim"/>
    <s v="Não"/>
    <s v="Não realizou registro de atendimento"/>
    <s v="Não"/>
  </r>
  <r>
    <d v="2024-10-24T00:00:00"/>
    <x v="138"/>
    <n v="8"/>
    <x v="18"/>
    <n v="13172477"/>
    <s v="EUNICE DOS SANTOS YARZON"/>
    <s v="748.495.147-15"/>
    <n v="88"/>
    <s v="Não Reincidente"/>
    <s v="Personal "/>
    <x v="1"/>
    <x v="6"/>
    <s v="Cobertura"/>
    <s v="Prazos Maximos para Atendimento"/>
    <x v="0"/>
    <s v="Demora para agendamento de procedimento de urgência"/>
    <x v="71"/>
    <x v="102"/>
    <m/>
    <s v="Empresarial"/>
    <s v="Assistencial"/>
    <x v="2"/>
    <m/>
    <x v="0"/>
    <m/>
    <s v="Interlocutora, que se identifica como filha da beneficiária, questiona o prazo de atendimento para colonoscopia para proporcionar a cirurgia. A operadora autorizou, após o prazo máximo previsto na RN nº 566/2022. Beneficiária possui três guias constando urgência para realização do procedimento. Protocolo: 42233920241030180967 Data: 30/10/2024"/>
    <s v="&gt; 24/10 - Responsável solicita agendamento de colonoscopia em ambiente hospitalar com pedido urgência. _x000a_&gt; 30/10 - Houve erro operacional do Fale Leve, que não identificou guia aberta para procedimento. _x000a_&gt; 25/10 - Houve também do Backoffice, que indicou prestador para o procedimento que já estava com guia aberta e no time de gestão de rede que agendou o exame para data distante. "/>
    <x v="0"/>
    <x v="0"/>
    <x v="1"/>
    <s v="Sim"/>
    <x v="0"/>
    <x v="0"/>
    <m/>
    <m/>
    <s v="Sim"/>
    <s v="Sim"/>
    <s v="Não identificou guia aberta em sistema"/>
    <s v="Ouvidoria"/>
  </r>
  <r>
    <d v="2024-11-04T00:00:00"/>
    <x v="139"/>
    <n v="0"/>
    <x v="17"/>
    <n v="13173496"/>
    <s v="ROSA MARIA ALVES DE PINHO SAMPAIO"/>
    <s v="799.213.107-04"/>
    <n v="59"/>
    <s v="Não Reincidente"/>
    <s v="Premium"/>
    <x v="1"/>
    <x v="1"/>
    <s v="Cobertura"/>
    <s v="Carência"/>
    <x v="44"/>
    <s v="Erro no cadastro de carências"/>
    <x v="49"/>
    <x v="1"/>
    <m/>
    <m/>
    <s v="Assistencial"/>
    <x v="4"/>
    <m/>
    <x v="0"/>
    <m/>
    <s v="Interlocutor, que se identifica como esposo da beneficiária, questiona a não cobertura para EAS, hemograma completo, ultrassonografia abdome total e Ultrassonografia da Tireoide Com Doppler (conforme guia médica). O procedimento foi solicitado no dia 04/11/2024, para realização no município Rio de Janeiro, entretanto, a operadora negou com a justificativa de que a beneficiária está em carência para o procedimento exames. Interlocutor relata que foi efetuado o procedimento de portabilidade de carências em 10/09/2024. Protocolo 42233920241104190325 – data 04/11/2024."/>
    <s v="Beneficiária reclama da negativa de atendimento para realizar exames laboratoriais. A justificativa da negativa foi por carência, mas ela realizou portabilidade. Houve erro operacional no time de Cadastro no registro das carências."/>
    <x v="0"/>
    <x v="1"/>
    <x v="1"/>
    <s v="Sim"/>
    <x v="0"/>
    <x v="1"/>
    <m/>
    <m/>
    <s v="Sim"/>
    <s v="Não"/>
    <m/>
    <s v="Não"/>
  </r>
  <r>
    <d v="2024-10-15T00:00:00"/>
    <x v="139"/>
    <n v="20"/>
    <x v="12"/>
    <n v="13174070"/>
    <s v="ANTONIO INACIO DE BARROS"/>
    <s v="211.890.567-04"/>
    <n v="83"/>
    <s v="Reincidente"/>
    <s v="Leve On"/>
    <x v="4"/>
    <x v="10"/>
    <s v="Cobertura"/>
    <s v="Regras para acesso aos atendimentos"/>
    <x v="3"/>
    <s v="Cancelamento de consulta"/>
    <x v="17"/>
    <x v="103"/>
    <m/>
    <s v="Individual"/>
    <s v="Assistencial"/>
    <x v="7"/>
    <s v="Fale Leve "/>
    <x v="0"/>
    <m/>
    <s v="Interlocutora, que se identifica como filha do beneficiário, questiona a falta de atendimento para Urologista , e nome do médico Dr Leandro Marque Bruno CRM 52932396. A solicitação foi feita à Operadora no dia 28/09/2024 , para realização no município Rio de Janeiro RJ . A operadora marca a consulta e desmarca não apresenta resposta ao pedido]. Protocolo 42233920241104191426 – data 28/10/2024."/>
    <s v="Familiar entra em ctt para reclamar do cancelamanto, consultor envia e-mail para a unidade solicitando encaixe, mas não indica Rede Credenciada como contingência. Teve retorno da clínica com resposta positva para atendimento na mesma data. Porém, beneficiário entra em ctt outras duas vezes e é indicada Rede e ningém viu a liberação que a clínica fez. Consulta dia 04/11 - Leve Tijuca - Dr. LEANDRO MARCHETTI BRUNO, Urologista."/>
    <x v="1"/>
    <x v="0"/>
    <x v="1"/>
    <s v="Sim"/>
    <x v="0"/>
    <x v="1"/>
    <m/>
    <m/>
    <s v="Sim"/>
    <s v="Não"/>
    <s v="Ñão verificou que a Clínica tinha liberado o encaixe"/>
    <s v="Não"/>
  </r>
  <r>
    <d v="2024-10-14T00:00:00"/>
    <x v="139"/>
    <n v="21"/>
    <x v="1"/>
    <n v="13174964"/>
    <s v="LEILA DA SILVA"/>
    <s v="990.333.217-34"/>
    <n v="59"/>
    <s v="Não Reincidente"/>
    <s v="Personal "/>
    <x v="0"/>
    <x v="10"/>
    <s v="Contratos e Regulamentos"/>
    <s v="Suspensão e Rescisão Contratuais"/>
    <x v="16"/>
    <s v="Aviso prévio"/>
    <x v="8"/>
    <x v="1"/>
    <m/>
    <s v="Empresarial"/>
    <s v="Assistencial"/>
    <x v="4"/>
    <s v="Leve Clínica"/>
    <x v="2"/>
    <m/>
    <s v="Em junho fiz o plano de saude para eu, meu neto, minha filha e meu genro. Desde então quando tentamos agendar, as consultas demoram muito ter vaga. E quando agendamos 24 horas recebemos mensagens falando que o médico teve um imprevisto e precisa remarcar a consulta. Tenho 9 mensagens de especialidades diferentes cancelando o atendimento 24hs da consulta. E ai qd tento remarcar tenho que aguardar mais de um mês. Minha filha e meu genro cancelaram o plano em setembro, pq ela esta investigando um nodulo e não conseguia atendimento pela leve, o que estava fazendo com que arcasse com atendimento particular. Pois bem, o mesmo esta acontecendo comigo e com o meu neto.E por esse motivo em 14/10 entrei em contato solicitando o cancelamento total do plano por não conseguir atendimento e qd consigo agendar 24hs e cancelado. Fui informada que tenho uma carencia de 60 dias. ou seja, só posso acancelar o plano em dezembro. Absurdo pagar dois meses para não conseguir atendimento."/>
    <s v="O constante cancelamento de agenda e falta de agenda dentro do prazo, resultou na insatisfação dos beneficiários que desejaram cancelar o plano. A situação piora qnd se esbarra na impossibilidade de cancelamento antes do prazo de rescisão. "/>
    <x v="0"/>
    <x v="1"/>
    <x v="0"/>
    <s v="Sim"/>
    <x v="0"/>
    <x v="1"/>
    <m/>
    <m/>
    <s v="Sim"/>
    <s v="Perda de SLA"/>
    <m/>
    <s v="Atendimento especializado"/>
  </r>
  <r>
    <d v="2024-10-31T00:00:00"/>
    <x v="139"/>
    <n v="4"/>
    <x v="6"/>
    <n v="13174972"/>
    <s v="GEORGETE MENDES SOARES"/>
    <s v="594.115.627-87"/>
    <n v="64"/>
    <s v="Não Reincidente"/>
    <s v="Premium"/>
    <x v="2"/>
    <x v="1"/>
    <s v="Contratos e Regulamentos"/>
    <s v="Contratação/Adesão e Vigência Contratual"/>
    <x v="44"/>
    <s v="Discordância de Carências"/>
    <x v="13"/>
    <x v="1"/>
    <m/>
    <s v="Individual"/>
    <s v="Não assistencial "/>
    <x v="4"/>
    <m/>
    <x v="2"/>
    <m/>
    <s v="No dia 31/10/2024 foi solicitada por meio de ligação a análise e correção de carências para a rede credenciada (protocolo: 42233920241031185104) uma vez que, na página 9 do contrato não possui detalhes sobre a diferenciação para utilização da rede preferencial ou credenciada, no entanto, ao retornar no dia 04/11/2024 (protocolo: 42233920241104192563) verificamos que as carências não seriam alteradas e também não seria possível solicitar uma reanálise de contrato uma vez que já tivesse passado pelo setor responsável. Desta forma, solicito uma posição da operadora em relação as carências da rede credenciada uma vez que não consta no aditivo carências do contrato sobre as carências na utilização na rede credenciada, preferencial ou própria."/>
    <s v="Beneficiária reclama de carências implantadas para rede credenciada. Relata que não informado sobre a distinção de rede no momento da contratação e solicita correção. Foi realizado a correção pelo cadastro, porém, carências para rede credenciada mantidas."/>
    <x v="0"/>
    <x v="1"/>
    <x v="0"/>
    <s v="Sim"/>
    <x v="0"/>
    <x v="1"/>
    <m/>
    <m/>
    <s v="Sim"/>
    <s v="Não"/>
    <m/>
    <m/>
  </r>
  <r>
    <d v="2024-10-15T00:00:00"/>
    <x v="140"/>
    <n v="21"/>
    <x v="18"/>
    <n v="13176036"/>
    <s v="DANIEL COSMO DA SILVA"/>
    <s v="077.319.627-76"/>
    <n v="47"/>
    <s v="Não Reincidente"/>
    <s v="Personal "/>
    <x v="1"/>
    <x v="10"/>
    <s v="Cobertura"/>
    <s v="Rede de Atendimento (rede conveniada)"/>
    <x v="3"/>
    <s v="Falta de prestador na região"/>
    <x v="21"/>
    <x v="104"/>
    <m/>
    <s v="Empresarial"/>
    <s v="Assistencial"/>
    <x v="2"/>
    <m/>
    <x v="0"/>
    <m/>
    <s v="Beneficiário, questiona a não cobertura para ecodoprex dos corpos cavernosos do pênis com TEFI, ENMG pélvica, médico solicitante Drº Emílio H. (urologista) . O procedimento foi solicitado à operadora no dia 14/10/2024 e 18/10/2024, para realização no município Rio de Janeiro/RJ e a operadora indicou prestadores que não realizam o procedimento. Protocolo 42233920241024162741 - data 24/10/2024."/>
    <s v="Beneficiário reclama de dificuldade para agendamento de exame de Eco doppler._x000a_&gt; Dia 15/10/2024: Solicita direcionamento, indicado: Pro Echo Freguesia e Copacabana e Cia do Médico de Bangu._x000a_&gt; Dia 16/10, beneficiário retorna informando que os locais indicados realizam apenas exame comum e o médico solicitou exame TEFI._x000a_&gt; Dia 18/10, Backoffice realiza abertura de guia, porém, insere atendimento para prestador que beneficiário já havia tentado contato e prestador informou que não realizava exame, com isso, a guia não foi encaminhada para gestão de rede realizar busca;_x000a_&gt;Dia 24/10, beneficiário solicita nova posição, consultora percebeu a abertura de guia para Pro Echo e solicita que beneficiário verifique novamente se o prestador Cia do Médico de Bangu realiza atendimento;_x000a_&gt;Dia 25/10 , Beneficiário retorna informando que não consegue agendar/ Aberto caso para gestão de rede;_x000a_&gt;Dias 28/10, 30/10, 31/10, 01/11, 02/11 e 05/11, Beneficiário solicita posicionamento, consultora orienta aguardar posicionamento do Gestão de rede/ Informado prazo até dia 01/11(Prazo do caso);_x000a_&gt; Houve erro operacional pelo Gestão de rede, que perdeu o SLA para indicação de rede."/>
    <x v="1"/>
    <x v="0"/>
    <x v="1"/>
    <s v="Sim"/>
    <x v="0"/>
    <x v="1"/>
    <m/>
    <m/>
    <s v="Sim"/>
    <s v="Perda de SLA"/>
    <m/>
    <s v="Não"/>
  </r>
  <r>
    <d v="2024-11-05T00:00:00"/>
    <x v="140"/>
    <n v="0"/>
    <x v="17"/>
    <n v="13177081"/>
    <s v="MARIA PEDROSA DE MOURA"/>
    <s v=" 751.442.633-72"/>
    <n v="62"/>
    <s v="Reincidente"/>
    <s v="Premium"/>
    <x v="0"/>
    <x v="9"/>
    <s v="Cobertura"/>
    <s v="Regras para acesso aos atendimentos"/>
    <x v="3"/>
    <s v="Negativa de autorização devida"/>
    <x v="12"/>
    <x v="1"/>
    <m/>
    <s v="Individual"/>
    <s v="Assistencial"/>
    <x v="14"/>
    <m/>
    <x v="2"/>
    <m/>
    <s v="Interlocutor(a), que se identifica como beneficiário questiona a falta de atendimento para exame de 40302040-glicose e 40301605 colesterol, solicitação foi feita à Operadora no dia 29/10/2024, para realização no município rio de janeiro . A operadora não apresenta a justificativa sobre negativa . Protocolo:4233920241105215326 data 05/11/2024"/>
    <s v="Beneficiária compareceu ao Labs A+ para realizar exame de sangue e teve exames negados por carência (18 dias de plano). A mesma foi embora e fez contato com o Fale Leve após chegar em casa. Consultora informa que a beneficiária pode voltar ao laboratório para realização do exame que foi liberado pelo backoffice as 08:14, logo após a ligação com a Central. Em observações não impressas foi informado que liberação foi realizada de forma excepcional."/>
    <x v="0"/>
    <x v="0"/>
    <x v="1"/>
    <s v="Sim"/>
    <x v="0"/>
    <x v="1"/>
    <m/>
    <m/>
    <s v="Não"/>
    <s v="Não"/>
    <s v="Não encaminhou reclamação para setor responsável/ Não realizou registro de atendimento"/>
    <s v="Não"/>
  </r>
  <r>
    <d v="2024-10-11T00:00:00"/>
    <x v="140"/>
    <n v="25"/>
    <x v="11"/>
    <n v="13177308"/>
    <s v="SUELI NOGUEIRA DA SILVA"/>
    <s v="003.671.857-25"/>
    <n v="74"/>
    <s v="Não Reincidente"/>
    <s v="Leve On"/>
    <x v="1"/>
    <x v="1"/>
    <s v="Cobertura"/>
    <s v="Rede de Atendimento (rede conveniada)"/>
    <x v="3"/>
    <s v="Erro Fale Leve"/>
    <x v="0"/>
    <x v="1"/>
    <m/>
    <s v="Individual"/>
    <s v="Assistencial"/>
    <x v="3"/>
    <m/>
    <x v="0"/>
    <m/>
    <s v=" Beneficiária, questiona a não cobertura para urina de 24 horas, dosagem de cadeias leves livres scarpa e lambda na urina, eletroforese de proteínas na urina quantificação de proteína monoclonal. imunofixação de proteína na urina (segundo guia medico). O procedimento foi solicitado à operadora no dia 24/10/2024, para realização no município Rio de Janeiro e a operadora indicou prestadores que não realizam o procedimento. Protocolo 384251390."/>
    <s v="Beneficiária reclama de demora para direcionamento de local para realização de exames laboratoriais. Guia foi aberta dia 18/10. No dia 30/10, beneficiária retorna para Fale Leve para questionar sobre autorização e a consultora afirma que não tem posição no momento mas se prontifica a retornar para dar resposta. Não há registro de retorno. Teve desvio no Salesforce pelo Fale Leve na perda de SLA do Backoffice para abertura de guia. (Pedido enviado dia 15/10 &gt; Guia aberta dia 18/10)."/>
    <x v="1"/>
    <x v="0"/>
    <x v="0"/>
    <s v="Sim"/>
    <x v="0"/>
    <x v="1"/>
    <m/>
    <m/>
    <s v="Não"/>
    <s v="Perda de SLA"/>
    <s v="Perda de SLA/ Não retornou para beneficiária"/>
    <s v="Não"/>
  </r>
  <r>
    <d v="2024-10-07T00:00:00"/>
    <x v="141"/>
    <n v="30"/>
    <x v="12"/>
    <n v="13178884"/>
    <s v="ISLAINE DA COSTA FERREIRA"/>
    <s v="122.864.317-28"/>
    <n v="35"/>
    <s v="Reincidente"/>
    <s v="Premium"/>
    <x v="0"/>
    <x v="9"/>
    <s v="Cobertura"/>
    <s v="Prazos Maximos para Atendimento"/>
    <x v="3"/>
    <m/>
    <x v="12"/>
    <x v="1"/>
    <m/>
    <s v="Empresarial"/>
    <s v="Assistencial"/>
    <x v="14"/>
    <m/>
    <x v="0"/>
    <m/>
    <s v="Meu filho tem 10 meses de vida, disfagia, perda de peso nos últimos dois meses e distúrbio alimentar infantil e precisa fazer a Frenotomia Lingual em ambiente hospitalar. Levei ao odontopediatra, para realizar a procedimento e infelizmente foi contra indicado em ambienteambulatorial devido risco de broncoaspiração. Estamos em período de carência para cirurgias eletivas, mas com o quadro descrito acima e em relatório médico adquire caráter de urgência. Tentei contato com a operadora de saúde nos dias 14/10, 16/10, 21/10 sempre explicando a situação porém a impressão que deu foi que se quer prestavam atenção nos meu relatos com as respostas que me eram apresentadas. Por isso, em 23/10 entrei em contato com o canal da ouvidoria solicitando ajuda e atenção. Assinei o termo de responsabilização pelos honorários médicos, encaminhei todos os relatórios e pedidos. Preciso apenas de um Day Clinic pois pagarei todos os profissionais. Disfagia leva a broncoaspiração e isso pode levar a algo pior"/>
    <s v="Responsável do beneficiário ARTHUR FERREIRA DE VASCONCELLOS reclama de negativa para realização de cirurgia por carências._x000a_&gt;Dia 14/10 - Solicita autorização para cirurgia de frenectomia, foi informado sobre a carência contratual para cirurgias."/>
    <x v="1"/>
    <x v="0"/>
    <x v="0"/>
    <s v="Sim"/>
    <x v="0"/>
    <x v="1"/>
    <m/>
    <m/>
    <s v="Não"/>
    <s v="Perda de SLA"/>
    <m/>
    <s v="Ouvidoria"/>
  </r>
  <r>
    <d v="2024-10-07T00:00:00"/>
    <x v="141"/>
    <n v="30"/>
    <x v="12"/>
    <n v="13179037"/>
    <s v="ISLAINE DA COSTA FERREIRA"/>
    <s v="122.864.317-28"/>
    <n v="35"/>
    <s v="Reincidente"/>
    <s v="Premium"/>
    <x v="0"/>
    <x v="9"/>
    <s v="Cobertura"/>
    <s v="Prazos Maximos para Atendimento"/>
    <x v="3"/>
    <m/>
    <x v="12"/>
    <x v="1"/>
    <m/>
    <s v="Empresarial"/>
    <s v="Assistencial"/>
    <x v="14"/>
    <m/>
    <x v="0"/>
    <m/>
    <s v="Em 22/10 encaminhei para a operadora um pedido médico solicitando acompanhamento de fonoaudiologia com especialidade em motricidade orofacial com as indicações: Anquiloglossia, Disfagia e Transtorno de Alimentação da Infância. Alguns dias após este envio, foi gerado uma guia de autorização, a qual ficou em análise e ao entrar no aplicativo em 04/11 verifiquei que esta havia &quot;saído da tela&quot;. Em 05/10 entrei em contato com a operadora e fui informada que a guia tinha sido negada por conta da carência contratual. Conforme vemos em anexo, já que eu vim de um outro plano do qual permaneci por 23 meses, possuo vigência para atendimento desde 26/10/2024. Encaminho em anexo relatório da profissional fonoaudióloga que acompanhava meu filho, a qual possui essa especialidade. Cabe ressaltar que meu filho já iniciou acompanhamento com a Terapia Ocupacional pela rede Leve Saúde. Ratifico que em 05/11 fez 10 dias úteis da minha solicitação inicial. Benficiário: Arthur Ferreira de Vasconcellos"/>
    <m/>
    <x v="2"/>
    <x v="2"/>
    <x v="2"/>
    <m/>
    <x v="2"/>
    <x v="2"/>
    <m/>
    <m/>
    <m/>
    <m/>
    <m/>
    <m/>
  </r>
  <r>
    <d v="2024-10-24T00:00:00"/>
    <x v="141"/>
    <n v="13"/>
    <x v="1"/>
    <n v="13180332"/>
    <s v="MARINEZ JACINTO BASTOS"/>
    <s v="564.674.517-91"/>
    <s v="-"/>
    <s v="Não Reincidente"/>
    <s v="Premium"/>
    <x v="4"/>
    <x v="18"/>
    <s v="Contratos e Regulamentos"/>
    <s v="Suspensão e Rescisão Contratuais"/>
    <x v="16"/>
    <s v="Aviso prévio"/>
    <x v="8"/>
    <x v="1"/>
    <m/>
    <s v="Empresarial"/>
    <s v="Não assistencial "/>
    <x v="3"/>
    <m/>
    <x v="2"/>
    <m/>
    <s v="Beneficiaria, informa que, em 01/11/2024, o representante da pessoa jurídica solicitou a rescisão do contrato coletivo, entretanto, foi informada que deveria haver notificação prévia de 60 (sessenta) dias]. Protocolo 423920241024166016, meio de contato telefone e data 01/11/2024"/>
    <s v="Cliente é responsável pelo contrato EXCLUSIVO COMERCIO DE ALIMENTOS LTDA, reclama da cobrança de aviso prévio. Verificado que beneficiários realizaram ameaça, atendimento foi encaminhado para célula de ameaça que solicitou a isenção da cobrança. No dia 04/11, o financeiro devolveu o de acordo e mesmo assim a NIP foi aberta. Equipe do atendimento especializado protocolou dificuldade de contato com responsáveis pelo contrato."/>
    <x v="0"/>
    <x v="1"/>
    <x v="0"/>
    <s v="Sim"/>
    <x v="0"/>
    <x v="1"/>
    <m/>
    <m/>
    <s v="Sim"/>
    <s v="Não"/>
    <m/>
    <s v="Atendimento especializado"/>
  </r>
  <r>
    <d v="2024-09-27T00:00:00"/>
    <x v="142"/>
    <n v="41"/>
    <x v="5"/>
    <n v="13181018"/>
    <s v="ALEDIO RODRIGUES"/>
    <s v="306.943.707-97"/>
    <n v="74"/>
    <s v="Não Reincidente"/>
    <s v="Premium"/>
    <x v="0"/>
    <x v="18"/>
    <s v="Cobertura"/>
    <s v="Regras para acesso aos atendimentos"/>
    <x v="5"/>
    <s v="Alto Custo PF/MEI"/>
    <x v="4"/>
    <x v="1"/>
    <m/>
    <s v="Individual"/>
    <s v="Não assistencial "/>
    <x v="6"/>
    <m/>
    <x v="1"/>
    <m/>
    <s v="Beneficiario questiona o porque que a operadora ainda não deu uma resposta referente a contratação do plano de saúde ."/>
    <s v="Não localizado contato com a Central Fale Leve"/>
    <x v="1"/>
    <x v="0"/>
    <x v="0"/>
    <s v="Sim"/>
    <x v="1"/>
    <x v="1"/>
    <m/>
    <m/>
    <s v="Não"/>
    <s v="Não"/>
    <m/>
    <s v="Não"/>
  </r>
  <r>
    <d v="2024-11-01T00:00:00"/>
    <x v="142"/>
    <n v="6"/>
    <x v="7"/>
    <n v="13182260"/>
    <s v="HUGO PEREIRA FILHO"/>
    <s v="261.982.317-04"/>
    <n v="72"/>
    <s v="Não Reincidente"/>
    <s v="Personal "/>
    <x v="1"/>
    <x v="6"/>
    <s v="Cobertura"/>
    <s v="Regras para acesso aos atendimentos"/>
    <x v="3"/>
    <s v="Erro Sistêmico"/>
    <x v="23"/>
    <x v="103"/>
    <m/>
    <s v="Individual"/>
    <s v="Assistencial"/>
    <x v="11"/>
    <s v="Fale Leve"/>
    <x v="0"/>
    <m/>
    <s v="Interlocutora, que se identifica como filha do beneficiário questiona a falta de atendimento para Urologista. A solicitação foi feita à Operadora no dia 28/10/2024, para realização no município Rio de Janeiro (RJ). A operadora alega que o pedido está em análise e não apresenta resposta ao pedido. Ressalta interlocutora que o procedimento é solicitado como Urgência, e que o prazo de urgência já foi ultrapassado. Protocolo: 42233920241105194440 Data: 05/11/2024"/>
    <s v="&gt; Beneficiário entrou na lista de agendamento indevido para consulta com Urologista em 04/11. _x000a_&gt; Fale Leve entra em contato com a Leve Clínica Tijuca para solicitar encaixe. _x000a_&gt; Leve Clínica Tijuca retorna informando que não é possivel o encaixe e que irá tentar para o dia 06/11._x000a_&gt; Familiar entra em ctt novamente para verificar posição, consultor reforça o prazo de 72h.u. e familiar ameaça ANS, o caso é transferido para o Atendimento Especializado._x000a_&gt; Leve Clínica Tijuca consegue encaixe para o dia 06/11/2024 as 14:49_x000a_&gt; Familiar entra em ctt novamente e consultora não verifica o andamento do caso anterior e não informa sobre encaixe concedido"/>
    <x v="0"/>
    <x v="1"/>
    <x v="1"/>
    <s v="Sim"/>
    <x v="0"/>
    <x v="1"/>
    <m/>
    <m/>
    <s v="Sim"/>
    <s v="Sim"/>
    <s v="Ñão verificou que a Clínica tinha liberado o encaixe"/>
    <s v="Atendimento especializado"/>
  </r>
  <r>
    <d v="2024-09-12T00:00:00"/>
    <x v="142"/>
    <n v="56"/>
    <x v="15"/>
    <n v="13182375"/>
    <s v="ZAINE BARBOSA DE CARVALHO DE ALMEIDA"/>
    <s v="072.975.947-41"/>
    <n v="47"/>
    <s v="Não Reincidente"/>
    <s v="Mais Metropolitano"/>
    <x v="4"/>
    <x v="14"/>
    <s v="Cobertura"/>
    <s v="Regras para acesso aos atendimentos"/>
    <x v="55"/>
    <s v="Demora para autorização"/>
    <x v="15"/>
    <x v="105"/>
    <m/>
    <s v="Empresarial"/>
    <s v="Assistencial"/>
    <x v="9"/>
    <m/>
    <x v="0"/>
    <m/>
    <s v="Interlocutora, questiona a falta de atendimento para medicação dupilumabe (conforme guia médica), médico solicitante Dr.ª Albertina Capelo CRM82534480. A solicitação foi feita à Operadora no dia 24/09/2024, para realização no município Rio de Janeiro. A operadora alega que o pedido está em análise. Protocolo 42233920242023165619 – data 21/10/2024"/>
    <s v="Beneficiária reclama de demora para análise de guia de medicação._x000a_&gt;Pedido recebido no dia 19/09 - Guia aberta dia 24/09_x000a_&gt; Dia 02/10 - Time de Oncologia adiciona observação de que análise está sendo realizada pela diretoria pois beneficiária tinha somente 17 dias de plano e medicação é de alto custo._x000a_&gt; Dias 10 e 24/10, são solicitadas dentro da guia, a prioridade de análise devido as ameaças da beneficiária._x000a_&gt;Entre os dias 01/10 e 07/11, beneficiária realizou contato com Fale Leve 11 vezes. _x000a_&gt; Dia 07/11, beneficiária realiza ameaça, após abertura da NIP._x000a_&gt; Houve erro operacional pelo time de oncologia, na perda do prazo para análise da guia de medicação.."/>
    <x v="1"/>
    <x v="0"/>
    <x v="1"/>
    <s v="Sim"/>
    <x v="0"/>
    <x v="1"/>
    <m/>
    <m/>
    <s v="Não"/>
    <s v="Não"/>
    <s v="Perda de SLA"/>
    <s v="Não"/>
  </r>
  <r>
    <d v="2024-11-02T00:00:00"/>
    <x v="142"/>
    <n v="5"/>
    <x v="1"/>
    <n v="13182898"/>
    <s v="EDSON DOS SANTOS VIEIRA DA COSTA"/>
    <s v="508.524.007-30"/>
    <n v="71"/>
    <s v="Não Reincidente"/>
    <s v="Personal "/>
    <x v="1"/>
    <x v="9"/>
    <s v="Cobertura"/>
    <s v="Regras para acesso aos atendimentos"/>
    <x v="56"/>
    <s v="Negativa de autorização devida"/>
    <x v="12"/>
    <x v="106"/>
    <m/>
    <s v="Empresarial"/>
    <s v="Assistencial"/>
    <x v="9"/>
    <m/>
    <x v="2"/>
    <m/>
    <s v="Interlocutora, que se identifica como filha do beneficiário, questiona a não cobertura para radioterapia para câncer no esôfago. O procedimento foi solicitado no dia 29/10/2024, para realização no município Rio de Janeiro, entretanto, a operadora discordou da indicação e negou o procedimento. Protocolo: 42233920241107201938 data: 07/11/2024"/>
    <s v="Familiar do beneficiário reclama de negativa para tratamento de radioterapia. Beneficiário em carência, negativa realizada pelo time de Oncologia."/>
    <x v="0"/>
    <x v="1"/>
    <x v="0"/>
    <s v="Sim"/>
    <x v="0"/>
    <x v="1"/>
    <m/>
    <m/>
    <s v="Sim"/>
    <s v="Não"/>
    <m/>
    <s v="Atendimento especializado"/>
  </r>
  <r>
    <d v="2024-10-22T00:00:00"/>
    <x v="142"/>
    <n v="16"/>
    <x v="21"/>
    <n v="13183173"/>
    <s v="KELLY CRISTINA FONSECA MARTINEZ"/>
    <s v="001.284.037-80"/>
    <n v="56"/>
    <s v="Não Reincidente"/>
    <s v="Leve On"/>
    <x v="0"/>
    <x v="3"/>
    <s v="Cobertura"/>
    <s v="Rol de procedimentos e cobertura contratual"/>
    <x v="55"/>
    <s v="Solicitação de autorização dentro do prazo"/>
    <x v="46"/>
    <x v="107"/>
    <m/>
    <s v="Individual"/>
    <s v="Assistencial"/>
    <x v="2"/>
    <s v="Regulação - Eletiva"/>
    <x v="0"/>
    <m/>
    <s v="beneficiária, questiona a falta de atendimento para correção de descolamento de retina, médico solicitante Dr Vitor Barbosa Serqueira . A solicitação foi feita à Operadora no dia 30/10/2024, para realização no município Rio de Janeiro. A operadora alega que foi autorizado, porem a prestadora informa que esta autorizado parcialmente e dessa forma a beneficiaria não consegue realizar o procedimento que é de urgência/emergência .Protocolo 42233920241106199282 data 06/11/2024"/>
    <s v="Beneficiária reclama de demora para autorização de cirurgia para deslocamento de retina. _x000a_&gt;Dia 23/10, backoffice recepciona encaminhamento para cirurgia junto a exames oftalmológicos &gt; Guia aberta dia _x000a_"/>
    <x v="1"/>
    <x v="0"/>
    <x v="1"/>
    <s v="Sim"/>
    <x v="0"/>
    <x v="1"/>
    <m/>
    <m/>
    <s v="Sim"/>
    <s v="Não"/>
    <m/>
    <m/>
  </r>
  <r>
    <d v="2024-10-23T00:00:00"/>
    <x v="143"/>
    <n v="16"/>
    <x v="6"/>
    <n v="13183582"/>
    <s v="MARIA DE FATIMA PARANHOS PEREIRA"/>
    <s v="956.005.157-15"/>
    <n v="58"/>
    <s v="Não Reincidente"/>
    <s v="Personal "/>
    <x v="0"/>
    <x v="1"/>
    <s v="Cobertura"/>
    <s v="Rede de Atendimento (rede conveniada)"/>
    <x v="3"/>
    <s v="Erro prestador"/>
    <x v="26"/>
    <x v="108"/>
    <m/>
    <s v="Individual"/>
    <s v="Assistencial"/>
    <x v="2"/>
    <m/>
    <x v="0"/>
    <m/>
    <s v="Beneficiária, questiona a não cobertura para ULTRASSONOGRAFIA DERMATOLÓGICA. A procedimento foi solicitado à operadora no dia 24/10/2024 para realização no município do Rio de Janeiro e a operadora indicou prestadores que não realizam o procedimento Protocolo: 42233920241108202645 Data: 08/11/2024"/>
    <s v="&gt; Beneficiária entra em ctt solicitando realizar exame de USG DERMATOLOGICA, consultor orienta envio do pedido médico pelo WhatsApp para verificar se é o exame que está agendado para o dia 06/11 (USG DAS PARTES MOLES)._x000a_&gt; Beneficiária entra em ctt via Wpp com a foto do pedido._x000a_&gt; Guia Aberta em 24/10 pelo BackOffice. Guia liberada no dia 30/10_x000a_&gt; Dia 28/10 beneficiária entra em ctt para verificar o andamento da guia e consultor informa o prestador direcionado._x000a_&gt; Beneficiária entra em ctt solicitando local para realização do exame, pois o prestador indicado em guia informa que não realiza o exame. Consultor indica outros locais realizando a pesquisa pelo código TUSS._x000a_&gt; Fale Leve pede outros locais no caso aberto para a Gestão de Rede. Gestão de Rede informa que a beneficiária está em carência e que precisa verificar com o setor responsável e encerra o caso sem encaminhar para o setor responsável._x000a_&gt; Beneficiária entra em ctt informando que os locais indicados informa que não realiza o exame e ameaça ANS"/>
    <x v="1"/>
    <x v="0"/>
    <x v="1"/>
    <s v="Sim"/>
    <x v="0"/>
    <x v="1"/>
    <m/>
    <m/>
    <s v="Sim"/>
    <s v="Não"/>
    <m/>
    <m/>
  </r>
  <r>
    <d v="2024-10-17T00:00:00"/>
    <x v="143"/>
    <n v="22"/>
    <x v="22"/>
    <n v="13183891"/>
    <s v="MIRANDOLINA DE OLIVEIRA FOGOS"/>
    <s v="452.224.957-87"/>
    <n v="70"/>
    <s v="Não Reincidente"/>
    <s v="Personal "/>
    <x v="0"/>
    <x v="4"/>
    <s v="Cobertura"/>
    <s v="Prazos Maximos para Atendimento"/>
    <x v="3"/>
    <m/>
    <x v="10"/>
    <x v="109"/>
    <s v="RESSONÂNCIA MAGNÉTICA ARTICULAR"/>
    <s v="Individual"/>
    <s v="Assistencial"/>
    <x v="2"/>
    <m/>
    <x v="0"/>
    <m/>
    <s v="Beneficiária, questiona a não cobertura para RESSONÂNCIA MAGNÉTICA DE COLUNA CERVICAL, DORSAL OU LOMBAR, RESSONÂNCIA MAGNÉTICA ARTICULAR(urgência). A operadora indicou os prestadores e nenhum profissional tem agenda disponível para atendimento. O procedimento foi solicitado à operadora no dia 24/10/2024, para realização no município São Gonçalo. Protocolo 42233920240116102300 – data 06/11/2024"/>
    <s v="&gt; Beneficiária entra em ctt solicitando realização de RM de quadril . Ameaça justiça. Consultora não encaminha para Atendimento Especializado, nem solicitou o envio do pedido médico._x000a_&gt; Beneficiária entra em ctt novamente e consultor orienta envio do pedido médico._x000a_&gt; Beneficiária entra em ctt novamente e consultor orienta envio do pedido médico. Ela também local para realização de RX._x000a_&gt; No dia 31/10 a beneficiária realiza o envio do pedido de RM do ombro esquerdo e de coluna cervical._x000a_&gt; Beneficiária entra em ctt novamente, consultor confirma recebimento do e-mail e orienta aguardar._x000a_&gt; Em 31/10 o BK realiza a abertura da guia 1547990._x000a_&gt; 05/11 beneficiária entra em ctt e consultor informa sobre a liberação._x000a_&gt; Advogada da beneficiária entra em ctt solicitando a mudança de local, consultor informa prestadores e orienta retorno para mudança do local na guia._x000a_&gt; Depois disso, beneficiária não consegue realizar agendamento, ou por não conseguir ctt ou por agenda distante."/>
    <x v="0"/>
    <x v="1"/>
    <x v="1"/>
    <s v="Sim"/>
    <x v="0"/>
    <x v="1"/>
    <m/>
    <m/>
    <s v="Sim"/>
    <s v="Não"/>
    <s v="Ameaça justiça. Consultora não encaminha para Atendimento Especializado, nem solicitou o envio do pedido médico."/>
    <s v="Atendimento especializado"/>
  </r>
  <r>
    <m/>
    <x v="143"/>
    <n v="45604"/>
    <x v="4"/>
    <n v="13184819"/>
    <s v="THAYANE BRAGA SALES"/>
    <s v="174.388.777-95"/>
    <n v="23"/>
    <s v="Não Reincidente"/>
    <s v="Premium"/>
    <x v="1"/>
    <x v="3"/>
    <s v="Cobertura"/>
    <s v="Rede de Atendimento (rede conveniada)"/>
    <x v="3"/>
    <m/>
    <x v="0"/>
    <x v="1"/>
    <m/>
    <s v="Individual"/>
    <s v="Assistencial"/>
    <x v="20"/>
    <m/>
    <x v="0"/>
    <m/>
    <s v="Interlocutor(a), que se identifica como [ beneficiário], questiona a não cobertura para 40901106Ecodopplercardiograma transtorácico e 40901300US - Transvaginal (útero, ovário, anexos e vagina) solicitado pelo Dr. Pedro Barbosa de Mello O procedimento foi solicitado à operadora no dia 24/10/2024], para realização no município [Duque de Caxias ] e a operadora indicou prestadores que não realizam o procedimento. Protocolo: 42233920241108204534 [08/11/2024] – data [anotar data do protocolo de contato com a OPS]."/>
    <s v="Beneficiária reclama de dificuldade para realizar ecocardiograma e Usg transvaginal. Em ligação recebida após a abertura da NIP, beneficiária informa que agendou os exames junto ao Fale Leve e ao chegar nas clínicas, os exames não realizavam naquele dia ou na clínica em que foi agendado."/>
    <x v="0"/>
    <x v="0"/>
    <x v="2"/>
    <m/>
    <x v="2"/>
    <x v="2"/>
    <m/>
    <m/>
    <m/>
    <m/>
    <m/>
    <m/>
  </r>
  <r>
    <d v="2024-10-23T00:00:00"/>
    <x v="143"/>
    <n v="16"/>
    <x v="5"/>
    <n v="13185487"/>
    <s v="ANA MARIA DE MELLO NASSER LIMA"/>
    <s v="333.680.157-53"/>
    <n v="75"/>
    <s v="Reincidente"/>
    <s v="Personal"/>
    <x v="4"/>
    <x v="10"/>
    <s v="Cobertura"/>
    <s v="Reembolso"/>
    <x v="55"/>
    <m/>
    <x v="62"/>
    <x v="1"/>
    <m/>
    <s v="Individual"/>
    <s v="Não Assistencial"/>
    <x v="3"/>
    <m/>
    <x v="0"/>
    <m/>
    <s v="Desde o dia 23/10/2024 estou tentando reembolso da anestesia de exames de colonoscopia e endoscopia a que me submeti. A Leve não pagou até a data de hoje, toda documentação já foi enviada (inclusive a nota fiscal que pediram depois e enviei no dia 30/10). Não é a primeira vez que enrolam para me ressarcir. Orientada pelo meu advogado, estou abrindo a reclamação aqui nesse canal, e iremos seguir com processo caso o pagamento não seja feito nos próximos dias"/>
    <s v="&gt; Beneficiária envia e-mail solicitando reembolso, porém, Fale Leve não anexa a NF. Produção Médica recusa o caso._x000a_&gt; Aberto novo caso em 01/11 e anexada a NF, pedido defirido e enviado para pagamento."/>
    <x v="1"/>
    <x v="0"/>
    <x v="1"/>
    <s v="Sim"/>
    <x v="0"/>
    <x v="1"/>
    <m/>
    <m/>
    <s v="Sim"/>
    <s v="Não"/>
    <s v="Não anexou a NF ao caso"/>
    <s v="Não"/>
  </r>
  <r>
    <m/>
    <x v="144"/>
    <n v="45605"/>
    <x v="4"/>
    <n v="13185567"/>
    <s v="ANA BEATRIZ FISCHMAN"/>
    <s v="016.663.687-84"/>
    <n v="54"/>
    <s v="Não Reincidente"/>
    <s v="Premium"/>
    <x v="0"/>
    <x v="1"/>
    <s v="Cobertura"/>
    <s v="Regras para acesso aos atendimentos"/>
    <x v="55"/>
    <m/>
    <x v="72"/>
    <x v="1"/>
    <m/>
    <s v="Empresarial"/>
    <s v="Assistencial"/>
    <x v="20"/>
    <m/>
    <x v="3"/>
    <m/>
    <s v="Conforme descrição acima, fui atendida e examinada pelo único médico do plano que realiza procedimento de histeroscopia diagnóstica. No exame foi constatado a necessidade de ser realizado em ambiente cirúrgico. Me foi indicado a fazer em hospital distante e inferior. Não aceitei e confrontei o plano, exigindo meus direitos em realizar no hospital Vitória na Barra da Tijuca. O plano acatou. Porém o médico alegou a necessidade de cadastramento prévio neste hospital. De lá pra cá., 1 mês desta consulta, não consigo agendamento, não sou mais atendida pela secretária do médico e o plano de saúde após inúmeras reclamações, não me dá um retorno assertivo com data agendada. Sempre me enrolando com desculpas e atrasos."/>
    <s v="Beneficiária reclama de demora de agendamento para procedimento de histeroscopia."/>
    <x v="0"/>
    <x v="1"/>
    <x v="1"/>
    <s v="Sim"/>
    <x v="0"/>
    <x v="1"/>
    <m/>
    <m/>
    <s v="Sim"/>
    <s v="Não"/>
    <m/>
    <s v="Reclame aqui/ Atendimento especializado"/>
  </r>
  <r>
    <m/>
    <x v="145"/>
    <n v="45607"/>
    <x v="4"/>
    <n v="13186596"/>
    <s v="VALENTIN PEREIRA MENDES DOS SANTOS"/>
    <s v="219.811.267-16"/>
    <n v="4"/>
    <s v="Não Reincidente"/>
    <s v="Personal "/>
    <x v="0"/>
    <x v="10"/>
    <m/>
    <m/>
    <x v="57"/>
    <m/>
    <x v="73"/>
    <x v="1"/>
    <m/>
    <s v="Empresarial"/>
    <s v="Assistencial"/>
    <x v="20"/>
    <m/>
    <x v="3"/>
    <m/>
    <s v="Interlocutora, que se identifica como mãe do beneficiário, questiona a falta de atendimento para Fisioterapia, Fonoaudiologia, Psicopedagogia, Psicologia, Musicoterapia e Exames de Sangue. A solicitação foi feita à Operadora no dia 25/10/2024, para realização no município Rio de Janeiro. A operadora alega que o pedido está em análise e até a presente data não apresenta resposta ao pedido. Cabe ressaltar que o beneficiário possui laudo Tea e desregula em caso de longa distancia, prioridade atendimento no bairro no beneficiário, que seria Campo Grande. Protocolo 42233920241104192446 - data 25/10/2024."/>
    <m/>
    <x v="2"/>
    <x v="2"/>
    <x v="2"/>
    <m/>
    <x v="2"/>
    <x v="2"/>
    <m/>
    <m/>
    <m/>
    <m/>
    <m/>
    <m/>
  </r>
  <r>
    <m/>
    <x v="145"/>
    <n v="45607"/>
    <x v="4"/>
    <n v="13186772"/>
    <s v="MARIO SERGIO PEREIRA DAS NEVES"/>
    <s v="295.786.127-53"/>
    <n v="72"/>
    <s v="Não Reincidente"/>
    <s v="Personal "/>
    <x v="0"/>
    <x v="6"/>
    <m/>
    <m/>
    <x v="57"/>
    <m/>
    <x v="73"/>
    <x v="1"/>
    <m/>
    <s v="Individual"/>
    <s v="Não Assistencial"/>
    <x v="20"/>
    <m/>
    <x v="3"/>
    <m/>
    <s v="1º Fiz a portabilidade da Prevent Senior para Leve Saúde em 18/11/24 sem carência e me colocaram em carência de 06 meses na rede Preferencial. 2º A Leve Saúde ofereceu desconto de 10% por Whatsaap (21 3952-3300) se eu antecipasse o boleto do dia 25 para o dia 18/11/24 e não cumpriram, só anteciparam a data do pagamento sem o desconto ofertado. Em 05/11/24 atendente Marcelo PROTOCOLO 42233920241021160057 falou com o financeiro e me dariam uma resposta em 03 dias. Não recebi resposta e e falei com outra atendente Patrícia PROT. 42233920241108203934 que pediu PRIORIDADE ao FINANCEIRO e não responderam. Em 09/11/24 falei com atendente SAMARA PROT. 42233920241109205571 que me deu nova data até 19/11/24 após o VENCIMENTO DO BOLETO E DISSE PARA NÃO PAGAR SEM ACORREÇÃO DO MESMO, QUE EMITIRIAM UM NOVO COM O VALOR CORRIGIDO E COM NOVA DATA DE VENCIMENTO. COMO TITULAR DO PLANO A LEVE SAÚDE NÃO DISPÕE UMA COMUNICAÇÃO COM O FINANCEIRO PARA RESOLUÇÃO DA PENDÊNCIA."/>
    <m/>
    <x v="2"/>
    <x v="2"/>
    <x v="2"/>
    <m/>
    <x v="2"/>
    <x v="2"/>
    <m/>
    <m/>
    <m/>
    <m/>
    <m/>
    <m/>
  </r>
  <r>
    <m/>
    <x v="145"/>
    <n v="45607"/>
    <x v="4"/>
    <n v="13186913"/>
    <s v="ROBERTO OCHSENDORF DA SILVA"/>
    <s v="300.198.267-53"/>
    <n v="82"/>
    <s v="Não Reincidente"/>
    <s v="Personal "/>
    <x v="0"/>
    <x v="7"/>
    <m/>
    <m/>
    <x v="57"/>
    <m/>
    <x v="73"/>
    <x v="1"/>
    <m/>
    <s v="Empresarial"/>
    <s v="Assistencial"/>
    <x v="20"/>
    <m/>
    <x v="3"/>
    <m/>
    <s v="Interlocutor, que se identifica como filho do beneficiário, questiona a falta de atendimento para Sessões de dilatação uretral. A solicitação foi feita à Operadora partir do dia 20/10/2024, para realização no município Rio de janeiro. A operadora alega que o pedido está em análise, não apresenta resposta ao pedido e não possui o local para realização do procedimento solicitado. Protocolo 4223392024111120770 – data 11/11/2024."/>
    <m/>
    <x v="2"/>
    <x v="2"/>
    <x v="2"/>
    <m/>
    <x v="2"/>
    <x v="2"/>
    <m/>
    <m/>
    <m/>
    <m/>
    <m/>
    <m/>
  </r>
  <r>
    <m/>
    <x v="146"/>
    <m/>
    <x v="4"/>
    <m/>
    <m/>
    <m/>
    <m/>
    <m/>
    <m/>
    <x v="3"/>
    <x v="24"/>
    <m/>
    <m/>
    <x v="57"/>
    <m/>
    <x v="73"/>
    <x v="1"/>
    <m/>
    <m/>
    <m/>
    <x v="20"/>
    <m/>
    <x v="3"/>
    <m/>
    <m/>
    <m/>
    <x v="2"/>
    <x v="2"/>
    <x v="2"/>
    <m/>
    <x v="2"/>
    <x v="2"/>
    <m/>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5">
  <r>
    <x v="0"/>
    <n v="13059621"/>
    <s v="Contratos e Regulamentos"/>
    <s v="Aviso Previo"/>
    <s v="ANDRE LUIZ BARROS GOMES"/>
    <s v=" "/>
    <n v="62"/>
    <s v="Personal "/>
    <s v="Advindos II"/>
    <s v="Zona Oeste II"/>
    <s v="Empresarial"/>
    <s v="Eu e minha esposa ligamos por duas vezes para o plano para realizar o cancelamento meu e do minha esposa, e nós como benficiários não queremos mais. em minha primeira ligação quando estávamos quase finalizando, a atendente tentou no manter no plano e depois a ligação misteriosamente caiu quando dissemos o ultimo não. ligamos em seguida, o atendente se recusou a cancelar o plano. eu sou o beneficiario e tenho direito a não querer mais o plano o site deles informa que eu posso entrar em contato com eles e ocorrerá o imediato cancelamento. Quero resolver antes que o boleto vença em 4/9"/>
    <d v="2024-10-15T00:00:00"/>
    <s v="Reincidente"/>
    <n v="3"/>
    <n v="0"/>
    <x v="0"/>
    <s v="Não"/>
    <x v="0"/>
    <s v="Não"/>
    <s v="Reclame aqui"/>
    <n v="1"/>
    <s v="Aviso prévio"/>
    <m/>
    <s v="Cadastro"/>
    <s v=" "/>
    <s v="Inevitável"/>
    <s v="Não"/>
    <s v="Não"/>
    <s v="Beneficiário solicita cancelamento do plano e durante o atendimento,é informado a necessidade do cumprimento do aviso prévio . Beneficiário e filha não concordam com aviso prévio e desejam cancelar de imediato o plano"/>
    <n v="1"/>
    <s v="Aviso prévio (Regra de negócio)"/>
    <n v="1"/>
    <s v="Fale Leve  - Consultora não passou informação necessária_x000a_"/>
    <n v="0"/>
    <m/>
    <n v="0"/>
    <s v=" "/>
    <n v="0"/>
    <n v="0"/>
    <m/>
  </r>
  <r>
    <x v="0"/>
    <n v="13058051"/>
    <s v="Cobertura"/>
    <s v="Demora na Liberação de Benefício"/>
    <s v="ANNA CAROLINA BARRETO MARTINS DE OLIVEIRA"/>
    <m/>
    <n v="35"/>
    <s v="Leve ON"/>
    <s v="Advindos II"/>
    <s v="Zona Oeste I "/>
    <s v="Individual"/>
    <s v="Meu filho, ulysses martins cassimira, cpf 16814352761, beneficiário do plano, portador do tea, toma remédio controlado, mais de 12h de jejum pra fazer exame de sangue na leve clinica campo grande rj. Chegamos lá um pouco mais de 7h da manhã. E pasme, ele foi fazer o exame depois das 9h. Uma demora no atendimento e pior, demora na autorização do plano. Reclamei na ouvidoria q disse q foi feito o contato as 8;30(+ de 1h após chegar na clínica) e liberado 8:57(+ de 25min pra autorizarem.) Tentei todos os contatos possíveis, não consegui. WhatsApp da leve não funciona. Liguei pro mesmo número, chamava 2x e desligava. Ouvidoria depois das 9h. Equipe de cuidado depois das 9h. Como assim? Não consegui contato com ninguém antes das 9h. Atendimento péssimo. Organização péssima. Os médicos são bons. Mas pra vc chegar até ele é que o problema. A leve previsa agilizar os atendimentos nas clínicas e colocar mais médicos credenciados próximos às clínicas e hospitais também . Não consigo anexar os pr"/>
    <d v="2024-09-02T00:00:00"/>
    <s v="Reincidente"/>
    <n v="1"/>
    <n v="0"/>
    <x v="0"/>
    <s v="Não"/>
    <x v="1"/>
    <s v="Sim"/>
    <s v="Ouvidoria"/>
    <n v="1"/>
    <s v="Demora para atendimento na Leve clínica"/>
    <m/>
    <s v="Leve Clínica"/>
    <m/>
    <s v="Evitável"/>
    <s v="Não"/>
    <s v="Não"/>
    <s v="Responsável reclama demora para autorização de exame. Pelo MK, o beneficiário chegou as 08:14 e guia foi solicitada as 08:30."/>
    <n v="0"/>
    <m/>
    <n v="1"/>
    <s v="Backoffice - Demora para abertura de guia para consulta"/>
    <n v="0"/>
    <m/>
    <n v="0"/>
    <m/>
    <n v="0"/>
    <n v="0"/>
    <m/>
  </r>
  <r>
    <x v="0"/>
    <n v="13060470"/>
    <s v="Contratos e Regulamentos"/>
    <s v="Demora na contratacao Portabilidade"/>
    <s v="KATIA NOBREGA DA SILVA"/>
    <m/>
    <n v="43"/>
    <s v="Personal "/>
    <m/>
    <s v="Nova Iguaçu"/>
    <m/>
    <s v="Beneficiário, questiona o não recebimento de informações referentes ao plano de destino OPERADORA LEVE SAÚDE DATA DO RELATÓRIODE COMPATIBILIDADE SITE DA ANS 16/08/2024, INTERLOCUTORA QUESTIONA A EXIGÊNCIA DE CARTA DIRECIONADA A ANS PARA OPERADORA DE DESTINO, INFORMA QUE JÁ ENVIOU CARTA DE PERMANÊNCIA DE OPERADORA DE ORIGEM. para fins de portabilidade de carências, solicitadas em 02/09/2024 OPERADORA DE DESTINO NÃO INFORMA PROTOCOLO."/>
    <d v="2024-08-13T00:00:00"/>
    <s v="Não Reincidente"/>
    <n v="14"/>
    <n v="20"/>
    <x v="0"/>
    <s v="Não"/>
    <x v="0"/>
    <s v="Não"/>
    <s v="Não"/>
    <n v="1"/>
    <s v="Demora para resposta da operadora para portabilidade"/>
    <m/>
    <s v="Cadastro"/>
    <m/>
    <s v="Evitável"/>
    <s v="Não"/>
    <s v="Não"/>
    <s v="Cliente reclama de demora para resposta de solicitação de portabilidade, a mesma não fez registro em ambiente de portabilidade e sim de contratação."/>
    <n v="0"/>
    <m/>
    <n v="1"/>
    <s v="Cadastro - Demora para registro do beneficiário em sistema"/>
    <n v="0"/>
    <m/>
    <n v="0"/>
    <m/>
    <n v="0"/>
    <n v="1"/>
    <s v="Erro da cliente no cadastro de solicitação de portabilidade no site"/>
  </r>
  <r>
    <x v="0"/>
    <n v="13058307"/>
    <s v="Cobertura"/>
    <s v="Demora na Liberação de Benefício"/>
    <s v="KATIA DA CUNHA MARINHO"/>
    <m/>
    <n v="26"/>
    <s v="Leve ON"/>
    <s v="Advindos II"/>
    <s v="Zona Norte I"/>
    <s v="Individual"/>
    <s v="Beneficiaria, questiona a não cobertura para Consulta com especialista em glaucoma. O procedimento foi solicitado à operadora no dia 21/08/2024, para realização no município Rio de janeiro. A operadora alega que não possui prestador em sua rede para realização do serviço de saúde. 42233920240902973726 data 02/09/2024."/>
    <d v="2024-08-28T00:00:00"/>
    <s v="Não Reincidente"/>
    <n v="2"/>
    <n v="5"/>
    <x v="0"/>
    <s v="Não"/>
    <x v="0"/>
    <s v="Não"/>
    <s v="Não"/>
    <n v="1"/>
    <s v="Erro no atendimento do prestador - Grupo Opty"/>
    <m/>
    <s v="Gestão de Rede"/>
    <m/>
    <s v="Evitável"/>
    <s v="Não"/>
    <s v="Abertura de caso na árvore errada/ Não encaminhamento para área responsável"/>
    <s v="Beneficiária solicita agendamento de consulta com especialista em Glaucoma. Informa que estava agendada na Eye Center e teve consulta desmarcada. Solicitado o envio do encaminhamento para o email do pedidos mas abriu reclamação antes do envio."/>
    <n v="0"/>
    <m/>
    <n v="1"/>
    <s v="Gestão de rede - Deixou visível para indicação, os prestadores que estavam com o atendimento pausado. "/>
    <n v="1"/>
    <s v="Erro do prestador que informou que não estávamos mais atendendo"/>
    <n v="1"/>
    <s v="Perda no prazo de atendimento da ANS"/>
    <n v="0"/>
    <n v="1"/>
    <s v="Solus - Prestador visível para indicação de rede"/>
  </r>
  <r>
    <x v="1"/>
    <n v="13061995"/>
    <s v="Contratos e Regulamentos"/>
    <s v="Exclusão dependente"/>
    <s v="ANA CARLA LIMA CASTILHO"/>
    <m/>
    <n v="41"/>
    <s v="Personal "/>
    <s v="Novos associados"/>
    <s v="Zona norte III"/>
    <s v="Empresarial"/>
    <s v="Interlocutor(a), que se identifica como [ titular da empresa - MEI ] solicitou a exclusão dos beneficiários para a operadora, em 27/08/2024[ os beneficiários solicitaram a exclusão a titular do CNPJ devido a problemas financeiros . Titular do plano solicitou a remoção dos beneficiários no dia 27/08/2024 mas ]. Até a presente data, os beneficiários não foram excluídos do plano empresarial.. Protocolo [42233920240903056778 02/09/2024"/>
    <d v="2024-08-27T00:00:00"/>
    <s v="Não Reincidente"/>
    <n v="2"/>
    <n v="7"/>
    <x v="1"/>
    <s v="Sim"/>
    <x v="0"/>
    <s v="Não"/>
    <s v="Atendimento especializado"/>
    <n v="3"/>
    <s v="Erro Fale Leve"/>
    <m/>
    <s v="Fale Leve"/>
    <m/>
    <s v="Evitável"/>
    <s v="Sim"/>
    <s v="Perda de SLA"/>
    <s v="Titular do plano encaminhou email para caixa de atendimento no dia 27/08 e no dia 03/09, beneficiária ameaça e caixa de atendimento encaminha resposta a beneficiária"/>
    <n v="0"/>
    <m/>
    <n v="1"/>
    <s v="Caixa de atendimento - Demora para envio para setor responsável (Perda de sla)"/>
    <n v="0"/>
    <m/>
    <n v="1"/>
    <s v="Perda de SLA"/>
    <n v="0"/>
    <n v="0"/>
    <m/>
  </r>
  <r>
    <x v="1"/>
    <n v="13063163"/>
    <s v="Cobertura"/>
    <s v="Demora na Liberação de Benefício"/>
    <s v="LIZ MULLER COSTA"/>
    <m/>
    <n v="3"/>
    <s v="Premium"/>
    <s v="Advindos III"/>
    <s v="Zona Oeste II"/>
    <s v="Empresarial"/>
    <s v="Interlocutora, que se identifica como avó da beneficiária, questiona o prazo de atendimento para consulta com oftalmologista pediátrico. A operadora autorizou o serviço e agendou para o dia Janeiro/2025, após o prazo máximo previsto na RN nº 566/2022. Reclama que operadora indicou o prestador Eye Center que disse a interlocutora que pagando pelo particular tinha vaga para o mês de setembro/2024. Protocolo não fornecido"/>
    <d v="2024-08-29T00:00:00"/>
    <s v="Não Reincidente"/>
    <n v="1"/>
    <n v="5"/>
    <x v="1"/>
    <s v="Não"/>
    <x v="0"/>
    <s v="Não"/>
    <s v="Não"/>
    <n v="2"/>
    <s v="Erro no atendimento do prestador - Grupo Opty"/>
    <m/>
    <s v="Gestão de Rede"/>
    <m/>
    <s v="Evitável"/>
    <s v="Não"/>
    <s v="Não"/>
    <s v="Avó solicita direcionamento para consulta pediátrica com oftalmologista e consultora informa credenciados filiais  da clínica Eye Center que estava com atendimento suspenso."/>
    <n v="0"/>
    <m/>
    <n v="2"/>
    <s v="Gestão de rede - Deixou visível para indicação, os prestadores que estavam com o atendimento pausado. _x000a_Fale Leve  - Indicou prestador que não estava realizando atendimento"/>
    <n v="1"/>
    <s v="Erro do prestador que informou que não estávamos mais atendendo"/>
    <n v="1"/>
    <s v="Perda no prazo de atendimento da ANS"/>
    <n v="0"/>
    <n v="1"/>
    <s v="Solus - Prestador visível para indicação de rede"/>
  </r>
  <r>
    <x v="1"/>
    <n v="13061442"/>
    <s v="Cobertura"/>
    <s v="Demora na Liberação de Benefício"/>
    <s v="ANDRE LUIS CHAVES RENNO"/>
    <m/>
    <n v="55"/>
    <s v="Personal "/>
    <s v="Novos associados"/>
    <s v="Zona norte III"/>
    <s v="Individual"/>
    <s v="Beneficiária questiona a não cobertura para 40201210 VÍDEO-ENDOSCOPIA NASO-SINUSAL COM ÓTICA FLEXÍVEL OU RÍGIDA. O procedimento foi solicitado à operadora no dia 22/08/2024, para realização no município Rio de Janeiro/RJ e a operadora indicou prestadores que não realizam o procedimento. Protocolo não fornecido pela operadora e a tratativa foi feita via telefone 2139524800 na data 22/08/2024 e WhatsApp 21 39523300 data 22/08/2024."/>
    <d v="2024-08-21T00:00:00"/>
    <s v="Não Reincidente"/>
    <n v="6"/>
    <n v="13"/>
    <x v="0"/>
    <s v="Não"/>
    <x v="0"/>
    <s v="Não"/>
    <s v="Não"/>
    <n v="1"/>
    <s v="Prestador sem agenda"/>
    <s v="Endoscopia"/>
    <s v="Gestão de Rede"/>
    <m/>
    <s v="Evitável"/>
    <s v="Não"/>
    <s v="Não"/>
    <s v="Beneficiário solicita indicação de rede para realização de exame e retorna o contato informando que locais indicados não tem agenda para realização do exame. Beneficiário fez contato telefônico e não foi registrado email com envio do pedido médico."/>
    <n v="0"/>
    <m/>
    <n v="0"/>
    <m/>
    <n v="1"/>
    <s v="Prestador não tinha agendamento dentro do prazo"/>
    <n v="1"/>
    <s v="Prazo da ANS estourado"/>
    <n v="0"/>
    <n v="0"/>
    <m/>
  </r>
  <r>
    <x v="1"/>
    <n v="13061306"/>
    <s v="Cobertura"/>
    <s v="Demora na Liberação de Benefício"/>
    <s v="FABIOLA DUARTE MACHADO DOS SANTOS"/>
    <m/>
    <n v="31"/>
    <s v="Personal "/>
    <s v="Novos associados"/>
    <s v="Zona Sul"/>
    <s v="Empresarial"/>
    <s v="[EXTRAROL]Beneficiária questiona a falta de atendimento para: Cirurgia do ligamento cruzado anterior no joelho direito lesão crônica do ligamento do LCA, médico solicitante Dr. José Soares Pires Neto. A solicitação foi feita à Operadora no dia 14/08/2024, para realização no município do Rio de Janeiro. A operadora alega que o pedido está em análise . Protocolo 42233920240828048062 – data 28/08/2024."/>
    <d v="2024-08-28T00:00:00"/>
    <s v="Reincidente"/>
    <n v="3"/>
    <n v="6"/>
    <x v="0"/>
    <s v="Não"/>
    <x v="0"/>
    <s v="Não"/>
    <s v="Não"/>
    <n v="1"/>
    <s v="Solicitação de autorização dentro do prazo"/>
    <m/>
    <s v="Regulação - Eletiva"/>
    <m/>
    <s v="Inevitável"/>
    <s v="Sim"/>
    <s v="Encaminhado para área errada"/>
    <s v="Beneficiária reclama de demora para liberação de cirurgia de ortopedia, porém, guia foi aberta dia 16/08 e ainda está dentro do prazo de 21 dias úteis "/>
    <n v="0"/>
    <m/>
    <n v="0"/>
    <m/>
    <n v="0"/>
    <m/>
    <n v="0"/>
    <m/>
    <n v="0"/>
    <n v="0"/>
    <m/>
  </r>
  <r>
    <x v="2"/>
    <n v="13064374"/>
    <s v="Contratos e Regulamentos"/>
    <s v="Demora na Contratação AC"/>
    <s v="THEREZA MARIA FERNANDES LOPES"/>
    <m/>
    <n v="84"/>
    <s v="Premium"/>
    <s v="Advindos III"/>
    <s v="Centro/ Zona Sul"/>
    <s v="Individual"/>
    <s v="Interlocutora, que se identifica como filha da beneficiária, questiona o prazo para contratação de plano individual ou familiar, sem justificativa específica. Interlocutora acrescenta que o plano foi ofertado sem carências, até para beneficiária com doença ou lesão pré-existente. A solicitação foi feita à Operadora no dia 30/07/2024. Protocolo: 42233920240904060045 - data: 04/09/2024."/>
    <d v="2024-07-30T00:00:00"/>
    <s v="Não Reincidente"/>
    <n v="1"/>
    <n v="36"/>
    <x v="1"/>
    <s v="Não"/>
    <x v="0"/>
    <s v="Não"/>
    <s v="Não"/>
    <n v="2"/>
    <s v="Alto Custo PF/MEI"/>
    <m/>
    <s v="EMQ"/>
    <m/>
    <s v="Risco do Negócio"/>
    <s v="Não"/>
    <s v="Não encaminhou para área responsável/ Registrou protocolo em um cadastro errado"/>
    <s v="Localizado contato do corretor com a Central Fale Leve solicitando posição da proposta. Contato feito no mesmo dia em que a NIP foi aberta e  que gerou o mesmo protocolo que foi registrado na NIP. Na ligação, o corretor informa que a filha da beneficiária quer registrar reclamação na ANS  e que irá entrar em contato com a Ouvidoria para tentar resolver. Não consegui localizar contato com a Ouvidoria."/>
    <n v="1"/>
    <s v="Alto Custo (Regra de negócio)"/>
    <n v="1"/>
    <s v="Fale Leve - Não encaminhou ameaça para área responsável"/>
    <n v="0"/>
    <m/>
    <n v="0"/>
    <m/>
    <n v="0"/>
    <n v="0"/>
    <m/>
  </r>
  <r>
    <x v="2"/>
    <n v="13065318"/>
    <s v="Contratos e Regulamentos"/>
    <s v="Demora na Contratação AC"/>
    <s v="VIVIANE BRAGA DE FIGUEIREDO VERISSIMO"/>
    <m/>
    <n v="37"/>
    <s v="Premium"/>
    <s v="Novos associados"/>
    <s v="Zona Oeste II"/>
    <s v="Empresarial"/>
    <s v="Interlocutora, que se identifica como filha da beneficiária, questiona o prazo para contratação de plano individual ou familiar, sem justificativa específica. Interlocutora acrescenta que o plano foi ofertado sem carências, até para beneficiária com doença ou lesão pré-existente. A solicitação foi feita à Operadora no dia 30/07/2024. Protocolo: 42233920240904060045 - data: 04/09/2024."/>
    <d v="2024-07-15T00:00:00"/>
    <s v="Não Reincidente"/>
    <n v="0"/>
    <n v="51"/>
    <x v="0"/>
    <s v="Não"/>
    <x v="1"/>
    <s v="Não"/>
    <s v="Não"/>
    <n v="0"/>
    <s v="Alto Custo PF/MEI"/>
    <m/>
    <s v="EMQ"/>
    <m/>
    <s v="Risco do Negócio"/>
    <s v="Não"/>
    <s v="Não"/>
    <s v="Não localizado contato com a Central Fale Leve"/>
    <n v="1"/>
    <s v="Alto Custo (Regra de negócio)"/>
    <n v="0"/>
    <m/>
    <n v="0"/>
    <m/>
    <n v="0"/>
    <m/>
    <n v="0"/>
    <n v="0"/>
    <m/>
  </r>
  <r>
    <x v="2"/>
    <n v="13065538"/>
    <s v="Contratos e Regulamentos"/>
    <s v="Demora na Contratação AC"/>
    <s v="RAPHAEL RIBEIRO DE SOUSA DA SILVA"/>
    <m/>
    <n v="34"/>
    <s v="Metropolitano"/>
    <s v="Novos associados"/>
    <s v="São João de Meriti"/>
    <s v="Individual"/>
    <s v="FECHEI UM CONTRATO SOB NÚMERO 17228850390952 COM A LEVE SAÚDE NO DIA 05/08/2024 E ATÉ O MOMENTO ENCONTRA-SE EM ANÁLISE MÉDICA. ESTÃO FAZENDO EXATAMENTE 30 DIAS DA ASSINATURA E ESTOU ATÉ O MOMENTO AGUARDANDO O BOLETO PARA PAGAMENTO. JÁ FIZ VÁRIAS LIGAÇÕES POREM SEMPRE SOU INFORMADO QUE O CONTRATO ESTÁ EM ANÁLISE. HOJE FIZ MAIS UMA TENTATIVA E FALEI COM A ATENDENTE LUIZA SOB PROTOCOLO 42233920240904988876. GOSTARIA DE TER O MEU PLANO LIBERADO. SEGUE EM ANEXO O MEU CONTRATO."/>
    <d v="2024-08-05T00:00:00"/>
    <s v="Não Reincidente"/>
    <n v="5"/>
    <n v="30"/>
    <x v="0"/>
    <s v="Não"/>
    <x v="0"/>
    <s v="Não"/>
    <s v="Não"/>
    <n v="1"/>
    <s v="Alto Custo PF/MEI"/>
    <m/>
    <s v="EMQ"/>
    <m/>
    <s v="Risco do Negócio"/>
    <s v="Não"/>
    <s v="Não"/>
    <s v="Localizado 5 contatos do corretor solicitando informações sobre a implantação da proposta, porém, não há registro de ameaça. Não localizado contato pelo número do cliente."/>
    <n v="1"/>
    <s v="Alto Custo (Regra de negócio)"/>
    <n v="0"/>
    <m/>
    <n v="0"/>
    <m/>
    <n v="0"/>
    <m/>
    <n v="0"/>
    <n v="0"/>
    <m/>
  </r>
  <r>
    <x v="2"/>
    <n v="13064243"/>
    <s v="Contratos e Regulamentos"/>
    <s v="Envio de Boleto"/>
    <s v="JOSE WILLIAM AZEVEDO DE FREITAS"/>
    <m/>
    <n v="58"/>
    <s v="Personal "/>
    <s v="Advindos II"/>
    <m/>
    <s v="Empresarial"/>
    <s v="Beneficiário alega que dados bancários em boleto referente a mensalidade do mês 8 enviado por operadora constam incorretos e não são reconhecidos no banco impedindo de ser realizado o pagamento. Beneficiário informa que tentou contato com a operadora e não obteve sucesso e que ouvidoria encontra-se indisponível . Beneficiário acrescenta que plano de saúde se encontra suspenso por não conseguir efetuar o pagamento do mês 8 pois operadora até a presente data(04/09/24) não enviou o boleto com as informações bancárias corretas. Protocolo: 422339202400826039913 26/08/24 9:40 da manhã. Protocolo: 42233920240902053924 data: 02/09/24"/>
    <d v="2024-08-30T00:00:00"/>
    <s v="Não Reincidente"/>
    <n v="4"/>
    <n v="5"/>
    <x v="1"/>
    <s v="Sim"/>
    <x v="0"/>
    <s v="Não"/>
    <s v="Atendimento especializado"/>
    <n v="3"/>
    <s v="Demora para registro bancário de boleto"/>
    <m/>
    <s v="Financeiro"/>
    <m/>
    <s v="Evitável"/>
    <s v="Sim"/>
    <s v="Perda de SLA"/>
    <s v="Beneficiário solicitou registro bancário de boleto. "/>
    <n v="1"/>
    <s v="Boleto bancário sem registro"/>
    <n v="1"/>
    <s v="Financeiro - Demora para registro bancário do boleto"/>
    <n v="0"/>
    <m/>
    <n v="1"/>
    <s v="Perda de SLA"/>
    <n v="0"/>
    <n v="0"/>
    <m/>
  </r>
  <r>
    <x v="2"/>
    <n v="13065799"/>
    <s v="Cobertura"/>
    <s v="Demora na Liberação de Benefício"/>
    <s v="GUSTAVO EDUARDO HUMPHREYS"/>
    <m/>
    <n v="47"/>
    <s v="Leve ON"/>
    <s v="Advindos I"/>
    <s v="Zona Oeste II"/>
    <s v="Individual"/>
    <s v="Prezados. Em 03.09.2024 entrei em contato com a referida operadora para solicitar minha receita do remédio bupropiona 150mg, pois sofro de ansiedade e permanecer sem o medicamento afeta muito minha saúde mental. Ocorre que a operadora se recusa a disponibilizar o documento e só possuo remédio até 12.09.2024. Anteriormente já foi solicitada a receita e prontamente me expediram. Porém, agora a operadora insiste que necessita-se de consulta para nova receita. Ocorre que a data de consulta só existe para 16.09.2024 e assim permaneceria sem medicação, o que pode levar a risco minha saúde. Necessito urgente comprar outro medicamento. Segue em anexo a última receita comprovando que faço uso do medicamento. É o breve relato."/>
    <s v="-"/>
    <s v="Reincidente"/>
    <n v="0"/>
    <e v="#VALUE!"/>
    <x v="0"/>
    <s v="Não"/>
    <x v="1"/>
    <s v="Não"/>
    <s v="Não"/>
    <n v="0"/>
    <s v="Discordância do fluxo do plano Leve On"/>
    <s v="Psiquiatria"/>
    <s v="Núcleo de cuidados integrados"/>
    <m/>
    <s v="Evitável"/>
    <s v="Não"/>
    <s v="Não"/>
    <s v="Cliente se nega a passar por nova consulta médica para obtenção de receita. Foi oferecido um encaixe para atendê-los mas não aceitou por ser presencial, porém não ofertaram telemedicina"/>
    <n v="0"/>
    <m/>
    <n v="0"/>
    <m/>
    <n v="0"/>
    <m/>
    <n v="0"/>
    <m/>
    <n v="0"/>
    <n v="0"/>
    <m/>
  </r>
  <r>
    <x v="2"/>
    <n v="13063949"/>
    <s v="Cobertura"/>
    <s v="Demora na Liberação de Benefício"/>
    <s v="VILMARA TINOCO DE MESQUITA"/>
    <m/>
    <n v="32"/>
    <s v="Personal "/>
    <s v="Novos associados"/>
    <m/>
    <s v="Empresarial"/>
    <s v="Beneficiária, questiona a falta de atendimento para Cirurgia bariátrica referente a Anestesista. A solicitação foi feita à Operadora no dia 07/08/2024, para realização no município Rio de Janeiro. A operadora alega informou que teria que pagar anestesista, mas informar que não tem condições de pagar o valor para solicitar o reembolso, a operadora ainda não apresentou resposta. Protocolo 42233920240903052813 data 03/09/2024."/>
    <d v="2024-09-03T00:00:00"/>
    <s v="Não Reincidente"/>
    <n v="3"/>
    <n v="1"/>
    <x v="1"/>
    <s v="Não"/>
    <x v="0"/>
    <s v="Sim"/>
    <s v="Ouvidoria"/>
    <n v="3"/>
    <s v="Erro Fale Leve"/>
    <m/>
    <s v="Fale Leve"/>
    <m/>
    <s v="Evitável"/>
    <s v="Sim"/>
    <s v="Encaminhado para área errada"/>
    <s v="Beneficiária encaminhou solicitação de possibilidade de pagamento de anestesia pela operadora, porém, os casos abertos foram encaminhados para Regulação e deveriam ser enviados para Gestão de rede. Além disso, houve fechamento indevido de um caso pelo Backoffice"/>
    <n v="0"/>
    <m/>
    <n v="2"/>
    <s v="Fale Leve - Abertura de caso em árvore errada_x000a_Backoffice - Fechamento de caso errado pelo Omni chanel  "/>
    <n v="0"/>
    <m/>
    <n v="1"/>
    <s v="Perda do prazo da ANS"/>
    <n v="0"/>
    <n v="0"/>
    <m/>
  </r>
  <r>
    <x v="3"/>
    <n v="13067315"/>
    <s v="Contratos e Regulamentos"/>
    <s v="Demora na Contratação AC"/>
    <s v="ANA PAULA DE SOUZA DO VAL"/>
    <m/>
    <n v="59"/>
    <s v="Premium"/>
    <s v="Advindos I"/>
    <s v="Zona norte III"/>
    <s v="Individual"/>
    <s v="Beneficiária, questiona a recusa para contratação de plano individual ou familiar, relata que recebeu recusa após entrevista virtual para preenchimento de declaração de saúde. Beneficiaria acredita que recusa ocorreu por ela ser portadora de patologia. A solicitação foi feita à Operadora no dia 30/08/2024. Protocolo: 422233920240905992590 data: 30/08/2024."/>
    <d v="2024-08-30T00:00:00"/>
    <s v="Não Reincidente"/>
    <s v="-"/>
    <n v="6"/>
    <x v="0"/>
    <s v="Não"/>
    <x v="1"/>
    <s v="Não"/>
    <s v="Não"/>
    <n v="0"/>
    <s v="Alto Custo PF/MEI"/>
    <m/>
    <s v="EMQ"/>
    <m/>
    <s v="Risco do Negócio"/>
    <s v="Não"/>
    <s v="Não"/>
    <s v="Não localizado contato com a Central Fale Leve"/>
    <n v="1"/>
    <s v="Alto Custo (Regra de negócio)"/>
    <n v="0"/>
    <m/>
    <n v="0"/>
    <m/>
    <n v="0"/>
    <m/>
    <n v="0"/>
    <n v="0"/>
    <m/>
  </r>
  <r>
    <x v="3"/>
    <n v="13067830"/>
    <s v="Contratos e Regulamentos"/>
    <s v="Demora na Contratação AC"/>
    <s v="ELENICE MINIGUELO MORENO MENA"/>
    <m/>
    <n v="74"/>
    <s v="Premium"/>
    <s v="Advindos III"/>
    <s v="Zona Norte I"/>
    <s v="Individual"/>
    <s v="Entretanto, já me encontro no dia 05/09/2024 sem retorno por parte da operadora uma vez que entrei em contato através do protocolo acima e nada foi esclarecido. Solicito uma posição da operadora sobre a proposta em andamento."/>
    <d v="2024-08-29T00:00:00"/>
    <s v="Não Reincidente"/>
    <n v="2"/>
    <n v="7"/>
    <x v="0"/>
    <s v="Não"/>
    <x v="0"/>
    <s v="Não"/>
    <s v="Não"/>
    <n v="1"/>
    <s v="Alto Custo PF/MEI"/>
    <m/>
    <s v="EMQ"/>
    <m/>
    <s v="Risco do Negócio"/>
    <s v="Não"/>
    <s v="Não"/>
    <s v="Localizado o contato do corretor com o Fale Leve pelo whatsapp, porém, sem ameaça"/>
    <n v="1"/>
    <s v="Alto Custo (Regra de negócio)"/>
    <n v="0"/>
    <m/>
    <n v="0"/>
    <m/>
    <n v="0"/>
    <m/>
    <n v="0"/>
    <n v="0"/>
    <m/>
  </r>
  <r>
    <x v="3"/>
    <n v="13066974"/>
    <s v="Cobertura"/>
    <s v="Demora na Liberação de Benefício"/>
    <s v="ANNELISE NOE MARTINHO"/>
    <m/>
    <n v="52"/>
    <s v="Premium"/>
    <s v="Advindos III"/>
    <s v="Zona Oeste II"/>
    <s v="Individual"/>
    <s v="Interlocutora, que se identifica como beneficiária, questiona a não cobertura para 40808130 Densitometria óssea - rotina: coluna e fêmur (ou dois segmentos). O procedimento foi solicitado à operadora no dia [02/09/2024], para realização no município Barra da Tijuca Rio de Janeiro, a operadora indicou prestadores que não realizam o procedimento. Locais Labs A , Clinica Felipe Matoso, Sebem Centro de pesquisa mulher, Pro Echo. Dimagem, Anoto Medicina Diagnostica, Cardiomex. Centro de Medicina. Tia do médico. Centro de Medicina Nuclear Villela Pedras. Nenhum deles atende peso. Pede urgência, precisa apresentar ao médico Rafael Nobrega. Protocolo:42233920240904060298 Data: 03/09/2024"/>
    <d v="2024-08-29T00:00:00"/>
    <s v="Reincidente"/>
    <n v="13"/>
    <n v="7"/>
    <x v="1"/>
    <s v="Sim"/>
    <x v="0"/>
    <s v="Sim"/>
    <s v="Atendimento especializado"/>
    <n v="4"/>
    <s v="Falta de prestador na região"/>
    <s v="Densitometria Óssea"/>
    <s v="Gestão de Rede"/>
    <m/>
    <s v="Evitável"/>
    <s v="Sim"/>
    <s v="Perda de SLA"/>
    <s v="Beneficiária informa que entrou em contato com todos os locais indicados para realizar densitometria Óssea mas nenhum prestador realiza o exame para o seu peso."/>
    <n v="1"/>
    <s v="Demora para disponibilização de local que atenda a beneficiária"/>
    <n v="1"/>
    <s v="Fale Leve - Indicação de rede credenciada errada"/>
    <n v="1"/>
    <s v="Prestador não atendia a demanda da beneficiária"/>
    <n v="1"/>
    <s v="Prazo da ANS estourado"/>
    <n v="0"/>
    <n v="0"/>
    <m/>
  </r>
  <r>
    <x v="3"/>
    <n v="13066404"/>
    <s v="Cobertura"/>
    <s v="Demora na Liberação de Benefício"/>
    <s v="ROBERTO CARLOS CEARENSE PIMENTEL"/>
    <m/>
    <n v="59"/>
    <s v="Personal "/>
    <s v="Advindos II"/>
    <s v="Zona Oeste II"/>
    <s v="Empresarial"/>
    <s v="Interlocutora que se identifica como esposa do beneficiário questiona a não cobertura para nome técnico do procedimento consulta urologista . O procedimento foi solicitado no dia 04/09/2024, para realização no município, entretanto, a operadora negou com a justificativa de que o beneficiário está em carência para o procedimento especificar se no contrato há alguma cláusula de redução de carência. Protocolo :42233920240905062564 – data: 05/09/2024."/>
    <d v="2024-09-04T00:00:00"/>
    <s v="Não Reincidente"/>
    <n v="5"/>
    <n v="1"/>
    <x v="1"/>
    <s v="Não"/>
    <x v="0"/>
    <s v="Não"/>
    <s v="Reclame aqui"/>
    <n v="2"/>
    <s v="Discordância de carências"/>
    <s v="Urologia"/>
    <s v="Leve Clínica"/>
    <m/>
    <s v="Evitável"/>
    <s v="Sim"/>
    <s v="Não"/>
    <s v="Esposa do beneficiário solicita o agendamento de consulta com urologista e consultora informa que já havia agendamento realizado mas data estava fora do prazo."/>
    <n v="0"/>
    <m/>
    <n v="1"/>
    <s v="Fale Leve - Consultora confirmou agendamento fora do prazo feito pela beneficiária"/>
    <n v="0"/>
    <m/>
    <n v="1"/>
    <s v="Prazo da ANS estourado"/>
    <n v="0"/>
    <n v="0"/>
    <m/>
  </r>
  <r>
    <x v="3"/>
    <n v="13067674"/>
    <s v="Cobertura"/>
    <s v="Demora na Liberação de Benefício"/>
    <s v="LOURDES MARIA TAVARES BALTHAZAR"/>
    <m/>
    <n v="65"/>
    <s v="Personal "/>
    <m/>
    <s v="Centro/ Zona Sul"/>
    <s v="Empresarial"/>
    <s v="Beneficiaria questiona a não cobertura para neforogifta. A operadora indicou os prestadores e nenhum deles tem agenda disponível dentro dos prazos da RN 566/2022 ou nenhum profissional tem agenda disponível para atendimento. O procedimento foi solicitado à operadora a mais de 30 dias para realização no município do Rio de janeiro. 20240905245452819 PROTOCOLO – Data 05/09/2024"/>
    <d v="2024-08-16T00:00:00"/>
    <s v="Não Reincidente"/>
    <n v="5"/>
    <n v="20"/>
    <x v="0"/>
    <s v="Não"/>
    <x v="0"/>
    <s v="Não"/>
    <s v="Não"/>
    <n v="1"/>
    <s v="Prestador sem agenda"/>
    <s v="Nefrologia"/>
    <s v="Gestão de Rede"/>
    <m/>
    <s v="Evitável"/>
    <s v="Não"/>
    <s v="Não"/>
    <s v="Beneficiária reclama de falta de disponibilidade para atendimento de nefrologia em todos os prestadores indicados"/>
    <n v="0"/>
    <m/>
    <n v="0"/>
    <m/>
    <n v="1"/>
    <s v="Prestador sem data dentro do prazo da ANS"/>
    <n v="0"/>
    <m/>
    <n v="0"/>
    <n v="0"/>
    <m/>
  </r>
  <r>
    <x v="4"/>
    <n v="13068836"/>
    <s v="Contratos e Regulamentos"/>
    <s v="Demora na Contratação AC"/>
    <s v="FERNANDO JOSE FROES CRUZ DE OLIVEIRA"/>
    <m/>
    <n v="68"/>
    <s v="Premium"/>
    <s v="Advindos II"/>
    <s v="Centro/ Zona Sul"/>
    <s v="Individual"/>
    <s v="Interlocutor, que se identifica como filho do beneficiário], questiona a demora para o plano entrar em vigor do plano individual ou familiar, operadora alega que a solicitação esta em analise. A solicitação foi feita à Operadora no dia 20/08/2024 e a entrevista com o plano foi realizada no dia 21/08/2024 e ate a presente data o plano não esta ativo. Protocolo não fornecido pela operadora"/>
    <d v="2024-08-20T00:00:00"/>
    <s v="Não Reincidente"/>
    <s v="-"/>
    <n v="17"/>
    <x v="0"/>
    <s v="Não"/>
    <x v="1"/>
    <s v="Não"/>
    <s v="Não"/>
    <n v="0"/>
    <s v="Alto Custo PF/MEI"/>
    <m/>
    <s v="EMQ"/>
    <m/>
    <s v="Risco do Negócio"/>
    <s v="Não"/>
    <s v="Não"/>
    <s v="Não localizado contato com a Central Fale Leve/ Corretora é ex colaboradora da Leve"/>
    <n v="1"/>
    <s v="Alto Custo (Regra de negócio)"/>
    <n v="0"/>
    <m/>
    <n v="0"/>
    <m/>
    <n v="0"/>
    <m/>
    <n v="0"/>
    <n v="0"/>
    <m/>
  </r>
  <r>
    <x v="4"/>
    <n v="13069127"/>
    <s v="Cobertura"/>
    <s v="Demora na Liberação de Benefício"/>
    <s v="ENZO HENRIKE ROSA CARDOSO"/>
    <m/>
    <n v="13"/>
    <s v="Personal"/>
    <s v="Novos associados"/>
    <s v="Zona norte III"/>
    <s v="Empresarial"/>
    <s v=" Interlocutora, que se identifica como Avo do beneficiário, questiona a falta de atendimento para Pediatria. A solicitação foi feita à Operadora nos dias 15/04/2024, 06/05/2024,14/06/2024,06/07/07/2024,30/08/2024, 03/09/2024 para realização no município Rio de janeiro. A operadora alega imprevistos com Prestador, remarcar o atendimento e não disponibiliza. Protocolo 42233920240903059238 – data 03/09/2024"/>
    <d v="2024-08-14T00:00:00"/>
    <s v="Não Reincidente"/>
    <n v="4"/>
    <n v="23"/>
    <x v="0"/>
    <s v="Não"/>
    <x v="0"/>
    <s v="Não"/>
    <s v="Não"/>
    <n v="1"/>
    <s v="Cancelamento de consulta"/>
    <s v="Pediatria"/>
    <s v="Leve Clínica"/>
    <m/>
    <s v="Evitável"/>
    <s v="Não"/>
    <s v="Não"/>
    <s v="Avó do beneficiário reclama sobre consultas de pediatria que foram canceladas. "/>
    <n v="1"/>
    <s v="Clinica - Cancelamento de consulta"/>
    <n v="0"/>
    <m/>
    <n v="0"/>
    <m/>
    <n v="0"/>
    <m/>
    <n v="0"/>
    <n v="0"/>
    <m/>
  </r>
  <r>
    <x v="4"/>
    <n v="13069151"/>
    <s v="Cobertura"/>
    <s v="Demora na Liberação de Benefício"/>
    <s v="MURILO DETROIT ROSA DURAND"/>
    <m/>
    <n v="6"/>
    <s v="Personal"/>
    <s v="Novos associados"/>
    <s v="Zona norte III"/>
    <s v="Empresarial"/>
    <s v="Interlocutora, que se identifica como Avo do beneficiário, questiona a falta de atendimento para Pediatria. A solicitação foi feita à Operadora nos dias 15/04/2024, 06/05/2024,14/06/2024,06/07/07/2024,30/08/2024, 03/09/2024 para realização no município Rio de janeiro. A operadora alega imprevistos com Prestador, remarcar o atendimento e não disponibiliza. Protocolo 42233920240903059213 – data 03/09/2024."/>
    <d v="2024-08-30T00:00:00"/>
    <s v="Não Reincidente"/>
    <n v="4"/>
    <n v="7"/>
    <x v="0"/>
    <s v="Não"/>
    <x v="0"/>
    <s v="Não"/>
    <s v="Não"/>
    <n v="1"/>
    <s v="Cancelamento de consulta"/>
    <s v="Pediatria"/>
    <s v="Leve Clínica"/>
    <m/>
    <s v="Evitável"/>
    <s v="Não"/>
    <s v="Não"/>
    <s v="Avó do beneficiário reclama sobre consultas de pediatria que foram canceladas. "/>
    <n v="1"/>
    <s v="Clinica - Cancelamento de consulta"/>
    <n v="0"/>
    <m/>
    <n v="0"/>
    <m/>
    <n v="0"/>
    <m/>
    <n v="0"/>
    <n v="0"/>
    <m/>
  </r>
  <r>
    <x v="4"/>
    <n v="13069143"/>
    <s v="Cobertura"/>
    <s v="Demora na Liberação de Benefício"/>
    <s v="GABRIEL DE ARAUJO VILARINHO SANTOS SILVA"/>
    <m/>
    <n v="25"/>
    <s v="Premium"/>
    <s v="Advindos II"/>
    <s v="Zona norte II"/>
    <s v="Empresarial"/>
    <s v="Interlocutor(a), que se identifica como Mãe do beneficiário, informa que o procedimento Anestesista para o procedimento de Colonoscopia foi solicitado à operadora em 19/06/2024 e não foi garantido Operadora já ultrapassou o prazo para o reembolso. O procedimento foi posteriormente realizado em caráter particular em 12/06/2024, no prestador Dr Carlos Eduardo Brás CRM 521053086, em função da ausência de cobertura pela operadora. A solicitação de reembolso foi feita em data do pedido – 19/06/2024, não sendo pago o reembolso integral valor pago R$ 400,00 e não houve valor reembolsado. Protocolo:42233920240906063993 Data: 06/09/2024."/>
    <d v="2024-07-12T00:00:00"/>
    <s v="Não Reincidente"/>
    <n v="5"/>
    <n v="56"/>
    <x v="1"/>
    <s v="Não"/>
    <x v="0"/>
    <s v="Não"/>
    <s v="Não"/>
    <n v="2"/>
    <s v="Erro Fale Leve"/>
    <m/>
    <s v="Fale Leve"/>
    <m/>
    <s v="Evitável"/>
    <s v="Sim"/>
    <s v="Preenchimento de Chater com caso fechado"/>
    <s v="Cliente questiona sobre um reembolso que já consta data de pagamento em sistema, ninguém informa isso para cliente, tratam como novo reembolso"/>
    <n v="0"/>
    <m/>
    <n v="1"/>
    <s v="Atendimento especializado - Abertura de caso em árvore errada"/>
    <n v="0"/>
    <m/>
    <n v="1"/>
    <s v="Perda do prazo da ANS"/>
    <n v="0"/>
    <n v="0"/>
    <m/>
  </r>
  <r>
    <x v="5"/>
    <n v="13070500"/>
    <s v="Cobertura"/>
    <s v="Demora na Liberação de Benefício"/>
    <s v="MARCELE DE JESUS MENEZES"/>
    <m/>
    <n v="38"/>
    <s v="Personal"/>
    <s v="Advindos II"/>
    <s v="Zona norte II"/>
    <s v="Empresarial"/>
    <s v="Quero registrar a minha indignação com esse plano! Estão descredenciando tudo e não colocando outro no lugar. Estão criando clínicas sem especialidades. Exemplo a clínica de madureira tinha ortopedista tiraram, tinha cardiologista tiraram, cada vez menos especialidades. Ortopedista pra marcar na rede própria só data longe e fisioterapia só na tijuca em um local. Tive que pagar consulta de ortopedista pra meu pai pq só data longe e agora teremos que pagar fisioterapia pq só tem um local na cidade do Rio de janeiro, um tremenda falta de respeito com o consumidor! No início tinha vários credenciados, agora só rede própria! Tá de mal a pior ! Urologista só tem na tijuca, como que um plano voltado pra idoso só tem um especialista! Espero que outros consumidores façam o mesmo! Corram atrás dos seus direitos. Em anexo tem o print com o local pra urologista ( 1 local) espero que coloquem especialidades nas clínicas"/>
    <d v="2024-09-04T00:00:00"/>
    <s v="Reincidente"/>
    <n v="1"/>
    <n v="3"/>
    <x v="0"/>
    <s v="Não"/>
    <x v="0"/>
    <s v="Não"/>
    <s v="Reclame aqui"/>
    <n v="1"/>
    <s v="Falta de prestador na região"/>
    <s v="Ortopedia"/>
    <s v="Leve Clínica"/>
    <m/>
    <s v="Evitável"/>
    <s v="Não"/>
    <s v="Não"/>
    <s v="Reclamação para o beneficiário  MANOEL CRISPIM MENEZES - Filha do beneficiário reclama de descredenciamento e troca de profissionais nas Leve clínicas. Localizada abertura de RA no dia 04/09."/>
    <n v="1"/>
    <s v="Clinica - Cancelamento de consulta"/>
    <n v="0"/>
    <m/>
    <n v="0"/>
    <m/>
    <n v="0"/>
    <m/>
    <n v="0"/>
    <n v="0"/>
    <m/>
  </r>
  <r>
    <x v="6"/>
    <n v="13071246"/>
    <s v="Contratos e Regulamentos"/>
    <s v="Demora na Contratação AC"/>
    <s v="ISLAINE DA COSTA FERREIRA"/>
    <m/>
    <n v="35"/>
    <s v="Premium"/>
    <s v="Advindos II"/>
    <s v="Centro/ Zona Sul"/>
    <m/>
    <s v=" Beneficiária, questiona a recusa para contratação de plano coletivo empresarial Percetto Negócios e Participações e a Operadora Leve Saúde, não deu uma justificativa da recusa. A solicitação foi feita à Operadora no dia 29/07/2024. Trata-se de empresário individual, que realizou inscrição nos órgãos competentes há no mínimo 6 (seis) meses e está regular junto à Receita Federal. Protocolo: 42233920240826948899 – data: 26/08/2024."/>
    <d v="2024-07-29T00:00:00"/>
    <s v="Não Reincidente"/>
    <n v="5"/>
    <n v="42"/>
    <x v="1"/>
    <s v="Não"/>
    <x v="0"/>
    <s v="Não"/>
    <s v="Não"/>
    <n v="2"/>
    <s v="Alto Custo PJ"/>
    <m/>
    <s v="EMQ"/>
    <m/>
    <s v="Risco do Negócio"/>
    <s v="Não"/>
    <s v="Não"/>
    <s v="Localizado contato da cliente junto ao Fale Leve, onde informa ter entrado em contato com a ANS  e foi orientada de que precisamos dar resposta sobre a proposta de contratação. Consultora não registrou ameaça"/>
    <n v="1"/>
    <s v="Alto Custo (Regra de negócio)"/>
    <n v="1"/>
    <s v="Fale Leve - Não encaminhou ameaça para área responsável"/>
    <n v="0"/>
    <m/>
    <n v="0"/>
    <m/>
    <n v="0"/>
    <n v="0"/>
    <m/>
  </r>
  <r>
    <x v="6"/>
    <n v="13070867"/>
    <s v="Cobertura"/>
    <s v="Demora na Liberação de Benefício"/>
    <s v="JULYANA ALEXANDRA SOUSA DA SILVA"/>
    <m/>
    <n v="19"/>
    <s v="Personal "/>
    <s v="Novos associados"/>
    <s v="São Gonçalo"/>
    <s v="Empresarial"/>
    <s v="beneficiária, questiona a falta de atendimento para o procedimento hemograma completo (conforme o pedido medico ).A solicitação foi feita à Operadora no dia 09/09/2024, para realização no município São Gonçalo . A operadora alega sem nenhuma justificativa. Protocolo:42233920240909066339 Data:09/09/2024"/>
    <d v="2024-09-09T00:00:00"/>
    <s v="Reincidente"/>
    <n v="1"/>
    <n v="0"/>
    <x v="0"/>
    <s v="Não"/>
    <x v="0"/>
    <s v="Não"/>
    <s v="Não"/>
    <n v="1"/>
    <s v="Demora para autorização"/>
    <s v="Exames laboratoriais"/>
    <s v="Regulação - Eletiva"/>
    <m/>
    <s v="Evitável"/>
    <s v="Não"/>
    <s v="Não"/>
    <s v="Beneficiária reclama de demora para liberação de guia de exames laboratoriais. Guia aberta 08:44/ Guia liberada após abertura da NIP as 09:42"/>
    <n v="0"/>
    <m/>
    <n v="2"/>
    <s v="Fale Leve - Guia liberada pela supervisão, poderia ter sido liberada o quanto antes_x000a_Fale Leve - Indicação de rede credenciada errada"/>
    <n v="0"/>
    <m/>
    <n v="0"/>
    <m/>
    <n v="0"/>
    <n v="0"/>
    <m/>
  </r>
  <r>
    <x v="6"/>
    <n v="13071729"/>
    <s v="Cobertura"/>
    <s v="Demora na Liberação de Benefício"/>
    <s v="LUCIANA CHALHOUB CAMPOS"/>
    <m/>
    <n v="46"/>
    <s v="Leve ON"/>
    <s v="Novos associados"/>
    <s v="Zona norte III"/>
    <s v="Empresarial"/>
    <s v=" Contratei o plano On da leve saude Esse plano para ser consultado pelo medico especialista precisa-se passar por um medico de familia, porem a marcação so esta ocorrendo depois de uns 15 dias ou mais para pegar encaminhamento e só depois passar pelo medico especialista. Eu ja estou e m tratamento de gastrite e nao precisaria passar por um medico de familia para me encaminhar. Sem contar que o processo de marcação é super com´plexo nesse plano porque ninguem atende Ligo, tento marcar pelo Whatsap e nao consigo marcar. Minha reclamação é em relação a dificuldade do paciente em acessar os especialistas. Sendo necessario passar por um medico antes que nao ha vaga disponivel para proximo para somente depois agendar o medico especialista, com isso levase uns dois meses para ser atendido"/>
    <d v="2024-08-27T00:00:00"/>
    <s v="Reincidente"/>
    <n v="3"/>
    <n v="13"/>
    <x v="0"/>
    <s v="Não"/>
    <x v="0"/>
    <s v="Não"/>
    <s v="Não"/>
    <n v="1"/>
    <s v="Discordância do fluxo do plano Leve On"/>
    <m/>
    <s v="Núcleo de cuidados integrados"/>
    <m/>
    <s v="Inevitável"/>
    <s v="Não"/>
    <s v="Não"/>
    <s v="Beneficiário não concorda e reclama do fluxo do plano Leve On"/>
    <n v="0"/>
    <m/>
    <n v="0"/>
    <m/>
    <n v="0"/>
    <m/>
    <n v="0"/>
    <m/>
    <n v="0"/>
    <n v="0"/>
    <m/>
  </r>
  <r>
    <x v="6"/>
    <n v="13071513"/>
    <s v="Cobertura"/>
    <s v="Demora na Liberação de Benefício"/>
    <s v="RONALDO KRAUSS LAS CASAS FERNANDEZ"/>
    <m/>
    <n v="54"/>
    <s v="Mais Metropolitano"/>
    <s v="Advindos III"/>
    <s v="Zona Oeste II"/>
    <s v="Empresarial"/>
    <s v="Interlocutora, que se identifica como esposa do beneficiário, questiona a não cobertura para TOMOGRAFIA COMPUTADORIZADA DE ABDOME TOTAL. O procedimento foi solicitado à operadora no dia 27/08/2024, para realização no município Rio de Janeiro e a operadora indicou prestadores que não realizam o procedimento. Protocolo 42233920240909066907 - data 09/09/2024."/>
    <d v="2024-08-27T00:00:00"/>
    <s v="Não Reincidente"/>
    <n v="7"/>
    <n v="13"/>
    <x v="1"/>
    <s v="Sim"/>
    <x v="0"/>
    <s v="Não"/>
    <s v="Atendimento especializado"/>
    <n v="3"/>
    <s v="Erro Fale Leve"/>
    <s v="TC de abdomen total"/>
    <s v="Fale Leve"/>
    <m/>
    <s v="Evitável"/>
    <s v="Sim"/>
    <s v="Não"/>
    <s v="Exame solicitado não é coberto pelo rol e backoffice realizou abertura de guia com outra codificação de forma errônea para que o beneficiário não ficasse &quot;descoberto&quot;. Não foi informado para o beneficiário que exame solicitado não é coberto e a esposa continuou tentando agendar o exame que estava no pedido."/>
    <n v="1"/>
    <s v="Foi seguido o processo adotado pelo Fale Leve para abertura de guias de exames sem codificação"/>
    <n v="1"/>
    <s v="Backoffice - Abertura de guia com codificação errada"/>
    <n v="0"/>
    <m/>
    <n v="0"/>
    <m/>
    <n v="0"/>
    <n v="0"/>
    <m/>
  </r>
  <r>
    <x v="6"/>
    <n v="13072774"/>
    <s v="Cobertura"/>
    <s v="Demora na Liberação de Benefício"/>
    <s v="IVANY ANTONIO DOS SANTOS"/>
    <m/>
    <n v="61"/>
    <s v="Leve ON"/>
    <s v="Advindos I"/>
    <s v="Duque de Caxias"/>
    <s v="Empresarial"/>
    <s v="Minha insatisfação com o atendimento do LEVE ON BAIXADA , constantemente há demora para responder ás solicitações pelo canal deles, WhatsApp, e após horas de espera, as chamadas são canceladas com a mensagem inadequada: &quot;Ei, você ainda está ai? Por falta de comunicação, encerramos a chamada&quot;, mesmo que todas informações já tinham sido enviadas e as horas de espera. Hoje, 09/09, enviei pedidos de exames para Ivany Antônio que está com grau 4 de prolapso de bexiga e já teve quatro infecções urinarias. Após , a atendente que sequer se identificou, solicita reenvio das msg, alegando não ter visualizado antes. Reenviei os exames ás 10h46, fiquei sem resposta até agora 16:28, prejudicando os cuidados essenciais, Essa demora recorrente afeta o agendamento dos exames e a saúde da paciente. Diante da gravidade, Solicito providencias urgentes para priorizar o atendimento e agendamento da cirurgia de forma mais célere, evitando novos transtornos. Conto com a solução da ANS nesta situação delicada"/>
    <d v="2024-09-09T00:00:00"/>
    <s v="Não Reincidente"/>
    <n v="1"/>
    <n v="0"/>
    <x v="0"/>
    <s v="Não"/>
    <x v="0"/>
    <s v="Não"/>
    <s v="Não"/>
    <n v="1"/>
    <s v="Erro Fale Leve"/>
    <m/>
    <s v="Fale Leve"/>
    <m/>
    <s v="Evitável"/>
    <s v="Não"/>
    <s v="Não"/>
    <s v="Beneficiária reclama de demora no atendimento do whatsapp. Neste dia, houve problema sistêmico na Facilita em que não conseguíamos receber imagens, porém, consultora não interagiu com a beneficiária e não protocolou atendimento."/>
    <n v="0"/>
    <m/>
    <n v="2"/>
    <s v="Fale Leve - Consultora não deixou clara a informação de erro sistêmico_x000a_Fale Leve - Não houve registro do atendimento no Solus"/>
    <n v="0"/>
    <m/>
    <n v="0"/>
    <m/>
    <n v="0"/>
    <n v="1"/>
    <s v="Facilita estava impossibilitando dos consultores receberem imagens"/>
  </r>
  <r>
    <x v="6"/>
    <n v="13072250"/>
    <s v="Cobertura"/>
    <s v="Demora na Liberação de Benefício"/>
    <s v="ROSANE MORAES DE OLIVEIRA"/>
    <m/>
    <n v="61"/>
    <s v="Premium"/>
    <s v="Advindos II"/>
    <s v="Centro/ Zona Sul"/>
    <s v="Empresarial"/>
    <s v="Solicitei o reembolso para a minha mãe, Rosane Moraes de Oliveira, a qual é minha dependente e precisou ser internada de emergência em razão do que, em um primeiro momento foi diagnosticado como encefalite. Ela precisou fazer ressonância magnética do cerebro com uso de anestesia geral, uma vez que estava com a cognição afetada e os médicos disseram que era fundamental que ela ficasse absolutamente parada. Eu efetuei o pagametno de R$ 1500 reais pelo anestesista, que foi indicado pelo próprio hospital (o qual faz parte da rede credenciada do plano). Após o exame, foi necessária a realização de uma biopsia do cérebro. Foi realizado o pagamento de R$ 12.999,54 pelo anestesistae R$ 1300 pela instrumentadora. Ocorre que somente o anestsista do procediemnto cirrugico foi reembolsado. O plano não retorna, não me passou qualquer informação e não reembolsa a instrumentadora e o anestesista da ressonancia, mesmo eu tendo feito a solicitação em 06/08/2024"/>
    <d v="2024-08-07T00:00:00"/>
    <s v="Não Reincidente"/>
    <n v="5"/>
    <n v="33"/>
    <x v="1"/>
    <s v="Sim"/>
    <x v="0"/>
    <s v="Não"/>
    <s v="Atendimento especializado"/>
    <n v="3"/>
    <s v="Erro na análise do reembolso"/>
    <m/>
    <s v="Produção médica"/>
    <m/>
    <s v="Evitável"/>
    <s v="Sim"/>
    <s v="Fechou o caso de forma errada"/>
    <s v="Beneficiária solicitou o reembolso de 3 notas fiscais, que por erro de análise, foram pagos somente 1 e solicitadas as documentações dos dois restantes. Ainda no mesmo caso, foi aberta a demanda relacionada e encerrada pela mesma pessoa. Após 20 dias, é aberto um novo caso que também é recusado."/>
    <n v="0"/>
    <m/>
    <n v="2"/>
    <s v="Produção Médica  - Encerramento de DR errada_x000a_Produção Médica - Realizado pagamento apenas de 1 nota fiscal"/>
    <n v="0"/>
    <m/>
    <n v="1"/>
    <s v="Prazo da ANS estourado"/>
    <n v="0"/>
    <n v="0"/>
    <m/>
  </r>
  <r>
    <x v="7"/>
    <n v="13073957"/>
    <s v="Contratos e Regulamentos"/>
    <s v="Demora na Contratação AC"/>
    <s v="YUBIRAJARA CORREA"/>
    <m/>
    <n v="84"/>
    <s v="Premium"/>
    <s v="Advindos III"/>
    <s v="Duque de Caxias"/>
    <s v="Individual"/>
    <s v="Interlocutor(a), que se identifica como filho do beneficiário, questiona a falta de resposta para contratação de plano individual ou familiar. A solicitação foi feita à Operadora no dia 25/07/2024. Protocolo 42233920240819921121 data - 19/08/2024"/>
    <d v="2024-07-25T00:00:00"/>
    <s v="Não Reincidente"/>
    <s v="-"/>
    <n v="47"/>
    <x v="0"/>
    <s v="Não"/>
    <x v="1"/>
    <s v="Não"/>
    <s v="Não"/>
    <n v="0"/>
    <s v="Alto Custo PF/MEI"/>
    <m/>
    <s v="EMQ"/>
    <m/>
    <s v="Risco do Negócio"/>
    <s v="Não"/>
    <s v="Não"/>
    <s v="Não localizado contato com a Central Fale Leve"/>
    <n v="1"/>
    <s v="Alto Custo (Regra de negócio)"/>
    <n v="0"/>
    <m/>
    <n v="0"/>
    <m/>
    <n v="0"/>
    <m/>
    <n v="0"/>
    <n v="0"/>
    <m/>
  </r>
  <r>
    <x v="7"/>
    <n v="13075894"/>
    <s v="Mensalidade ou Reajuste"/>
    <s v="Troca de titularidade"/>
    <s v="LUIS ROBERTO DO ROSARIO BRITO"/>
    <m/>
    <n v="66"/>
    <s v="Premium"/>
    <s v="Novos associados"/>
    <s v="Centro/ Zona Sul"/>
    <s v="Individual"/>
    <s v="Solicitei o plano da empresa leve saúde em 18 de julho por meio da LJT consultoria e a operadora fez a entrevista por vídeo em 23 de julho.Depois da entrevista até dia 30 de julho,só informava que estava em análise.Sou cadeirante e hemiplégico por conta de AVC. Quem me ajuda a resolver minhas questões é minha irmã com quem moro. Ocorre que para não di negar o plano resolveram que a cobrança tem que ser emitida em nome dela, além de me tirar a autonomia, retiram o direito de ter as minhas contas em meu nome, que vai me impedir de declarar no Imposto de Renda. A alegação é que não assino, mas o processo atual de contratação é eletrônico, caso queiram minha assinatura deviam enviar o contrato, o que não fizeram. A minha assinatura é por meio de digital, assinatura que consta no banco pelo qual recebo o INSS. Esse é o boleto de cobrança, sem nenhuma menção a mim que estou contratando. Sou capaz de fazer assinaturas, principalmente, assinatura eletrônica que não veio habilitada. NEGATIVA"/>
    <d v="2024-07-22T00:00:00"/>
    <s v="Não Reincidente"/>
    <s v="-"/>
    <n v="50"/>
    <x v="0"/>
    <s v="Não"/>
    <x v="1"/>
    <s v="Não"/>
    <s v="Não"/>
    <n v="0"/>
    <s v="Alto Custo PF/MEI"/>
    <m/>
    <s v="EMQ"/>
    <m/>
    <s v="Risco do Negócio"/>
    <s v="Não"/>
    <s v="Não"/>
    <s v="Não localizado contato com a Central Fale Leve"/>
    <n v="1"/>
    <s v="Alto Custo (Regra de negócio)"/>
    <n v="0"/>
    <m/>
    <n v="0"/>
    <m/>
    <n v="0"/>
    <m/>
    <n v="0"/>
    <n v="0"/>
    <m/>
  </r>
  <r>
    <x v="7"/>
    <n v="13075350"/>
    <s v="Cobertura"/>
    <s v="Dificuldade no agendamento"/>
    <s v="CARLOS ADRIANO DA SILVA SANTOS"/>
    <m/>
    <n v="45"/>
    <s v="Leve ON"/>
    <s v="Novos associados"/>
    <s v="Zona Oeste I "/>
    <s v="Individual"/>
    <s v=" Interlocutora, que se identifica como esposa do beneficiário, questiona a não cobertura para US - Ecocardiograma com Doppler convencional - artérias. O procedimento foi solicitado à operadora no dia 10/09/2024, para realização no município São Gonçalo/RJ e a operadora indicou prestadores que não realizam o procedimento. Relata que a operadora após a indicação informou que não possui rede de prestadores no município solicitante. Protocolo 42233920240910074788 – data 10/09/2024."/>
    <d v="2024-09-10T00:00:00"/>
    <s v="Não Reincidente"/>
    <n v="3"/>
    <n v="0"/>
    <x v="1"/>
    <s v="Não"/>
    <x v="0"/>
    <s v="Não"/>
    <s v="Não"/>
    <n v="2"/>
    <s v="Erro Fale Leve"/>
    <m/>
    <s v="Fale Leve"/>
    <m/>
    <s v="Evitável"/>
    <s v="Sim"/>
    <s v="Não"/>
    <s v="Esposa do beneficiário reclama dos locais indicados para realização de ecocardiograma. Consultora informa a beneficiária que não há prestadores na sua região e indica local que beneficiária afirmou já ter realizado anteriormente,"/>
    <n v="0"/>
    <m/>
    <n v="1"/>
    <s v="Fale Leve  - Indicação errada de rede credenciada"/>
    <n v="0"/>
    <m/>
    <n v="0"/>
    <m/>
    <n v="0"/>
    <n v="0"/>
    <m/>
  </r>
  <r>
    <x v="7"/>
    <n v="13073653"/>
    <s v="Cobertura"/>
    <s v="Negativa de beneficios"/>
    <s v="FRANCILANE DE PAULA SILVESTRE SABINO"/>
    <m/>
    <n v="52"/>
    <s v="Personal "/>
    <s v="Novos associados"/>
    <s v="Zona Oeste I "/>
    <s v="Empresarial"/>
    <s v="PROCEDIMENTO NEGADO, ALEGADO QUE NAO TENHO COBERTURA PELO TEMPO DE CONTRATO."/>
    <d v="2024-07-09T00:00:00"/>
    <s v="Não Reincidente"/>
    <n v="1"/>
    <n v="63"/>
    <x v="0"/>
    <s v="Não"/>
    <x v="0"/>
    <s v="Não"/>
    <s v="Não"/>
    <n v="1"/>
    <s v="Negativa de autorização devida"/>
    <m/>
    <s v="Regulação - Eletiva"/>
    <m/>
    <s v="Inevitável"/>
    <s v="Não"/>
    <s v="Não"/>
    <s v="Beneficiária identificada como fraude, teve cpt implantada após retificação de DS. A negativa para o procedimento de infiltração ocorreu após a retificação."/>
    <n v="1"/>
    <s v="Fraude no preenchimento da DS"/>
    <n v="0"/>
    <m/>
    <n v="0"/>
    <m/>
    <n v="0"/>
    <m/>
    <n v="0"/>
    <n v="0"/>
    <m/>
  </r>
  <r>
    <x v="8"/>
    <n v="13076477"/>
    <s v="Contratos e Regulamentos"/>
    <s v="Demora na Contratação AC"/>
    <s v="NORMA VENEZA GONCALVES"/>
    <m/>
    <n v="83"/>
    <s v="Premium"/>
    <s v="Advindos III"/>
    <s v="São Gonçalo"/>
    <s v="Individual"/>
    <s v="Interlocutora, que se identifica como irmã da beneficiária, questiona a falta de resposta para contratação de plano individual ou familiar. A operadora só informa que tem que aguardar mais 72 horas. A solicitação foi feita à Operadora no dia 16/08/2024. Relata que entrou em contato com a Operadora por meio do telefone 3952-3333, no dia 11/09/2024, em torno das 09:10, a operadora se recusou a fornecer o protocolo."/>
    <d v="2024-08-16T00:00:00"/>
    <s v="Não Reincidente"/>
    <n v="7"/>
    <n v="26"/>
    <x v="0"/>
    <s v="Não"/>
    <x v="0"/>
    <s v="Não"/>
    <s v="Não"/>
    <n v="1"/>
    <s v="Alto Custo PF/MEI"/>
    <m/>
    <s v="EMQ"/>
    <m/>
    <s v="Risco do Negócio"/>
    <s v="Não"/>
    <s v="Não"/>
    <s v="Localizado contato da irmã da cliente junto ao Fale Leve e nos últimos contatos, não ocorreu ameaça explícita, porém, no último contato a responsável solicita o protocolo da ligação e estava atritada pois relata receber sempre a solicitação de recontato."/>
    <n v="1"/>
    <s v="Alto Custo (Regra de negócio)"/>
    <n v="0"/>
    <m/>
    <n v="0"/>
    <m/>
    <n v="0"/>
    <m/>
    <n v="0"/>
    <n v="0"/>
    <m/>
  </r>
  <r>
    <x v="8"/>
    <n v="13077069"/>
    <s v="Cobertura"/>
    <s v="Dificuldade no agendamento"/>
    <s v="LUMA COELHO ROCHA"/>
    <m/>
    <n v="2"/>
    <s v="Personal "/>
    <s v="Novos associados"/>
    <s v="Zona Oeste I "/>
    <s v="Individual"/>
    <s v="Interlocutora, que se identifica como avó da beneficiária, questiona o não atendimento para para FONOAUDIÓLOGO. Relata que tentou entrar em contato com a Operadora por meio dos telefones 2139524800/39523382 - na data 11/09/2024, em torno das 10:39 hrs, sem sucesso."/>
    <d v="2024-09-05T00:00:00"/>
    <s v="Não Reincidente"/>
    <n v="4"/>
    <n v="6"/>
    <x v="1"/>
    <s v="Sim"/>
    <x v="0"/>
    <s v="Não"/>
    <s v="Atendimento especializado"/>
    <n v="3"/>
    <s v="Cancelamento de consulta"/>
    <s v="Fonoaudiologia Pediátrica"/>
    <s v="Leve Clínica"/>
    <m/>
    <s v="Evitável"/>
    <s v="Sim"/>
    <s v="Não"/>
    <s v="Cliente reclama de múltiplos cancelamentos de agenda na Leve Clínica, além de consultas de curta duração, alto volume de clientes, etc"/>
    <n v="1"/>
    <s v="Clinica - Cancelamento de consulta"/>
    <n v="1"/>
    <s v="Atendimento especializado - Não realizou acolhimento com o cliente"/>
    <n v="0"/>
    <m/>
    <n v="0"/>
    <m/>
    <n v="0"/>
    <n v="0"/>
    <m/>
  </r>
  <r>
    <x v="8"/>
    <n v="13077991"/>
    <s v="Cobertura"/>
    <s v="Dificuldade no agendamento"/>
    <s v="JORGE JOSE DE FREITAS"/>
    <m/>
    <n v="68"/>
    <s v="Leve ON"/>
    <s v="Novos associados"/>
    <s v="Belford Roxo"/>
    <s v="Individual"/>
    <s v="Prezados, Gostaria de registrar uma reclamação referente ao plano de saúde LEVE ON, pois estou enfrentando uma situação extremamente preocupante em relação ao atendimento do meu pai. Há dois meses estamos aguardando uma consulta on-line para ele, porém, até o momento, não fomos atendidos. Ao entrar em contato com o plano de saúde, fui informado pela atendente que a médica responsável pela consulta pediu demissão e que a empresa está com dificuldades para realizar novos atendimentos. Além disso, estamos aguardando há meses por uma investigação mais aprofundada sobre o quadro de saúde do meu pai. Fomos informados de que ele passaria por uma junta médica do plano, mas até o momento isso não aconteceu. As opiniões sobre o diagnóstico também tem sido divergentes, o que tem gerado grande angústia para nossa família. Enquanto alguns profissionais mencionam a possibilidade de Alzhimer, outros apontam para um quadro de demência. A situação do meu pai tem se deteriorado a cada dia"/>
    <d v="2024-09-09T00:00:00"/>
    <s v="Não Reincidente"/>
    <n v="2"/>
    <n v="2"/>
    <x v="0"/>
    <s v="Não"/>
    <x v="0"/>
    <s v="Sim"/>
    <s v="Não"/>
    <n v="2"/>
    <s v="Discordância do fluxo do plano Leve On"/>
    <m/>
    <s v="Núcleo de cuidados integrados"/>
    <m/>
    <s v="Evitável"/>
    <s v="Não"/>
    <s v="Não"/>
    <s v="Aparentemente influcência da mudança do Fleury para internalização ON. Checar"/>
    <n v="1"/>
    <s v="Internalização do Leve On"/>
    <n v="0"/>
    <m/>
    <n v="0"/>
    <m/>
    <n v="0"/>
    <m/>
    <n v="0"/>
    <n v="0"/>
    <m/>
  </r>
  <r>
    <x v="8"/>
    <n v="13076992"/>
    <s v="Cobertura"/>
    <s v="Dificuldade no agendamento"/>
    <s v="KARINY DA SILVA RIBEIRO"/>
    <m/>
    <n v="26"/>
    <s v="Leve ON"/>
    <s v="Advindos II"/>
    <s v="São Gonçalo"/>
    <s v="Empresarial"/>
    <s v="Interlocutora, que se identifica como beneficiária, questiona a não cobertura para ( preventivo completo) , e nome do médico solicitante Dra oriana kieling . O procedimento foi solicitado à operadora no dia 30/08/2024 , para realização no município São Gonçalo e a operadora indicou prestadores que não realizam o procedimento. beneficiaria pede ajuda para conseguir realizar seu exame Protocolo 42233920240911077148 data 11/09/2024"/>
    <d v="2024-08-30T00:00:00"/>
    <s v="Não Reincidente"/>
    <n v="11"/>
    <n v="12"/>
    <x v="1"/>
    <s v="Sim"/>
    <x v="0"/>
    <s v="Não"/>
    <s v="Atendimento especializado"/>
    <n v="3"/>
    <s v="Falta de prestador na região"/>
    <s v="Exame de preventivo"/>
    <s v="Gestão de Rede"/>
    <m/>
    <s v="Evitável"/>
    <s v="Sim"/>
    <s v="Perda de SLA"/>
    <s v="Beneficiária solicita local para realização de exame, foi indicado local e solicitado o envio para pedidos caso não conseguisse realizar. A mesma encaminhou pedido por email e backoffice perdeu o SLA para envio. Durante a tratativa, o time de gestão de rede também perdeu SLA para resposta de prestador e atendimento especializado demorou para abrir demanda para gestão de rede pois achava que médica na Leve clínica da Barra atenderia a demanda."/>
    <n v="0"/>
    <m/>
    <n v="4"/>
    <s v="Gestão de rede  - Demora para direcionamento de prestador/ Sem prestador na rede_x000a_Backoffice - Demora para abertura de guia_x000a_Atendimento especializado - Encaminhou demanda para área errada_x000a_Atendimento especializado - Não realizou acolhimento com cliente"/>
    <n v="0"/>
    <m/>
    <n v="3"/>
    <s v="Backoffice - Perda de SLA_x000a_Atendimento especializado - Perda de SLA_x000a_Gestão de rede - Perda de SLA"/>
    <n v="0"/>
    <n v="0"/>
    <m/>
  </r>
  <r>
    <x v="9"/>
    <n v="13080424"/>
    <s v="Contratos e Regulamentos"/>
    <s v="Negativa de contratação"/>
    <s v="PEDRO LUCAS RIBEIRO MONIS"/>
    <m/>
    <n v="5"/>
    <m/>
    <m/>
    <m/>
    <m/>
    <s v="No dia 11/09/24 Tentei fazer um plano de saúde para meu filho de 5 anos com um corretor de planos e o mesmo me informou que a empresa leve saúde nao esta fazendo contrataçao de plano individual para crianças , somente se um resposável entrar junto . aos meus olhos significa uma venda casada do plano de saúde . hoje dia 12/09/24 liguei diretamente para o plano para confirmar e dois atendentes diferentes me informaram que a empresa nao esta fazendo plano para menores de 18 anos de idade. e se negaram a passar o protocolo da ligação. preciso acompanhar meu filho no pediatra para consultas e nao consigo realizar a adesão do plano de saúde."/>
    <s v="-"/>
    <s v="Não Reincidente"/>
    <n v="0"/>
    <e v="#VALUE!"/>
    <x v="0"/>
    <s v="Não"/>
    <x v="0"/>
    <s v="Não"/>
    <s v="Não"/>
    <n v="1"/>
    <s v="Discordância de regras de comercialização"/>
    <m/>
    <s v="Comercial"/>
    <m/>
    <s v="Inevitável"/>
    <s v="Não"/>
    <s v="Não"/>
    <s v="Cliente reclama da regra de comercialização de planos para crianças"/>
    <n v="1"/>
    <s v="Comercialização de planos para crianças junto a adultos (Regra de negócios)"/>
    <n v="0"/>
    <m/>
    <n v="0"/>
    <m/>
    <n v="0"/>
    <m/>
    <n v="0"/>
    <n v="0"/>
    <m/>
  </r>
  <r>
    <x v="10"/>
    <n v="13080782"/>
    <s v="Contratos e Regulamentos"/>
    <s v="Demora na Contratação AC"/>
    <s v="AMERICO DAVID AURELIO"/>
    <m/>
    <n v="64"/>
    <s v="Premium"/>
    <s v="Novos associados"/>
    <s v="Zona Oeste II"/>
    <s v="Individual"/>
    <s v="No dia 31/07/2024 eu assinei a proposta para contratação do plano leve premium PF, declarando honestamente todas as minhas pré existências, no dia 05/08 passei pela entrevista médica informando honestamente também as pré existentes. Porém o plano consta até hoje em análise médica, sendo que o prazo que me foi me informado era de 30 dias e hoje está fazendo 44 dias que consta em análise. Acredito que por conta das doenças não querem me aceitar, hoje meu antigo plano está cancelado e estou descoberto pois a leve não da andamento na proposta."/>
    <d v="2024-07-31T00:00:00"/>
    <s v="Não Reincidente"/>
    <n v="1"/>
    <n v="44"/>
    <x v="0"/>
    <s v="Não"/>
    <x v="0"/>
    <s v="Não"/>
    <s v="Não"/>
    <n v="1"/>
    <s v="Alto Custo PF/MEI"/>
    <m/>
    <s v="EMQ"/>
    <m/>
    <s v="Risco do Negócio"/>
    <s v="Não"/>
    <s v="Não"/>
    <s v="Cliente entrou em contato um dia antes de abrir a NIP, não realizou ameaça explícita mas solicita protocolo."/>
    <n v="1"/>
    <s v="Alto Custo (Regra de negócio)"/>
    <n v="0"/>
    <m/>
    <n v="0"/>
    <m/>
    <n v="0"/>
    <m/>
    <n v="0"/>
    <n v="0"/>
    <m/>
  </r>
  <r>
    <x v="10"/>
    <n v="13081416"/>
    <s v="Contratos e Regulamentos"/>
    <s v="Demora na Contratação AC"/>
    <s v="ANA LUCIA PINHEIRO"/>
    <m/>
    <n v="73"/>
    <s v="Personal "/>
    <s v="Advindos III"/>
    <s v="Zona Oeste II"/>
    <s v="Individual"/>
    <s v=" Interlocutor, que se identifica como filho da beneficiária, questiona prazo para contratação de plano individual ou familiar, sob alegação de estar em análise. A solicitação foi feita à Operadora no dia 14/08/2024. Protocolo: 17236420822321"/>
    <d v="2024-08-14T00:00:00"/>
    <s v="Não Reincidente"/>
    <s v="-"/>
    <n v="30"/>
    <x v="0"/>
    <s v="Não"/>
    <x v="1"/>
    <s v="Não"/>
    <s v="Não"/>
    <n v="0"/>
    <s v="Alto Custo PF/MEI"/>
    <m/>
    <s v="EMQ"/>
    <m/>
    <s v="Risco do Negócio"/>
    <s v="Não"/>
    <s v="Não"/>
    <s v="Não localizado contato com a Central Fale Leve"/>
    <n v="1"/>
    <s v="Alto Custo (Regra de negócio)"/>
    <n v="0"/>
    <m/>
    <n v="0"/>
    <m/>
    <n v="0"/>
    <m/>
    <n v="0"/>
    <n v="0"/>
    <m/>
  </r>
  <r>
    <x v="10"/>
    <n v="13081737"/>
    <s v="Cobertura"/>
    <s v="Demora na Liberação de Benefício"/>
    <s v="MARILTON FERREIRA DUQUE ESTRADA"/>
    <m/>
    <n v="45"/>
    <s v="Personal "/>
    <s v="Novos associados"/>
    <s v="São Gonçalo"/>
    <s v="Empresarial"/>
    <s v="Interlocutora, que se identifica como esposa do beneficiário, questiona a demora para liberação da internação do marido. O beneficiário chegou em no hospital por volta das 14 horas, somente às 16 horas foram solicitadas informações pelo hospital, e a internação ocorreu somente às meia noite. O beneficiário não resistiu e teve uma insuficiência respiratória, o ocorrido foi em 05/09/2024, no município São Gonçalo. O óbito ocorreu no dia 06/09/2024, acrescenta que houve enorme descaso para a liberação da internação, teve que ligar varias vezes para que liberassem. Foi solicitado e-mail referente a decisão tomada de fazer marido da interlocutora aguardar mais 12 horas para ser internado, porém e-mail não foi enviado pela operadora, e sim pelo hospital. Protocolo 42233920240913083654 – data 13/09/2024."/>
    <d v="2024-09-05T00:00:00"/>
    <s v="Não Reincidente"/>
    <n v="4"/>
    <n v="8"/>
    <x v="1"/>
    <s v="Sim"/>
    <x v="0"/>
    <s v="Não"/>
    <s v="Atendimento especializado"/>
    <n v="3"/>
    <s v="Atendimento durante internação"/>
    <m/>
    <s v="Regulação - GPI"/>
    <m/>
    <s v="Evitável"/>
    <s v="Sim"/>
    <s v="Não encaminhou para área responsável"/>
    <s v="Guia foi solicitada no dia 05/09 as 16:19 e guia 1371034 foi liberada as 23:56. NIP aberta após o ocorrido e falecimento do beneficiário. Durante a tratativa a filha do beneficiário realizou contatos para solicitar autorização e chegou a realizar ameaças.Segundo o protocolo de 21:46, a equipe de regulação aguardava exames para análise da autorização."/>
    <n v="0"/>
    <m/>
    <n v="1"/>
    <s v="Fale Leve - Não encaminhou demanda para área responsável"/>
    <n v="1"/>
    <s v="Prestador não encaminhou exames suficientes que corroborassem para liberação de internação"/>
    <n v="0"/>
    <m/>
    <n v="0"/>
    <n v="0"/>
    <m/>
  </r>
  <r>
    <x v="10"/>
    <n v="13081109"/>
    <s v="Cobertura"/>
    <s v="Demora na Liberação de Benefício"/>
    <s v="VALDIR BASTOS MAGALHAES"/>
    <m/>
    <n v="83"/>
    <s v="Premium"/>
    <s v="Advindos II"/>
    <s v="Zona Oeste II"/>
    <m/>
    <s v=" Infelizmente o setor de avaliação do Plano de Saúde não conseguiu ser sensibilizado pelo senso de urgência no contexto apresentado que trata-se de idoso de 83 anos necessitando de exame de PETSCAN que está sendo tratado como exame eletivo pelo setor de análise em que pese as diversas tentativas, infrutíferas, de sensibilizar o setor. O excelente atendimento realizado tanto pelo SAC quanto pela ouvidoria, na dezena de protocolos abertos a respeito, não foram suficientes para sensibilizar o setor de avaliação sobre a urgência do caso e a necessidade de celeridade. Tendo em vista o desespero da família e do próprio idoso, diagnosticado com carcinoma de bexiga e que dada a idade o tempo de vida queda comprometido com a falta de assistência, venho encarecidamente solicitar a essa ANS que apoio o pleito da própria ouvidoria da LEVE junto aos avaliadores responsáveis pela liberação do EXAME de PETSACN, agendado para o dia 17/09 - Centro de Medicina Nuclear."/>
    <d v="2024-09-04T00:00:00"/>
    <s v="Não Reincidente"/>
    <n v="14"/>
    <n v="9"/>
    <x v="1"/>
    <s v="Sim"/>
    <x v="0"/>
    <s v="Sim"/>
    <s v="Atendimento especializado/Ouvidoria"/>
    <n v="4"/>
    <s v="Solicitação de autorização dentro do prazo"/>
    <m/>
    <s v="Regulação - Eletiva"/>
    <m/>
    <s v="Evitável"/>
    <s v="Sim"/>
    <s v="Não"/>
    <s v="Filha do beneficiário reclama de demora para autorização de exame de ressonância de urgência. Beneficiário com CA de Bexiga, porém, solicitação estava dentro do prazo. Houve erro do Backoffice ao passar o prazo de análise e abertura da guia com codificação errada."/>
    <n v="1"/>
    <s v="Informar prazo máximo para realização de exames (Regras de negócio)"/>
    <n v="2"/>
    <s v="Backoffice - Abertura de guia com codificação errada_x000a_Backoffice - Informado prazo errado assistencial da ANS"/>
    <n v="0"/>
    <m/>
    <n v="0"/>
    <m/>
    <n v="0"/>
    <n v="0"/>
    <m/>
  </r>
  <r>
    <x v="10"/>
    <n v="13081801"/>
    <s v="Cobertura"/>
    <s v="Demora na Liberação de Benefício"/>
    <s v="ANDRE LUIZ RODRIGUES SAMPAIO"/>
    <m/>
    <n v="51"/>
    <s v="Personal "/>
    <s v="Advindos II"/>
    <m/>
    <m/>
    <s v="Liguei hoje para o centro de medicina do RJ, para marcar exame de ressonância, e o mesmo me informou que a marcação teria que ser para o dia 23, porque a LEVE só liberaria a autorização em 10 dias corridos. Posteriormente falei co a leve, e fui informado pela atendente Larissa, que a autorização ficaria pronta em 10 dias úteis. Isso é um absurdo, é um prazo abusivo e canalha diga-se de passagem! Além disso o centro de medicina do RJ, praticamente obriga ao paciente, entrar no site deles depois de marcar o exame, e preencher um formulário para pedir autorização ao plano. Eles que deveriam fazer esse procedimento, e não o paciente. Quero deixar claro que: &quot; Não estou pedindo favor algum a nenhum F#$D@$P!!. Pelo tempo pago é uma canalhice esperar 10 dias úteis. Não são eles que estão com dores e com a pressão arterial alterada quando a dor intensifica.&quot; Espero uma solução rápida!"/>
    <d v="2024-09-13T00:00:00"/>
    <s v="Não Reincidente"/>
    <n v="3"/>
    <n v="0"/>
    <x v="1"/>
    <s v="Sim"/>
    <x v="0"/>
    <s v="Não"/>
    <s v="Atendimento especializado"/>
    <n v="3"/>
    <s v="Solicitação de autorização dentro do prazo"/>
    <m/>
    <s v="Regulação - Eletiva"/>
    <m/>
    <s v="Inevitável"/>
    <s v="Sim"/>
    <s v="Não"/>
    <s v="Beneficiário não concorda com o cumprimento de prazo estipulado pela ANS de 21 dias úteis para a realização de exames PAC"/>
    <n v="1"/>
    <s v="Informar prazo máximo para realização de exames (Regras de negócio)"/>
    <n v="0"/>
    <m/>
    <n v="0"/>
    <m/>
    <n v="0"/>
    <m/>
    <n v="0"/>
    <n v="0"/>
    <m/>
  </r>
  <r>
    <x v="11"/>
    <n v="13083512"/>
    <s v="Contratos e Regulamentos"/>
    <s v="Demora na Contratação AC"/>
    <s v="PAULO HENRIQUE MONJARDIN DA ROCHA VIANNA"/>
    <m/>
    <n v="59"/>
    <s v="Premium"/>
    <s v="Novos associados"/>
    <s v="Zona Oeste II"/>
    <s v="Individual"/>
    <s v="beneficiário , relata que a [especificar operadora/administradora de destino] não comunicou o aceite da portabilidade no plano de destino. Informa que cumpriu todos os requisitos estabelecidos pela resolução normativa vigente permanência/compatibilidade com o plano de destino e demais requisitos), sendo os documentos entregues na operadora/administradora] em 14/08/2024 passou por uma junta medica para avaliar as doenças pre existentes protocolo 42233920240909004418 no mês de setembro 2024"/>
    <d v="2024-08-14T00:00:00"/>
    <s v="Não Reincidente"/>
    <n v="15"/>
    <n v="33"/>
    <x v="1"/>
    <s v="Não"/>
    <x v="0"/>
    <s v="Sim"/>
    <s v="Ouvidoria"/>
    <n v="3"/>
    <s v="Alto Custo PF/MEI"/>
    <m/>
    <s v="EMQ"/>
    <m/>
    <s v="Risco do Negócio"/>
    <s v="Não"/>
    <s v="Não"/>
    <s v="Localizado 12 contatos do corretor com o Fale Leve para  coletar informações sobre a implantação da proposta. Nos 3 últimos atendimentos o mesmo reclama que o prazo da ANS havia expirado. Pelo número do cliente, foram localizados dois protocolos junto ao Fale Leve e um atendimento junto a ouvidoria."/>
    <n v="1"/>
    <s v="Alto Custo (Regra de negócio)"/>
    <n v="0"/>
    <m/>
    <n v="0"/>
    <m/>
    <n v="0"/>
    <m/>
    <n v="0"/>
    <n v="0"/>
    <m/>
  </r>
  <r>
    <x v="11"/>
    <n v="13083844"/>
    <s v="Contratos e Regulamentos"/>
    <s v="Demora na Contratação AC"/>
    <s v="PAULO MOTTA MAIA DE OLIVEIRA VALERIO"/>
    <m/>
    <n v="38"/>
    <s v="Premium"/>
    <s v="Advindos II"/>
    <s v="Centro/ Zona Sul"/>
    <s v="Individual"/>
    <s v="Beneficiário questiona a recusa para contratação de plano individual ou familiar, sem apresentar justificativa. A solicitação foi feita à Operadora no dia 01/09/2024. Protocolo: 17247860939488 - Não soube informar data."/>
    <d v="2024-08-27T00:00:00"/>
    <s v="Não Reincidente"/>
    <s v="-"/>
    <n v="20"/>
    <x v="0"/>
    <s v="Não"/>
    <x v="1"/>
    <s v="Não"/>
    <s v="Não"/>
    <n v="0"/>
    <s v="Alto Custo PF/MEI"/>
    <m/>
    <s v="EMQ"/>
    <m/>
    <s v="Risco do Negócio"/>
    <s v="Não"/>
    <s v="Não"/>
    <s v="Não localizado contato com a Central Fale Leve "/>
    <n v="1"/>
    <s v="Alto Custo (Regra de negócio)"/>
    <n v="0"/>
    <m/>
    <n v="0"/>
    <m/>
    <n v="0"/>
    <m/>
    <n v="0"/>
    <n v="0"/>
    <m/>
  </r>
  <r>
    <x v="11"/>
    <n v="13084715"/>
    <s v="Cobertura"/>
    <s v="Dificuldade no agendamento"/>
    <s v="ROSE MARY DE ASSUMPCAO LINHARES"/>
    <m/>
    <n v="61"/>
    <s v="Personal "/>
    <s v="Advindos II"/>
    <s v="Zona Norte I"/>
    <s v="Empresarial"/>
    <s v="Consultas e exames que foram marcados com meses de antecedência têm sido desmarcados pela operadora um dia antes, sem que seja informado sequer o motivo do cancelamento. Além disso, não me está sendo dada a opção de remarcar, pois as datas disponíveis são sempre para dois ou tres meses após ter sido desmarcado o exame ou consulta. Não há também nenhuma garantia de que serão concretizados, pois também podem ser desmarcados como sempre tem acontecido. Também não consigo contato com a Ouvidoria, pois esta só atende via whatsup."/>
    <d v="2024-09-11T00:00:00"/>
    <s v="Não Reincidente"/>
    <n v="3"/>
    <n v="5"/>
    <x v="1"/>
    <s v="Sim"/>
    <x v="0"/>
    <s v="Não"/>
    <s v="Não"/>
    <n v="3"/>
    <s v="Cancelamento de consulta"/>
    <s v="Psiquiatria"/>
    <s v="Leve Clínica"/>
    <m/>
    <s v="Evitável"/>
    <s v="Sim"/>
    <s v="Não"/>
    <s v="Beneficiária reclama de cancelamento de consulta e exames na Leve clínica. Em setembro foram canceladas as consultas que estavam agendadas para psiquiatria, nutrição e ultrassonografia."/>
    <n v="1"/>
    <s v="Clinica - Cancelamento de consulta"/>
    <n v="0"/>
    <m/>
    <n v="0"/>
    <m/>
    <n v="0"/>
    <m/>
    <n v="0"/>
    <n v="0"/>
    <m/>
  </r>
  <r>
    <x v="12"/>
    <n v="13087144"/>
    <s v="Contratos e Regulamentos"/>
    <s v="Cobrança de aviso prévio"/>
    <s v="AMANDA BAPTISTA DOS SANTOS"/>
    <m/>
    <n v="32"/>
    <s v="Personal "/>
    <s v="Advindos II"/>
    <s v="Zona norte III"/>
    <s v="Empresarial"/>
    <s v="Beneficiária, informa que solicitou à operadora, em 16/09/2024, a exclusão em plano coletivo empresarial da empresa Amanda Baptista Dos Santos14152732784 . Até a presente data não houve a exclusão. Protocolo:42233920240917090338– data:17/09/2024. Obs: Operadora alega que beneficiária e seus dependentes terão que cumprir aviso prévio de 2 meses."/>
    <d v="2024-09-16T00:00:00"/>
    <s v="Não Reincidente"/>
    <n v="4"/>
    <n v="1"/>
    <x v="1"/>
    <s v="Sim"/>
    <x v="0"/>
    <s v="Não"/>
    <s v="Atendimento especializado"/>
    <n v="3"/>
    <s v="Aviso prévio"/>
    <m/>
    <s v="Cadastro"/>
    <m/>
    <s v="Inevitável"/>
    <s v="Sim"/>
    <s v="Não"/>
    <s v="Beneficiária se recusa a pagar o aviso prévio "/>
    <n v="1"/>
    <s v="Aviso prévio (Regra de negócio)"/>
    <n v="0"/>
    <m/>
    <n v="0"/>
    <m/>
    <n v="0"/>
    <m/>
    <n v="0"/>
    <n v="0"/>
    <m/>
  </r>
  <r>
    <x v="12"/>
    <n v="13086262"/>
    <s v="Cobertura"/>
    <s v="Negativa de beneficios"/>
    <s v="FERNANDO PEIXOTO HAIKAL"/>
    <m/>
    <m/>
    <s v="Premium"/>
    <s v="Advindos III"/>
    <s v="Centro/ Zona Sul"/>
    <m/>
    <s v="Interlocutor(a), que se identifica como esposa do beneficiário, questiona a não cobertura para EXAMES LABORATORIAIS (não informados), USG DE PROSTATA, USG VIAS URINARIAS, ELETROCARDIOGRAMA, ECODOPLERCARDIOGARMA TRANSTORACICO O procedimento foi solicitado no dia 13/09/2024 para realização no município RIO DE JANEIRO, entretanto, a operadora negou com a justificativa de que o(a) beneficiário(a) está em carência para o procedimento . Ressalta que entrou no plano com promoção de carências. Protocolo 42233920240913082618 – data 13/09/2024"/>
    <d v="2024-09-12T00:00:00"/>
    <s v="Reincidente"/>
    <n v="2"/>
    <n v="5"/>
    <x v="0"/>
    <s v="Não"/>
    <x v="0"/>
    <s v="Sim"/>
    <s v="Ouvidoria"/>
    <n v="2"/>
    <s v="Erro no atendimento da Ouvidoria"/>
    <m/>
    <s v="Jurídico"/>
    <m/>
    <s v="Evitável"/>
    <s v="Não"/>
    <s v="Não"/>
    <s v="Beneficiário discorda das carências implantadas, informa que foi garantida a redução total das carências. Houve erro operacional do time de ouvidoria, que solicitou a alteração de carências erroneamente,"/>
    <n v="0"/>
    <m/>
    <n v="1"/>
    <s v="Ouvidoria"/>
    <n v="0"/>
    <m/>
    <n v="0"/>
    <m/>
    <n v="0"/>
    <n v="0"/>
    <m/>
  </r>
  <r>
    <x v="13"/>
    <n v="13088536"/>
    <s v="Contratos e Regulamentos"/>
    <s v="Demora na Contratação AC"/>
    <s v="ANTONIO VITURINO SOBRINHO"/>
    <m/>
    <n v="77"/>
    <s v="Premium"/>
    <s v="Novos associados"/>
    <s v="Zona Oeste II"/>
    <s v="Individual"/>
    <s v="Interlocutora, que se identifica como filha do beneficiário, questiona a recusa para contratação de plano individual ou familiar, sem justificativa, a operadora não apresenta esclarecimentos a proposta enviada. A solicitação foi feita à Operadora no dia 29/08/2024. Interlocutora informa que ao entrar em contato com a operadora através do número (21)3952-3336, no dia 18/09/2024, em torno das 11:30, e a operadora lega que não é gerado o protocolo do atendimento."/>
    <d v="2024-08-29T00:00:00"/>
    <s v="Não Reincidente"/>
    <n v="1"/>
    <n v="20"/>
    <x v="1"/>
    <s v="Não"/>
    <x v="0"/>
    <s v="Não"/>
    <s v="Não"/>
    <n v="2"/>
    <s v="Alto Custo PF/MEI"/>
    <m/>
    <s v="EMQ"/>
    <m/>
    <s v="Risco do Negócio"/>
    <s v="Não"/>
    <s v="Não"/>
    <s v="Localizado contato da corretora, a mesma informa que a filha do beneficiário é advogada e quer acionar a ANS mas pela corretora não entrou com reclamação, porém, na reclamação registrada, o telefone e email são da corretora"/>
    <n v="1"/>
    <s v="Alto Custo (Regra de negócio)"/>
    <n v="1"/>
    <s v="Fale Leve - Não encaminhou ameaça para área responsável"/>
    <n v="0"/>
    <m/>
    <n v="0"/>
    <m/>
    <n v="0"/>
    <n v="0"/>
    <m/>
  </r>
  <r>
    <x v="13"/>
    <n v="13089839"/>
    <s v="Cobertura"/>
    <s v="Demora na Liberação de Benefício"/>
    <s v="SILVIA GRILO RAMOS"/>
    <m/>
    <m/>
    <s v="Personal "/>
    <s v="Advindos I"/>
    <s v="Zona norte III"/>
    <m/>
    <s v="Desde Junho venho solicitando ao plano de saúde &quot;Leve&quot; para autorizar o procedimento de Angioplastia pois fui a consulta com o Dr Estevão que solicitou o procedimento. No dia 13 de Julho a Leve autorizou o procedimento e disse que até o dia 13 de setembro tudo estaria de acordo e eu estaria no Procor para realizar o ato. Venho ligando praticamente todos os dias e eles dizem que não tem mais data prevista para o acontecimento pois não tem previsão de fornecer o material nessessario, vou enviar os protocolos e os documentos que tenho referente as minhas reclamações, peço ajuda urgente. Considero grave pois só tem esse hospital para que eu possa resolver o meu problema, no Procor não tem UTI cardíaco e o plano não tem outro hospital para que eu possa realizar o procedimento"/>
    <d v="2024-05-14T00:00:00"/>
    <s v="Reincidente"/>
    <n v="12"/>
    <n v="127"/>
    <x v="0"/>
    <s v="Não"/>
    <x v="0"/>
    <s v="Sim"/>
    <s v="Ouvidoria"/>
    <n v="2"/>
    <s v="Demora para liberação de OPME"/>
    <m/>
    <s v="Regulação - OPME"/>
    <m/>
    <s v="Evitável"/>
    <s v="Sim"/>
    <s v="Perda de SLA"/>
    <s v="Beneficiária reclama de demora para realização de cirurgia de  angioplastia. Verificado que Guia foi aberta em julho e já estava autorizada, porém, houve demora para liberação do material."/>
    <n v="0"/>
    <m/>
    <n v="0"/>
    <m/>
    <n v="1"/>
    <s v="OPME - Demora na liberação de material para cirurgia"/>
    <n v="1"/>
    <s v="Prazo da ANS estourado"/>
    <n v="0"/>
    <n v="0"/>
    <m/>
  </r>
  <r>
    <x v="13"/>
    <n v="13089575"/>
    <s v="Cobertura"/>
    <s v="Negativa de beneficios"/>
    <s v="CLAUDIA CRISTINA DA GAMA SILVA"/>
    <m/>
    <n v="52"/>
    <s v="Premium"/>
    <s v="Advindos III"/>
    <s v="Centro/ Zona Sul"/>
    <s v="Empresarial"/>
    <s v="Beneficiária questiona a não cobertura para SESSÕES COM PSICÓLOGO. O procedimento foi solicitado no dia 18/09/2024, para realização no município RIO DE JANEIRO, entretanto, a operadora negou com a justificativa de que a beneficiária está em carência para o procedimento, porém a mesma relata que houve a compra das carências e informa que tal informação consta em contrato. Relata que disponibilizou para a operadora todos os documentos exigidos para a compra de carência e foi informado pelo corretor que só haveria carência de 24h para todos os procedimentos e 300 dias para parto. Após questionamento a operadora disponibilizou atendimento na rede própria, que não tem todas as especialidades. Protocolo: 42233920240918092365 de 18/09/2024."/>
    <d v="2024-09-17T00:00:00"/>
    <s v="Não Reincidente"/>
    <n v="4"/>
    <n v="1"/>
    <x v="1"/>
    <s v="Não"/>
    <x v="0"/>
    <s v="Não"/>
    <s v="Não"/>
    <n v="2"/>
    <s v="Discordância de carências"/>
    <s v="Psicologia"/>
    <s v="Comercial"/>
    <m/>
    <s v="Evitável"/>
    <s v="Sim"/>
    <s v="Não"/>
    <s v="Beneficiária reclama de carências pois informa que pela informação da corretora, iria ter compra de carências. Houve erro operacional da consultora que informou as carências incompletas e a beneficiária entendeu que a carência informada pela beneficiária era para todos os procedimentos. Consultora encaminhou tratativa para o atendimento especializado, porém, beneficiária abriu a NIP antes"/>
    <n v="0"/>
    <m/>
    <n v="1"/>
    <s v="Fale  Leve - Erro na informação de carências"/>
    <n v="0"/>
    <m/>
    <n v="0"/>
    <m/>
    <n v="0"/>
    <n v="0"/>
    <m/>
  </r>
  <r>
    <x v="13"/>
    <n v="13088213"/>
    <s v="Cobertura"/>
    <s v="Dificuldade no agendamento"/>
    <s v="PAMELLA TOZATO DA SILVA"/>
    <m/>
    <n v="31"/>
    <s v="Personal "/>
    <s v="Advindos III"/>
    <s v="Zona Oeste I "/>
    <m/>
    <s v="Bom dia, estou há 6 dias tentando marcar uma consulta para psicóloga essa semana e na outra semana, me derma um prazo de 72 horas a partir do dia 12/09/2024 e eu tentei entrar em contato inúmeras vezes e não consegui e nem consegui um retorno com a operadora, eu estou em tratamento e tendo crises de ansiedade onde minha psicóloga me ajuda, gostaria de uma ajuda pelo amor de Deus."/>
    <d v="2024-09-12T00:00:00"/>
    <s v="Reincidente"/>
    <n v="1"/>
    <n v="6"/>
    <x v="0"/>
    <s v="Não"/>
    <x v="0"/>
    <s v="Não"/>
    <s v="Não"/>
    <n v="1"/>
    <s v="Prestador sem agenda"/>
    <s v="Psicologia"/>
    <s v="Leve Clínica"/>
    <m/>
    <s v="Evitável"/>
    <s v="Sim"/>
    <s v="Não"/>
    <s v="Beneficiária solicita agendamento de consulta com psicóloga que já faz acompanhamento na Leve clínica. Consultora encaminhou email para CRM mas não houve retorno da área."/>
    <n v="0"/>
    <m/>
    <n v="1"/>
    <s v="CRM - Demora para resposta sobre encaixe"/>
    <n v="0"/>
    <m/>
    <n v="0"/>
    <m/>
    <n v="0"/>
    <n v="0"/>
    <m/>
  </r>
  <r>
    <x v="14"/>
    <n v="13090288"/>
    <s v="Contratos e Regulamentos"/>
    <s v="Demora na Contratação AC"/>
    <s v="VALERIA CRISTINA TEIXEIRA MARQUES"/>
    <m/>
    <m/>
    <s v="Premium"/>
    <s v="Novos associados"/>
    <s v="Centro/ Zona Sul"/>
    <s v="Individual"/>
    <s v="Interlocutor que se identifica como filho da beneficiária, questiona a demora no aceite da contratação de plano individual/família, sem justificativa por parte da operadora. A solicitação foi feita à Operadora no dia 24/07/2024. Protocolo 42233920240904989766 – data 04/09/2024."/>
    <d v="2024-07-24T00:00:00"/>
    <s v="Não Reincidente"/>
    <n v="1"/>
    <n v="57"/>
    <x v="0"/>
    <s v="Não"/>
    <x v="0"/>
    <s v="Não"/>
    <s v="Não"/>
    <n v="1"/>
    <s v="Alto Custo PF/MEI"/>
    <m/>
    <s v="EMQ"/>
    <m/>
    <s v="Risco do Negócio"/>
    <s v="Não"/>
    <s v="Não"/>
    <s v="Localizado 1 contato do corretor com o Fale Leve para verificação da análise da proposta. Não houve ameaça "/>
    <n v="1"/>
    <s v="Alto Custo (Regra de negócio)"/>
    <n v="0"/>
    <m/>
    <n v="0"/>
    <m/>
    <n v="0"/>
    <m/>
    <n v="0"/>
    <n v="0"/>
    <m/>
  </r>
  <r>
    <x v="14"/>
    <n v="13090859"/>
    <s v="Contratos e Regulamentos"/>
    <s v="Demora na Contratação AC"/>
    <s v="CARLOS ALBERTO DO CARMO"/>
    <m/>
    <m/>
    <s v="Personal "/>
    <s v="Advindos III"/>
    <s v="Zona Oeste I "/>
    <s v="Individual"/>
    <s v="Fiz a proposta de adesão mas não obtenho resposta ou aceite da mesma e sem a devida explicação por parte da operadora. Atendi a todos os requisitos da proposta, fiz as entrevistas de enfermidades pre existentes, documentação enviada e a resposta não sai."/>
    <d v="2024-09-07T00:00:00"/>
    <s v="Não Reincidente"/>
    <s v="-"/>
    <n v="12"/>
    <x v="0"/>
    <s v="Não"/>
    <x v="1"/>
    <s v="Não"/>
    <s v="Não"/>
    <n v="0"/>
    <s v="Alto Custo PF/MEI"/>
    <m/>
    <s v="EMQ"/>
    <m/>
    <s v="Risco do Negócio"/>
    <s v="Não"/>
    <s v="Não"/>
    <s v="Não localizado contato com a Central Fale Leve"/>
    <n v="1"/>
    <s v="Alto Custo (Regra de negócio)"/>
    <n v="0"/>
    <m/>
    <n v="0"/>
    <m/>
    <n v="0"/>
    <m/>
    <n v="0"/>
    <n v="0"/>
    <m/>
  </r>
  <r>
    <x v="14"/>
    <n v="13091208"/>
    <s v="Contratos e Regulamentos"/>
    <s v="Demora na Contratação AC"/>
    <s v="ANDRESSA MOURA DA COSTA"/>
    <m/>
    <n v="32"/>
    <s v="Personal "/>
    <s v="Advindos III"/>
    <s v="Zona norte II"/>
    <s v="Individual"/>
    <s v="Interlocutora, que se identifica como amiga da beneficiária, questiona a recusa para contratação de plano individual ou familiar e a Operadora Leve Saúde não forneceu uma justificativa pela recusa. A solicitação foi feita à Operadora no dia 23/08/2024 e solicitou novamente dia 09/09/2024, sem retorno. Protocolo: 42233920240918039790 data: 18/09/2024."/>
    <d v="2024-06-24T00:00:00"/>
    <s v="Não Reincidente"/>
    <n v="3"/>
    <n v="87"/>
    <x v="1"/>
    <s v="Não"/>
    <x v="0"/>
    <s v="Não"/>
    <s v="Não"/>
    <n v="2"/>
    <s v="Alto Custo PF/MEI"/>
    <m/>
    <s v="EMQ"/>
    <m/>
    <s v="Risco do Negócio"/>
    <s v="Não"/>
    <s v="Não"/>
    <s v="Localizado contato da cliente junto ao Fale Leve, onde ameaça ANS pela demora para implantação do plano. Cliente estava com 3 propostas em aberto. A ameaça não foi encaminhada para o time de EMQ, por erro operacional."/>
    <n v="1"/>
    <s v="Alto Custo (Regra de negócio)"/>
    <n v="1"/>
    <s v="Fale Leve - Encaminhou ameaça para setor errado"/>
    <n v="0"/>
    <m/>
    <n v="0"/>
    <m/>
    <n v="0"/>
    <n v="0"/>
    <m/>
  </r>
  <r>
    <x v="14"/>
    <n v="13091855"/>
    <s v="Mensalidade ou Reajuste"/>
    <s v="Demora na Liberação de Benefício"/>
    <s v="ISLAINE DA COSTA FERREIRA"/>
    <m/>
    <n v="35"/>
    <s v="Premium"/>
    <s v="Advindos II"/>
    <s v="Centro/ Zona Sul"/>
    <s v="Individual"/>
    <s v="Interlocutora Islane, questiona o desconto não recebido que foi ofertado pela operadora na contratação do plano de 5% vitalício, sobre o valor da mensalidade. Protocolo: 42233920240917036037 – data:04/09/2024."/>
    <d v="2024-09-16T00:00:00"/>
    <s v="Reincidente"/>
    <n v="3"/>
    <n v="3"/>
    <x v="0"/>
    <s v="Não"/>
    <x v="0"/>
    <s v="Não"/>
    <s v="Não"/>
    <n v="1"/>
    <s v="Erro na comercialização do plano"/>
    <m/>
    <s v="Comercial"/>
    <m/>
    <s v="Evitável"/>
    <s v="Não"/>
    <s v="Não"/>
    <s v="Ofertado por ex corretora da Venda Interna um desconto em que a beneficiária não tinha direito."/>
    <n v="0"/>
    <m/>
    <n v="1"/>
    <s v="Venda interna - Ofertado desconto indevido"/>
    <n v="0"/>
    <m/>
    <n v="0"/>
    <m/>
    <n v="0"/>
    <n v="0"/>
    <m/>
  </r>
  <r>
    <x v="14"/>
    <n v="13091371"/>
    <s v="Cobertura"/>
    <s v="Dificuldade no agendamento"/>
    <s v="JOSE LUIZ STUDART DE ALBUQUERQUE SOMBRA"/>
    <m/>
    <n v="78"/>
    <s v="Mais Metropolitano"/>
    <s v="Advindos II"/>
    <s v="Petrópolis"/>
    <m/>
    <s v="Beneficiário, questiona o prazo de atendimento para; RM - joelhos e RM Crânio solicitados em nome de Dra Glaucia Maria Ribeiro Zanbetti Leal e Dra Marcia Barreto para realizar em Petrópolis /RJ, solicitado em 04/08/2024.A operadora até o momento NÃO autorizou o serviço e nem agendou expirando o prazo máximo previsto na RN nº 566/2022.Informa que Operadora por diversas vezes alegou não ter recebido e foi solicitado abrir protocolo referente a isso , mas sem sucesso ,uma vez que fica aguardando na linha até a ligação cair.Protocolo 422339202409090000072775"/>
    <d v="2024-09-17T00:00:00"/>
    <s v="Não Reincidente"/>
    <n v="3"/>
    <n v="2"/>
    <x v="1"/>
    <s v="Sim"/>
    <x v="0"/>
    <s v="Não"/>
    <s v="Atendimento especializado"/>
    <n v="3"/>
    <s v="Falta de prestador na região"/>
    <s v="RM de Crânio"/>
    <s v="Gestão de Rede"/>
    <m/>
    <s v="Evitável"/>
    <s v="Sim"/>
    <s v="Não"/>
    <s v="Beneficiário não concorda com local indicado para realização do exame de RM. Realiza ameaça mais de um vez."/>
    <n v="0"/>
    <m/>
    <n v="1"/>
    <s v="Backoffice - Realizado direcionamento para local distante da residência do beneficiário"/>
    <n v="0"/>
    <m/>
    <n v="0"/>
    <m/>
    <n v="0"/>
    <n v="0"/>
    <m/>
  </r>
  <r>
    <x v="14"/>
    <n v="13092040"/>
    <s v="Cobertura"/>
    <s v="Negativa de beneficios"/>
    <s v="PATRICIA SOUZA DE LIMA"/>
    <m/>
    <n v="47"/>
    <s v="Personal "/>
    <s v="Advindos II"/>
    <s v="Centro/ Zona Sul"/>
    <s v="Empresarial"/>
    <s v="Primeiramente, para contratar o plano já demorou bastante depois do contato que eu fiz com vocês que o plano deu entrada no meu contrato para inclusão do plano, como minha mae Patricia e os 2 depoentes dela (meu irmão e minha filha) já tinha o plano da Golden a 2 anos, pedimos uma carta de permanência ao plano e foi entregue para a Leve saúde, que assegurou que não cumpriríamos carências nenhuma, agora minha mãe precisa fazer uma cirurgia de extrema importância, está com suas partes intimidas inchadas, sentindo dores e o médico disse que a cirurgia era de extrema urgência pois a fístula que ela está no anus pode ser fatal, a leve saúde disse para minha mãe que a cirurgia não foi aprovada pois existe uma carência que termina em janeiro mas não temos esse tempo e essa tal carência não foi passada para ela quando contratou o plano, a atendente disse que essa situação iria entrar em análise e que demoraria 21 dias ÚTEIS para obter um retorno. Isso é um extremo absurdo"/>
    <d v="2024-09-16T00:00:00"/>
    <s v="Não Reincidente"/>
    <n v="1"/>
    <n v="3"/>
    <x v="0"/>
    <s v="Não"/>
    <x v="0"/>
    <s v="Não"/>
    <s v="Não"/>
    <n v="1"/>
    <s v="Negativa de autorização devida"/>
    <m/>
    <s v="Comercial"/>
    <m/>
    <s v="Inevitável"/>
    <s v="Não"/>
    <s v="Não"/>
    <m/>
    <n v="1"/>
    <s v="Beneficiária em carência (Regra de negócio)"/>
    <n v="0"/>
    <m/>
    <n v="0"/>
    <m/>
    <n v="0"/>
    <m/>
    <n v="0"/>
    <n v="0"/>
    <m/>
  </r>
  <r>
    <x v="15"/>
    <n v="13093421"/>
    <s v="Contratos e Regulamentos"/>
    <s v="Demora na Contratação AC"/>
    <s v="TALYSON COSTA DE LIMA"/>
    <m/>
    <m/>
    <s v="Fácil"/>
    <s v="Novos associados"/>
    <s v="Zona norte III"/>
    <s v="Individual"/>
    <s v="Interlocutor(a), que se identifica como mãe do beneficiário, questiona a recusa para contratação de plano individual ou familiar, sob alegação do beneficiário ser autista . A solicitação foi feita à Operadora no dia 11/06/2024. Protocolo 17231370989934 data - 08/08/2024"/>
    <d v="2024-08-08T00:00:00"/>
    <s v="Não Reincidente"/>
    <n v="1"/>
    <n v="43"/>
    <x v="0"/>
    <s v="Não"/>
    <x v="0"/>
    <s v="Não"/>
    <s v="Não"/>
    <n v="1"/>
    <s v="Alto Custo PF/MEI"/>
    <m/>
    <s v="EMQ"/>
    <m/>
    <s v="Risco do Negócio"/>
    <s v="Não"/>
    <s v="Não"/>
    <s v="Localizado contato do corretor solicitando informações da proposta em análise. Não houve ameaça/ Contato no dia 20/08"/>
    <n v="1"/>
    <s v="Alto Custo (Regra de negócio)"/>
    <n v="0"/>
    <m/>
    <n v="0"/>
    <m/>
    <n v="0"/>
    <m/>
    <n v="0"/>
    <n v="0"/>
    <m/>
  </r>
  <r>
    <x v="15"/>
    <n v="13093464"/>
    <s v="Contratos e Regulamentos"/>
    <s v="Demora na Contratação AC"/>
    <s v="ELMA DE OLIVEIRA VASCONCELOS"/>
    <m/>
    <m/>
    <s v="Premium"/>
    <s v="Advindos III"/>
    <s v="Niterói"/>
    <s v="Individual"/>
    <s v="Interlocutora, que se identifica como filha da beneficiária, questiona a recusa para contratação de plano individual ou familiar, sob alegação de não foi dado resposta. A solicitação foi feita à Operadora no dia 06/09/2024. Foi realizada a entrevista com operadora em 09/09/2024 e até o momento não há resposta da operadora. Prosposta: 17256277322958. Protocolo: 42233920240920050906 Data: 20/09/2024"/>
    <d v="2024-09-06T00:00:00"/>
    <s v="Não Reincidente"/>
    <n v="4"/>
    <n v="14"/>
    <x v="1"/>
    <s v="Não"/>
    <x v="0"/>
    <s v="Sim"/>
    <s v="Ouvidoria"/>
    <n v="3"/>
    <s v="Alto Custo PF/MEI"/>
    <m/>
    <s v="EMQ"/>
    <m/>
    <s v="Risco do Negócio"/>
    <s v="Não"/>
    <s v="Não"/>
    <s v="Filha da beneficiária entra em contato com o Fale Leve e ameaça ANS. A consultora realiza o envio da ameaça ao atendimento especializado mas responsável abre reclamação antes da tratativa. Localizado o contato com a Ouvidoria no dia 19/09, onde a filha também ameaça ANS"/>
    <n v="1"/>
    <s v="Alto Custo (Regra de negócio)"/>
    <n v="0"/>
    <m/>
    <n v="0"/>
    <m/>
    <n v="0"/>
    <m/>
    <n v="0"/>
    <n v="0"/>
    <m/>
  </r>
  <r>
    <x v="15"/>
    <n v="13094626"/>
    <s v="Cobertura"/>
    <s v="Dificuldade no agendamento"/>
    <s v="SAULO ANDRE PEREIRA"/>
    <m/>
    <n v="58"/>
    <s v="Personal "/>
    <s v="Novos associados"/>
    <s v="São Gonçalo"/>
    <m/>
    <s v="Interlocutor(a), que se identifica como o beneficiário], questiona a não cobertura para [HERNIORRAFIA INGUINAL. A operadora indicou os prestadores [hospital israelita as] e nenhum deles tem agenda disponível dentro dos prazos da RN 566/2022 [ou nenhum profissional tem agenda disponível para atendimento]. O procedimento foi solicitado à operadora no dia [16/09/2024], para realização no município rio de janeiro. Protocolo 42233920240940000064395 20/09/2024"/>
    <d v="2024-06-05T00:00:00"/>
    <s v="Não Reincidente"/>
    <n v="8"/>
    <n v="107"/>
    <x v="1"/>
    <s v="Sim"/>
    <x v="0"/>
    <s v="Não"/>
    <s v="Atendimento especializado"/>
    <n v="3"/>
    <s v="Demora no processo de cirurgia "/>
    <s v="Cirurgião Geral"/>
    <s v="Regulação - Eletiva"/>
    <m/>
    <s v="Evitável"/>
    <s v="Sim"/>
    <s v="Encaminhado para área errada"/>
    <s v="Beneficiário reclama demora para agendamento de cirurgia. Todas as guias de procedimento e material já estavam liberadas, porém, o profissional demorou para definir data da cirurgia."/>
    <n v="0"/>
    <m/>
    <n v="1"/>
    <s v="Fale Leve - Abertura de árvore errada"/>
    <n v="1"/>
    <s v="Prestador cirurgião não agendou procedimento"/>
    <n v="0"/>
    <m/>
    <n v="0"/>
    <n v="0"/>
    <m/>
  </r>
  <r>
    <x v="15"/>
    <n v="13094403"/>
    <s v="Cobertura"/>
    <s v="Demora na Liberação de Benefício"/>
    <s v="MARIA LIA DA SILVA CARDOSO"/>
    <m/>
    <n v="67"/>
    <s v="Leve ON"/>
    <s v="Novos associados"/>
    <s v="Mesquita"/>
    <s v="Individual"/>
    <s v="Interlocutora, que se identifica como filha do beneficiária, questiona a falta de atendimento para Ortopedista da Operadora Leve (em caráter de Urgência, como descrito em guia médica). A solicitação foi feita à Operadora no dia 19/09/2024, para realização no município Rio de Janeiro. A operadora alega que o não apresenta resposta ao pedido. Protocolo 00480774"/>
    <d v="2024-09-18T00:00:00"/>
    <s v="Não Reincidente"/>
    <n v="12"/>
    <n v="2"/>
    <x v="1"/>
    <s v="Sim"/>
    <x v="0"/>
    <s v="Sim"/>
    <s v="Ouvidoria / Atendimento especializado"/>
    <n v="4"/>
    <s v="Atendimento durante internação"/>
    <s v="Ortopedista"/>
    <s v="Regulação - GPI"/>
    <m/>
    <s v="Evitável"/>
    <s v="Sim"/>
    <s v="Não encaminhou para área responsável"/>
    <s v="Filha da beneficiária reclama de demora para visita do ortopedista durante internação. A mesma fez ameaças ao Fale Leve e a Ouvidoria, porém, time de regulação informou que haveria a visita no dia 20/09, que não ocorreu."/>
    <n v="1"/>
    <s v="Profissional informou que faria a visita em uma data e não conseguiu comparecer"/>
    <n v="0"/>
    <m/>
    <n v="1"/>
    <s v="Demora para visita de prestador "/>
    <n v="0"/>
    <m/>
    <n v="0"/>
    <n v="0"/>
    <m/>
  </r>
  <r>
    <x v="16"/>
    <n v="13097501"/>
    <s v="Contratos e Regulamentos"/>
    <s v="Demora na Contratação AC"/>
    <s v="STELLA GERVIS VIDAL"/>
    <m/>
    <n v="97"/>
    <s v="Premium"/>
    <s v="Advindos III"/>
    <s v="Zona Norte I"/>
    <s v="Individual"/>
    <s v="Interlocutora, que se identifica como sobrinho beneficiária, relata que a Leve Saúde operadora de destino não comunicou o aceite da portabilidade no plano de destino. Informa que cumpriu todos os requisitos estabelecidos pela resolução normativa vigente (vínculo ativo no plano de origem/adimplência/prazo de permanência/compatibilidade com o plano de destino e demais requisitos), sendo os documentos entregues na operadora em12/09/2024. Proposta 17261846151257 / meio de contato WhatsApp 21972037266 e email e data 12/09/2024"/>
    <d v="2024-09-12T00:00:00"/>
    <s v="Não Reincidente"/>
    <s v="-"/>
    <n v="11"/>
    <x v="0"/>
    <s v="Não"/>
    <x v="1"/>
    <s v="Não"/>
    <s v="Não"/>
    <n v="0"/>
    <s v="Alto Custo PF/MEI"/>
    <m/>
    <s v="EMQ"/>
    <m/>
    <s v="Risco do Negócio"/>
    <s v="Não"/>
    <s v="Não"/>
    <s v="Não localizado contato com a Central Fale Leve"/>
    <n v="1"/>
    <s v="Alto Custo (Regra de negócio)"/>
    <n v="0"/>
    <m/>
    <n v="0"/>
    <m/>
    <n v="0"/>
    <m/>
    <n v="0"/>
    <n v="0"/>
    <m/>
  </r>
  <r>
    <x v="16"/>
    <n v="13097618"/>
    <s v="Contratos e Regulamentos"/>
    <s v="Demora na Contratação AC"/>
    <s v="JAQUELINE MONTEIRO TINOCO CARDOSO HERNANDES"/>
    <m/>
    <n v="38"/>
    <s v="Personal "/>
    <s v="Novos associados"/>
    <s v="Niterói"/>
    <s v="Individual"/>
    <s v="Beneficiária relata que a Leve Saúde não comunicou o aceite da portabilidade no plano de destino. Informa que cumpriu todos os requisitos estabelecidos pela resolução normativa vigente (vínculo ativo no plano de origem/adimplência/prazo de permanência/compatibilidade com o plano de destino e demais requisitos), sendo os documentos entregues na Leve Saúde em 15/07/2024 . Operadora informa que solicitação da interlocutora não gerou protocolo . A mesma solicitou que entrou em contato através dos telefones : Telefone: 21 39523333 data 21/08/2024 atendente Claudia Telefone : 21 39523333 data 04/09/2024 atendente Natalia"/>
    <d v="2024-07-15T00:00:00"/>
    <s v="Não Reincidente"/>
    <n v="2"/>
    <n v="70"/>
    <x v="0"/>
    <s v="Não"/>
    <x v="0"/>
    <s v="Não"/>
    <s v="Não"/>
    <n v="1"/>
    <s v="Alto Custo PF/MEI"/>
    <m/>
    <s v="EMQ"/>
    <m/>
    <s v="Risco do Negócio"/>
    <s v="Não"/>
    <s v="Não"/>
    <s v="Localizado contato da cliente junto ao Fale Leve, solicitando posição da proposta. Na última ligação a consultora informa que não conseguiu localizar proposta e informa que vai verificar internamente se há pendência. Afirma que cliente recebrá o retorno assim que houver posição. Cliente solicita protocolo de atendimento e consultora informa que não consegue emitir mas pode informar o nome dela pois ligação é gravada. Não houve ameaça explícita mas acredito que o fato de solicitar o protocolo de ligação possa ser um ponto de alerta."/>
    <n v="1"/>
    <s v="Alto Custo (Regra de negócio)"/>
    <n v="0"/>
    <m/>
    <n v="0"/>
    <m/>
    <n v="0"/>
    <m/>
    <n v="0"/>
    <n v="0"/>
    <m/>
  </r>
  <r>
    <x v="16"/>
    <n v="13095871"/>
    <s v="Contratos e Regulamentos"/>
    <s v="Cancelamento aviso previo"/>
    <s v="FREDERICO PONTES KAPPAUN"/>
    <m/>
    <n v="30"/>
    <s v="Mais Metropolitano"/>
    <s v="Novos associados"/>
    <s v="Zona Oeste II"/>
    <s v="Empresarial"/>
    <s v="Beneficiário, informa que solicitou à operadora, em 13/09/2024, a exclusão em plano coletivo empresarial INTERLOCUTOR RELATA QUE NÃO ESTAVA SATISFEITO COM RESULTADO DE DIAGNÓSTICO PELA OPERADORA , FATO ESTE QUE LEVA BENEFICIÁRIO A PEDIR ISENÇÃO DO CUMPRIMENTO DO AVISO PRÉVIO DE 60 DIAS SEM MULTA. Até a presente data não houve a exclusão. Protocolo 42233920240923099665 DATA 23/09/2024"/>
    <d v="2024-06-04T00:00:00"/>
    <s v="Não Reincidente"/>
    <n v="5"/>
    <n v="111"/>
    <x v="1"/>
    <s v="Sim"/>
    <x v="0"/>
    <s v="Não"/>
    <s v="Atendimento especializado/ Reclame aqui"/>
    <n v="3"/>
    <s v="Aviso prévio"/>
    <m/>
    <s v="Cadastro"/>
    <m/>
    <s v="Inevitável"/>
    <s v="Sim"/>
    <s v="Não"/>
    <s v="Beneficiário não concorda com cobrança de aviso prévio. Localizadas as solicitações de cancelamento desde junho, porém, não localizado o envio da carta de cancelamento"/>
    <n v="1"/>
    <s v="Aviso prévio (Regra de negócio)"/>
    <n v="0"/>
    <m/>
    <n v="0"/>
    <m/>
    <n v="0"/>
    <m/>
    <n v="0"/>
    <n v="0"/>
    <m/>
  </r>
  <r>
    <x v="16"/>
    <n v="13096868"/>
    <s v="Cobertura"/>
    <s v="Devolucao de mensalidade"/>
    <s v="NILCA CABRAL ANDRADE"/>
    <m/>
    <n v="73"/>
    <s v="Premium"/>
    <s v="Novos associados"/>
    <s v="Zona Oeste I "/>
    <m/>
    <s v="Interlocutora, que se identifica como filha da beneficiaria , questiona o não pagamento de reembolso por não ter mais cobertura no plano . A solicitação de reembolso foi feita à operadora no dia [16/09/2024] e o prazo previsto no contrato para realização do reembolso já expirou. Protocolo [42233920240918090172] – data [16/09/2024].operadora alega que so pode pagar daqui a 30 dias"/>
    <d v="2024-09-18T00:00:00"/>
    <s v="Não Reincidente"/>
    <n v="3"/>
    <n v="5"/>
    <x v="1"/>
    <s v="Sim"/>
    <x v="0"/>
    <s v="Não"/>
    <s v="Atendimento especializado"/>
    <n v="3"/>
    <s v="Discordância de prazo para devolução de mensalidade"/>
    <m/>
    <s v="Financeiro"/>
    <m/>
    <s v="Inevitável"/>
    <s v="Sim"/>
    <s v="Não"/>
    <s v="Beneficiária não concorda com o prazo de pagamento para devolução de mensalidade."/>
    <n v="1"/>
    <s v="Pagamento de devolução de mensalidade em 30 dias (Regra de negócio)"/>
    <n v="0"/>
    <m/>
    <n v="0"/>
    <m/>
    <n v="0"/>
    <m/>
    <n v="0"/>
    <n v="0"/>
    <m/>
  </r>
  <r>
    <x v="17"/>
    <n v="13100008"/>
    <s v="Contratos e Regulamentos"/>
    <s v="Demora na Contratação AC"/>
    <s v="YOLANDA MACHADO DE ALMEIDA"/>
    <m/>
    <n v="93"/>
    <s v="Personal "/>
    <s v="Advindos III"/>
    <s v="Zona Oeste II"/>
    <s v="Individual"/>
    <s v="Interlocutora, que se identifica como filha da beneficiária, questiona a recusa para contratação de plano individual ou familiar, sob alegação de justificativa da operadora que está em analise. A solicitação foi feita à Operadora no dia 12/09/2024. Para efetuar a reclamação, relata que tentou entrar em contato com a Operadora por meio telefones 21 3952 3333 - na data 23/09/2024, em torno das 12h, atendente Fabiane, sem sucesso. Relata &quot;que corretor informa que o contrato proposta nº 17261681560703 está em análise no setor médico, após vídeo chamada com enfermeira e preenchido formulário de saúde. &quot;"/>
    <d v="2024-09-12T00:00:00"/>
    <s v="Não Reincidente"/>
    <n v="1"/>
    <n v="12"/>
    <x v="0"/>
    <s v="Não"/>
    <x v="0"/>
    <s v="Não"/>
    <s v="Não"/>
    <n v="1"/>
    <s v="Alto Custo PF/MEI"/>
    <m/>
    <s v="EMQ"/>
    <m/>
    <s v="Risco do Negócio"/>
    <s v="Não"/>
    <s v="Não"/>
    <s v="Cliente entrou em contato um dia antes de abrir a NIP, não realizou ameaça explícita mas solicita protocolo."/>
    <n v="1"/>
    <s v="Alto Custo (Regra de negócio)"/>
    <n v="0"/>
    <m/>
    <n v="0"/>
    <m/>
    <n v="0"/>
    <m/>
    <n v="0"/>
    <n v="0"/>
    <m/>
  </r>
  <r>
    <x v="17"/>
    <n v="13100155"/>
    <s v="Contratos e Regulamentos"/>
    <s v="Demora na Contratação AC"/>
    <s v="MARIA NUNES SERAFIM"/>
    <m/>
    <n v="78"/>
    <s v="Personal "/>
    <s v="Advindos III"/>
    <s v="Zona Norte I"/>
    <s v="Individual"/>
    <s v="Interlocutora, que se identifica como nora da beneficiária, questiona a recusa para contratação de plano individual ou familiar, e não apresentou nenhuma justificativa e nem resposta após a beneficiaria fazer a entrevista com médico. A solicitação foi feita à Operadora no dia 17/08/2024. Para efetuar a reclamação, relata que tentou entrar em contato com a Operadora por meio dos telefones (21)39523300 e (21)39523333 - na data 24/09/2024, em torno das 10:00h, sem sucesso."/>
    <d v="2024-08-17T00:00:00"/>
    <s v="Não Reincidente"/>
    <s v="-"/>
    <n v="38"/>
    <x v="0"/>
    <s v="Não"/>
    <x v="1"/>
    <s v="Não"/>
    <s v="Não"/>
    <n v="0"/>
    <s v="Alto Custo PF/MEI"/>
    <m/>
    <s v="EMQ"/>
    <m/>
    <s v="Risco do Negócio"/>
    <s v="Não"/>
    <s v="Não"/>
    <s v="Não localizado contato com a Central Fale Leve"/>
    <n v="1"/>
    <s v="Alto Custo (Regra de negócio)"/>
    <n v="0"/>
    <m/>
    <n v="0"/>
    <m/>
    <n v="0"/>
    <m/>
    <n v="0"/>
    <n v="0"/>
    <m/>
  </r>
  <r>
    <x v="17"/>
    <n v="13100807"/>
    <s v="Contratos e Regulamentos"/>
    <s v="Demora na Contratação AC"/>
    <s v="ADAUTO DE CASTRO OLIVEIRA"/>
    <m/>
    <m/>
    <s v="Personal "/>
    <s v="Advindos III"/>
    <s v="Zona norte III"/>
    <s v="Individual"/>
    <s v="Através de anuncio veiculado nas midias e redes sociais a Operadora Leve Saúde garantia a compra de carência INCLUSIVE PARTO E CPT para quem tem plano de saúde em congenere há pelo menos 24 meses (o meu plano atual é Bradesco Saúde). No dia 28/08/2024 solicitei a contratação do plano Leve Saúde Personal registro na ANS 486606201 e até a presente data 24/09/2024 não obtive resposta. Fiz uma reclamação no portal do consumidor no dia 06/09/24 e eles responderam informando que teria por lei até o dia 21/09/24 para acatar a contratação do plano, mas não foi isso que aconteceu. Gostaria que essa renomada autarquia interviesse no meu caso, pois não cometeria tal absurdo nesta reclamação a Operadora de saúde não veiculasse propaganda prometendo compra de carências para doenças pré existentes._x000a_Data da Ocorrência: 28/08/2024"/>
    <d v="2024-08-28T00:00:00"/>
    <s v="Não Reincidente"/>
    <n v="1"/>
    <n v="27"/>
    <x v="0"/>
    <s v="Não"/>
    <x v="0"/>
    <s v="Não"/>
    <s v="Não"/>
    <n v="1"/>
    <s v="Alto Custo PF/MEI"/>
    <m/>
    <s v="EMQ"/>
    <m/>
    <s v="Risco do Negócio"/>
    <s v="Não"/>
    <s v="Não"/>
    <s v="Cliente entrou em contato com Central Fale Leve e não realizou ameaça explícita. Solicita o protocolo"/>
    <n v="1"/>
    <s v="Alto Custo (Regra de negócio)"/>
    <n v="0"/>
    <m/>
    <n v="0"/>
    <m/>
    <n v="0"/>
    <m/>
    <n v="0"/>
    <n v="0"/>
    <m/>
  </r>
  <r>
    <x v="17"/>
    <n v="13099472"/>
    <s v="Contratos e Regulamentos"/>
    <s v="Cancelamento"/>
    <s v="LUD HENRIQUE COMBAT DA SILVA"/>
    <m/>
    <n v="41"/>
    <s v="Dental"/>
    <m/>
    <s v="Nova Friburgo"/>
    <s v="Empresarial"/>
    <s v="Beneficiário, informa que solicitou à operadora, em 24/09/2024, a exclusão em plano coletivo empresarial, por insatisfação e não atendimento de urgência/emergência e demais serviços para o titular e seus dependente. Protocolo 202429032036510 - 24/09/2024"/>
    <d v="2024-09-19T00:00:00"/>
    <s v="Não Reincidente"/>
    <n v="2"/>
    <n v="5"/>
    <x v="1"/>
    <s v="Não"/>
    <x v="0"/>
    <s v="Não"/>
    <s v="Não"/>
    <n v="2"/>
    <s v="Aviso prévio"/>
    <m/>
    <s v="Dental"/>
    <m/>
    <s v="Inevitável"/>
    <s v="Não"/>
    <s v="Não"/>
    <m/>
    <n v="1"/>
    <s v="Aviso prévio (Regra de negócio)"/>
    <n v="0"/>
    <m/>
    <n v="0"/>
    <m/>
    <n v="0"/>
    <m/>
    <n v="0"/>
    <n v="0"/>
    <m/>
  </r>
  <r>
    <x v="17"/>
    <n v="13098571"/>
    <s v="Contratos e Regulamentos"/>
    <s v="Cancelamento"/>
    <s v="ELAINE CHRISTINA DE ARRUDA"/>
    <m/>
    <n v="38"/>
    <s v="Mais Metropolitano"/>
    <s v="Novos associados"/>
    <s v="São Gonçalo"/>
    <m/>
    <s v="Beneficiária, questiona o cancelamento, em 24/09/2024, do contrato individual/familiar firmado em 05/08/2024. Relata que não houve justificativa para a suspensão. Protocolo: 42233920240924102547 – data: 24/09/2024."/>
    <d v="2024-09-03T00:00:00"/>
    <s v="Não Reincidente"/>
    <n v="6"/>
    <n v="21"/>
    <x v="1"/>
    <s v="Não"/>
    <x v="0"/>
    <s v="Não"/>
    <s v="Não"/>
    <n v="2"/>
    <s v="Cancelamento indevido do plano"/>
    <m/>
    <s v="Cadastro"/>
    <m/>
    <s v="Evitável"/>
    <s v="Sim"/>
    <s v="Não encaminhou para área responsável"/>
    <s v="Beneficiária estava com segundo boleto cancelado e Beneficiária fez contato com a Ouvidoria após a abertura da NIP."/>
    <n v="0"/>
    <m/>
    <n v="2"/>
    <s v="Cadastro - Cancelamento indevido de cliente_x000a_Fale Leve  - Não encaminhou demanda para área responsável"/>
    <n v="0"/>
    <m/>
    <n v="0"/>
    <m/>
    <n v="0"/>
    <n v="0"/>
    <m/>
  </r>
  <r>
    <x v="17"/>
    <n v="13099449"/>
    <s v="Cobertura"/>
    <s v="Negativa de beneficios"/>
    <s v="LUIZ HENRIQUE DE OLIVEIRA SILVA"/>
    <m/>
    <n v="65"/>
    <s v="Dental"/>
    <m/>
    <s v="Nova Friburgo"/>
    <s v="Empresarial"/>
    <s v="Interlocutor, que se identifica como filho do beneficiário, questiona a não cobertura para Consulta odontológica, radiografia. O procedimento foi solicitado no dia 24/09/2024, mas já foi negado outras vezes, para realização no município Niterói, entretanto, a operadora negou com a justificativa de que não há cobertura contratual. Protocolo 202429032036510 - 24/09/2024"/>
    <d v="2024-09-19T00:00:00"/>
    <s v="Não Reincidente"/>
    <n v="3"/>
    <n v="5"/>
    <x v="0"/>
    <s v="Não"/>
    <x v="0"/>
    <s v="Não"/>
    <s v="Não"/>
    <n v="1"/>
    <s v="Negativa de autorização devida"/>
    <m/>
    <s v="Dental"/>
    <m/>
    <s v="Inevitável"/>
    <s v="Não"/>
    <s v="Não"/>
    <m/>
    <n v="0"/>
    <m/>
    <n v="0"/>
    <m/>
    <n v="0"/>
    <m/>
    <n v="0"/>
    <m/>
    <n v="0"/>
    <n v="0"/>
    <m/>
  </r>
  <r>
    <x v="18"/>
    <n v="13103091"/>
    <s v="Contratos e Regulamentos"/>
    <s v="Demora na Contratação AC"/>
    <s v="MARIA FRANCESCA DELL ARMI"/>
    <m/>
    <n v="89"/>
    <s v="Premium"/>
    <s v="Novos associados"/>
    <s v="Centro/ Zona Sul"/>
    <s v="Individual"/>
    <s v=" Interlocutora, que se identifica como filha do beneficiária, questiona a recusa para contratação de plano individual ou familiar, operadora não apresenta resposta após entrevista com o medico. A solicitação foi feita à Operadora no dia 23/09/2024. Protocolo 42233920240925070067– data 25/09/2024."/>
    <d v="2024-09-23T00:00:00"/>
    <s v="Não Reincidente"/>
    <s v="-"/>
    <n v="2"/>
    <x v="0"/>
    <s v="Não"/>
    <x v="1"/>
    <s v="Não"/>
    <s v="Não"/>
    <n v="0"/>
    <s v="Alto Custo PF/MEI"/>
    <m/>
    <s v="EMQ"/>
    <m/>
    <s v="Risco do Negócio"/>
    <s v="Não"/>
    <s v="Não"/>
    <s v="Não localizado contato com a Central Fale Leve"/>
    <n v="1"/>
    <s v="Alto Custo (Regra de negócio)"/>
    <n v="0"/>
    <m/>
    <n v="0"/>
    <m/>
    <n v="0"/>
    <m/>
    <n v="0"/>
    <n v="0"/>
    <m/>
  </r>
  <r>
    <x v="18"/>
    <n v="13101230"/>
    <s v="Contratos e Regulamentos"/>
    <s v="Cancelamento aviso previo"/>
    <s v="MONICA MORALES NESSIMIAN"/>
    <m/>
    <n v="54"/>
    <s v="Personal "/>
    <s v="Advindos II"/>
    <s v="Centro/ Zona Sul"/>
    <m/>
    <s v="Beneficiário, informa que solicitou à operadora, em 10/08/2024 , a exclusão em plano coletivo empresarial. Até a presente data não houve a exclusão. Beneficiaria relata que não tem retorno da operadora, relata que não sabe quando começa o período de aviso prévio pois não tem resposta da operadora nem por e-mail e nem por celular. Protocolo 42233920240126142390."/>
    <d v="2024-09-18T00:00:00"/>
    <s v="Não Reincidente"/>
    <n v="7"/>
    <n v="7"/>
    <x v="1"/>
    <s v="Sim"/>
    <x v="0"/>
    <s v="Não"/>
    <s v="Atendimento especializado/ Reclame aqui"/>
    <n v="3"/>
    <s v="Aviso prévio"/>
    <m/>
    <s v="Cadastro"/>
    <m/>
    <s v="Inevitável"/>
    <s v="Sim"/>
    <s v="Perda de SLA"/>
    <s v="Beneficiária não concorda com o pagamento de aviso prévio, solicita a isenção. A mesma abriu reclame aqui e fez ameaça."/>
    <n v="1"/>
    <s v="Aviso prévio (Regra de negócio)"/>
    <n v="0"/>
    <m/>
    <n v="0"/>
    <m/>
    <n v="0"/>
    <m/>
    <n v="0"/>
    <n v="0"/>
    <m/>
  </r>
  <r>
    <x v="18"/>
    <n v="13101802"/>
    <s v="Cobertura"/>
    <s v="Demora na Liberação de Benefício"/>
    <s v="MARA REGINA CALIXTO"/>
    <m/>
    <n v="78"/>
    <s v="Personal "/>
    <s v="Novos associados"/>
    <s v="Zona norte III"/>
    <m/>
    <s v="Paciente Mara tentou contato com o convênio para falar a respeito da sua solicitação de procedimento com o SAC, Mas os telefones não funcionam. A mesma estava aguardando a autorização de um procedimento cirurgico no hospital Albert Sabin com o Dr. Cesar Casarolli que foi autorizado um material e um fornecedor que não foi solicitado em relatório médico, e não houve consenso nem processo de junta médica para o plano emitir esse parecer. Segue telefone da Sra. Mara para devidos esclarecimentos: 21964516756 e da equipe médica patra consenso do material a ser utilizado: 1199992-9797 Pedimos ajuda da ANS para que essa autorização OPME seja revisada para a mesma operar o quanto antes."/>
    <d v="2024-09-25T00:00:00"/>
    <s v="Não Reincidente"/>
    <n v="0"/>
    <n v="0"/>
    <x v="0"/>
    <s v="Não"/>
    <x v="1"/>
    <s v="Não"/>
    <s v="Não"/>
    <n v="0"/>
    <s v="Demora para liberação de OPME"/>
    <m/>
    <s v="Regulação - OPME"/>
    <m/>
    <s v="Evitável"/>
    <s v="Não"/>
    <s v="Não"/>
    <s v="Beneficiária com guia de cirurgia aberta desde 16/08&gt; Guia liberada em 17/09. GUIA 1313456"/>
    <n v="1"/>
    <s v="Demora de liberação de material por conta do Alto custo"/>
    <n v="0"/>
    <m/>
    <n v="1"/>
    <s v="OPME - Demora na liberação de material para cirurgia"/>
    <n v="1"/>
    <s v="Prazo da ANS estourado"/>
    <n v="0"/>
    <n v="0"/>
    <m/>
  </r>
  <r>
    <x v="18"/>
    <n v="13101899"/>
    <s v="Cobertura"/>
    <s v="Dificuldade no agendamento"/>
    <s v="MARIA HELENA MACHADO GOMES"/>
    <m/>
    <n v="72"/>
    <s v="Personal "/>
    <s v="Advindos II"/>
    <s v="São Gonçalo"/>
    <s v="Individual"/>
    <s v="Interlocutora, que se identifica como Sobrinha da beneficiária, questiona o não atendimento para Cirurgia Vascular, médico solicitante Dra. Mikelina. I. de Cândida. A solicitação foi feita à Operadora no dia 09/09/2024, no município São Gonçalo e o agendamento foi realizado para o município Rio de Janeiro. Protocolo - 42233920240909003581 - Data: 09/09/2024"/>
    <d v="2024-09-04T00:00:00"/>
    <s v="Não Reincidente"/>
    <n v="6"/>
    <n v="21"/>
    <x v="1"/>
    <s v="Sim"/>
    <x v="0"/>
    <s v="Não"/>
    <s v="Atendimento especializado"/>
    <n v="3"/>
    <s v="Erro Fale Leve"/>
    <s v="Cirurgia Vascular"/>
    <s v="Fale Leve"/>
    <m/>
    <s v="Evitável"/>
    <s v="Sim"/>
    <s v="Não"/>
    <s v="Sobrinha da beneficiária não aceita local indicado para realização de cirurgia vascular. Beneficiária sem pedido e encaminhamento médico, foi agendada consulta com o angiologista em Niterói, porém, não foi enviado pedido. Houve erro operacional, da consultora pois não indicou prestador credenciado em Niterói. Informa que é corretora e que realizará abertura de reclamação na ANS."/>
    <n v="0"/>
    <m/>
    <n v="1"/>
    <s v="Fale Leve  - Indicação errada de rede credenciada"/>
    <n v="0"/>
    <m/>
    <n v="0"/>
    <m/>
    <n v="0"/>
    <n v="0"/>
    <m/>
  </r>
  <r>
    <x v="19"/>
    <n v="13105216"/>
    <s v="Contratos e Regulamentos"/>
    <s v="Demora na Contratação AC"/>
    <s v="DINALVA MARIA FARIA GONCALVES"/>
    <m/>
    <n v="77"/>
    <s v="Personal "/>
    <s v="Advindos III"/>
    <s v="Zona Oeste I "/>
    <m/>
    <s v=" Interlocutora, que se identifica como filha da beneficiária, questiona a recusa para contratação de plano individual ou familiar, sob alegação de nenhuma justificativa sobre a negativa. A solicitação foi feita à Operadora no dia 31/07/2024 . Protocolo 42233920240916031909 – data 16/09/2024."/>
    <d v="2024-07-31T00:00:00"/>
    <s v="Não Reincidente"/>
    <n v="8"/>
    <n v="57"/>
    <x v="0"/>
    <s v="Não"/>
    <x v="0"/>
    <s v="Não"/>
    <s v="Não"/>
    <n v="1"/>
    <s v="Alto Custo PF/MEI"/>
    <m/>
    <s v="EMQ"/>
    <m/>
    <s v="Risco do Negócio"/>
    <s v="Não"/>
    <s v="Não"/>
    <s v="Cliente entrou em contato com Central Fale Leve e não realizou ameaça explícita. Solicita o protocolo"/>
    <n v="1"/>
    <s v="Alto Custo (Regra de negócio)"/>
    <n v="0"/>
    <m/>
    <n v="0"/>
    <m/>
    <n v="0"/>
    <m/>
    <n v="0"/>
    <n v="0"/>
    <m/>
  </r>
  <r>
    <x v="19"/>
    <n v="13103598"/>
    <s v="Contratos e Regulamentos"/>
    <s v="Carência"/>
    <s v="ZENI FREITAS PINTO"/>
    <m/>
    <n v="69"/>
    <s v="Mais Metropolitano"/>
    <s v="Advindos II"/>
    <s v="Petrópolis"/>
    <s v="Individual"/>
    <s v="Beneficiária, questiona a exigência de Cobertura Parcial Temporária indevida. Trata-se de contrato individual/familiar, firmado em 04/07/2024. Relata que a operadora esta cobrando CPT para Transtorno Interno do Joelho , Neoplasia Maligna da Mama , Desenvolvendo cirurgia plástica da Mama , Diabete Melitos . Relata que obteve esses diagnósticos a 30 anos atrás . Protocolo 42233920240925105438 – data 25/09/2024."/>
    <d v="2024-09-19T00:00:00"/>
    <s v="Não Reincidente"/>
    <n v="5"/>
    <n v="7"/>
    <x v="1"/>
    <s v="Sim"/>
    <x v="0"/>
    <s v="Não"/>
    <s v="Atendimento especializado"/>
    <n v="3"/>
    <s v="Discordância de carências"/>
    <m/>
    <s v="Cadastro"/>
    <m/>
    <s v="Inevitável"/>
    <s v="Sim"/>
    <s v="Não"/>
    <s v="Beneficiária não concorda com a implantação das CPT's referentes a doenças pré existentes assinadas pela mesma na declaração de saúde."/>
    <n v="0"/>
    <m/>
    <n v="0"/>
    <m/>
    <n v="0"/>
    <m/>
    <n v="0"/>
    <m/>
    <n v="0"/>
    <n v="0"/>
    <m/>
  </r>
  <r>
    <x v="19"/>
    <n v="13105179"/>
    <s v="Cobertura"/>
    <s v="Carência"/>
    <s v="RENAN DA SILVA FERREIRA JUNIOR"/>
    <m/>
    <n v="36"/>
    <m/>
    <s v="Novos associados"/>
    <s v="Niterói"/>
    <m/>
    <s v="Beneficiário questiona a não cobertura para nome técnico do procedimento consulta cirurgião do aparelho digestivo ,nutricionista e psicólogo . O procedimento foi solicitado no dia 26/09/2024, para realização no município Niterói, entretanto, a operadora negou com a justificativa de que o beneficiário está em carência para o procedimento especificar se no contrato há alguma cláusula de redução de carência, porem o mesmo informa que solicitou a portabilidade de carência dentro da normas da ans . Protocolo:42233920240926109459 – data26/09/2024."/>
    <d v="2024-09-26T00:00:00"/>
    <s v="Não Reincidente"/>
    <n v="3"/>
    <n v="0"/>
    <x v="1"/>
    <s v="Não"/>
    <x v="0"/>
    <s v="Não"/>
    <s v="Não"/>
    <n v="2"/>
    <s v="Erro no cadastro de carências"/>
    <m/>
    <s v="Cadastro"/>
    <m/>
    <s v="Evitável"/>
    <s v="Sim"/>
    <s v="Não"/>
    <s v="Beneficiário reclama de carências implantadas pois realizou portabilidade. Verificado que houve erro operacional no time de cadastro e financeiro. Houve ameaça e envio para o time de ameaças que só deu continuidade a tratativa após a NIP recepcionada."/>
    <n v="0"/>
    <m/>
    <n v="2"/>
    <s v="Cadastro - Erro no cadastro de carências_x000a_Financeiro  - Erro no momento de gerar boleto"/>
    <n v="0"/>
    <m/>
    <n v="1"/>
    <s v="Prazo da ANS estourado"/>
    <n v="0"/>
    <n v="1"/>
    <s v="Solus - Erro sistêmico que ao gerar boleto, ajustou carências"/>
  </r>
  <r>
    <x v="19"/>
    <n v="13104549"/>
    <s v="Cobertura"/>
    <s v="Carência"/>
    <s v="RENATA FERNANDES DOMENECH"/>
    <m/>
    <n v="43"/>
    <s v="Premium"/>
    <s v="Novos associados"/>
    <s v="Zona Norte I"/>
    <s v="Individual"/>
    <s v="Interlocutor(a), que se identifica como o beneficiário, questiona a não Autorização para atendimento de Urgência e Emergência Paciente sofreu recente ABORTO encontra-se com Quadro Hemorrágico , médico solicitante Dr. Rafaela Pires de Souza. O procedimento foi solicitado no dia 26/09/2024, para realização no município Rio de Janeiro Prestador Hospital e Maternidade Santa Lúcia em Botafogo, mas a Operadora alega carência de 58 dias e resisti em não internar, está impedindo o atendimento/ Causando constrangimento Ferindo a Lei 9656/98 RN566.consu 13. Protocolo anotar n°42233920240926108345 – data 26/09/2024."/>
    <d v="2024-09-26T00:00:00"/>
    <s v="Reincidente"/>
    <n v="5"/>
    <n v="0"/>
    <x v="1"/>
    <s v="Não"/>
    <x v="0"/>
    <s v="Sim"/>
    <s v="Ouvidoria"/>
    <n v="3"/>
    <s v="Negativa de autorização devida"/>
    <m/>
    <s v="Regulação - GPI"/>
    <m/>
    <s v="Inevitável"/>
    <s v="Sim"/>
    <s v="Não"/>
    <s v="Familiar reclama de negativa para internação. Beneficiária estava ativa a 58 dias e ocorreu negativa automática. "/>
    <n v="1"/>
    <s v="Beneficiária em carência (Regra de negócio)"/>
    <n v="0"/>
    <m/>
    <n v="1"/>
    <s v="Prestador  - Demora para envio de documentação que corroborasse com internação"/>
    <n v="0"/>
    <m/>
    <n v="0"/>
    <n v="0"/>
    <m/>
  </r>
  <r>
    <x v="19"/>
    <n v="13104443"/>
    <s v="Cobertura"/>
    <s v="Dificuldade no agendamento"/>
    <s v="JANETE MONTESINOS VIANNA"/>
    <m/>
    <n v="75"/>
    <s v="Personal "/>
    <s v="Novos associados"/>
    <s v="Zona Oeste I "/>
    <s v="Individual"/>
    <s v="Interlocutor, que se identifica como filho da beneficiária, questiona o prazo de atendimento para consulta cardiologista. A operadora autorizou o serviço e agendou para o dia 11/2024, após o prazo máximo previsto na RN nº 566/2022. Protocolo 233920240926109042 em data de 26/09/2024."/>
    <d v="2024-09-26T00:00:00"/>
    <s v="Reincidente"/>
    <n v="1"/>
    <n v="0"/>
    <x v="1"/>
    <s v="Não"/>
    <x v="0"/>
    <s v="Não"/>
    <s v="Não"/>
    <n v="2"/>
    <s v="Prestador sem agenda"/>
    <s v="Cardiologia"/>
    <s v="Leve Clínica"/>
    <m/>
    <s v="Evitável"/>
    <s v="Sim"/>
    <s v="Não"/>
    <s v="Filho da beneficiária entra em contato com a  Central Fale Leve solicitando agendamento de consulta com cardiologista. A consultora passa duas disponibilidades dentro do prazo e informa que pode também indicar prestadores credenciados. O filho informa que quer somente na Leve clínica de Campo Grande e solicita agendamento com clínica particular. Filho ciente que locais indicados estão dentro da abrangência do plano. Unidades indicadas: Leve clínica da Penha e Duque de Caxias (disponibilidade no mesmo dia que a NIP foi aberta). Informa que como a consulta não foi agendada, fará reclamação na ANS."/>
    <n v="0"/>
    <m/>
    <n v="0"/>
    <m/>
    <n v="0"/>
    <m/>
    <n v="0"/>
    <m/>
    <n v="0"/>
    <n v="0"/>
    <m/>
  </r>
  <r>
    <x v="19"/>
    <n v="13105210"/>
    <s v="Cobertura"/>
    <s v="Dificuldade no agendamento"/>
    <s v="MIGUEL DE ANDRADE CAETANO CRUZ CASADO"/>
    <m/>
    <n v="31"/>
    <m/>
    <s v="Novos associados"/>
    <s v="Centro/ Zona Sul"/>
    <m/>
    <s v="REDE POSSUI APENAS DOIS CREDENCIADOS COM A ESPECIALIDADE ''NEUROPSICOLOGIA'', UM NO MÉIER, VIVAMENTE, (QUE EM CONTATO INFORMA NÃO TER AGENDA) E OUTRO EM CAMPO GRANDE, REABILITÁ, (MUITO DISTANTE DA MINHA RESIDÊNCIA). FOI ABERTO CHAMADO NA CENTRAL FALE LEVE (42233920240917034919 E, EM SEGUIDA, NO SAC (42233920240917088712) AMBOS SEM TRATATIVA. ATO OCNTÍNUO, ABRI CHAMADO JUNTO À OUVIDORIA QUE NÃO TRATOU DO CASO, O QUE ENSEJOU UMA SEGUNDA TENTATIVA, TAMBÉM PELA OUVIDORIA, CUJO PROTOCOLO FOI 42233920240919094328, OFERTANDO AGENDAMENTO PARA 02/10/24 EM CAMPO GRANDE, QUANDO EU JÁ HAVIA DITO QUE ERA DISTANTE. OS CANAIS DE ATENDIMENTO SÃO SEMPRE MUITO RUINS, ESTA NÃO É A PRIMEIRA VEZ QUE RECORRO À ANS, INFELIZMENTE ELES NÃO LEEM, FINGEM QUE LEEM O QUE EU ESCREVO OU OS ATENDENTES NÃO REPORTAM CORRETAMENTE A DEMANDA. EU QUERO CONSULTA COM NEUROPSICÓLOGO PRÓXIMO À MINHA RESIDÊNCIA! TENHO ENCAMINHAMENTO E PRINT DO CHAT COM A VIVAMENTE"/>
    <d v="2024-09-17T00:00:00"/>
    <s v="Reincidente"/>
    <n v="4"/>
    <n v="9"/>
    <x v="1"/>
    <s v="Não"/>
    <x v="0"/>
    <s v="Sim"/>
    <s v="Ouvidoria"/>
    <n v="3"/>
    <s v="Falta de prestador na região"/>
    <s v="Avaliação neuropsicológica"/>
    <s v="Gestão de Rede"/>
    <m/>
    <s v="Inevitável"/>
    <s v="Não"/>
    <s v="Abertura de caso na árvore errada/ Não encaminhamento para área responsável"/>
    <s v="Beneficiário reclama de dificuldade para agendamento de avaliação neuropsicológica. Relata que tentou agendar nas clínicas indicadas mas datas estavam distantes e clínicas estão distantes. Beneficiário abriu reclamação com a Ouvidoria, que junto ao gestão de rede, disponibilizaram agendamento dentro da rede mas beneficiário não aceitou por ser distante da sua residência."/>
    <n v="0"/>
    <m/>
    <n v="0"/>
    <m/>
    <n v="1"/>
    <s v="Prestador  - Sem data dentro do prazo para realização do procedimento"/>
    <n v="0"/>
    <m/>
    <n v="0"/>
    <n v="0"/>
    <m/>
  </r>
  <r>
    <x v="20"/>
    <n v="13106715"/>
    <s v="Cobertura"/>
    <s v="Demora na Liberação de Benefício"/>
    <s v="DEJANIRA DE SOUZA SANTOS"/>
    <m/>
    <n v="73"/>
    <s v="Personal "/>
    <s v="Advindos II"/>
    <s v="São Gonçalo"/>
    <m/>
    <s v="Beneficiária, informa que o procedimento Anestesista foi solicitado à operadora em 14/06/2024 e não foi garantido Solicitou o reembolso e a operadora alega que aguarde sendo que já ultrapassou o prazo de reembolsar. O procedimento foi posteriormente realizado em caráter particular em 03/06/2024, no prestador, em função da ausência de cobertura pela operadora. A solicitação de reembolso foi feita em [data do pedido – 14/06/2024, não sendo pago o reembolso integral valor pago R$ 900,00 não houve valor reembolsado. Protocolo: 42233920240828046333 data 28/08/2024"/>
    <d v="2024-08-05T00:00:00"/>
    <s v="Não Reincidente"/>
    <n v="7"/>
    <n v="53"/>
    <x v="1"/>
    <s v="Sim"/>
    <x v="0"/>
    <s v="Não"/>
    <s v="Atendimento especializado"/>
    <n v="3"/>
    <s v="Demora para pagamento de reembolso"/>
    <m/>
    <s v="Financeiro"/>
    <m/>
    <s v="Evitável"/>
    <s v="Sim"/>
    <s v="Não"/>
    <s v="Beneficiária reclama de demora para pagamento de reembolso. Pagamento foi programado pela Produção médica mas financeiro não realizou depósito"/>
    <n v="0"/>
    <m/>
    <n v="1"/>
    <s v="Financeiro - Demora para pagamento de reembolso"/>
    <n v="0"/>
    <m/>
    <n v="1"/>
    <s v="Prazo da ANS estourado"/>
    <n v="0"/>
    <n v="1"/>
    <s v="Solus - Erro sistêmico que gerou dois protocolos para pagamento"/>
  </r>
  <r>
    <x v="20"/>
    <n v="13105914"/>
    <s v="Cobertura"/>
    <s v="Dificuldade no agendamento"/>
    <s v="ALINNE CRISTINA DOS SANTOS ALEGRIA"/>
    <m/>
    <n v="45"/>
    <s v="Personal "/>
    <s v="Novos associados"/>
    <s v="Zona norte II"/>
    <m/>
    <s v="Beneficiária questiona a falta de atendimento para consulta com cirurgião plástico. A solicitação foi feita à Operadora no mês de julho de 2024, para realização no município Rio de Janeiro/RJ. A operadora possui um prestador que alega não realizar o procedimento cirúrgico que beneficiária necessita. A mesma solicitou um novo prestador para a operadora mas ainda não houve uma resposta por parte da operadora para a especialidade solicitada. Protocolo: não foi fornecido – data: 12/09/2024 - meio de contato: 3952-3300."/>
    <d v="2024-05-28T00:00:00"/>
    <s v="Não Reincidente"/>
    <n v="6"/>
    <n v="122"/>
    <x v="1"/>
    <s v="Sim"/>
    <x v="0"/>
    <s v="Não"/>
    <s v="Atendimento especializado"/>
    <n v="3"/>
    <s v="Falta de prestador na região"/>
    <s v="Cirurgia Plástica"/>
    <s v="Gestão de Rede"/>
    <m/>
    <s v="Evitável"/>
    <s v="Não"/>
    <s v="Perda de SLA"/>
    <s v="Beneficiária solicita agendamento de consulta com cirurgião plástico. No primeiro atendimento, agendamos consulta com o Dr Pedro Faveret que não realiza atendimento. Beneficiária retornou atendimento, porém, não encaminhou pedido. Houve erro operacional do Backoffice por peder SLA no momento de resposta a beneficiária."/>
    <n v="0"/>
    <m/>
    <n v="2"/>
    <s v="Backoffice - Perda de SLA para retorno ao beneficiário _x000a_Fale Leve - Agendamento com cirurgião que não realiza procedimento"/>
    <n v="0"/>
    <m/>
    <n v="1"/>
    <s v="Perda de SLA"/>
    <n v="0"/>
    <n v="0"/>
    <m/>
  </r>
  <r>
    <x v="20"/>
    <n v="13105917"/>
    <s v="Cobertura"/>
    <s v="Dificuldade no agendamento"/>
    <s v="ALINNE CRISTINA DOS SANTOS ALEGRIA"/>
    <m/>
    <n v="45"/>
    <s v="Personal "/>
    <s v="Novos associados"/>
    <s v="Zona norte II"/>
    <m/>
    <s v="Beneficiária questiona o não atendimento para ressonância magnética do ombro, lombar e joelho. Relata que tentou entrar em contato com a Operadora por meio dos telefones 3952-3300 e 3952-4800 - na data 26/09/2024, sem sucesso. Beneficiária acrescenta de que não consegue solicitar através do aplicativo só sendo possível solicitar consultas."/>
    <d v="2024-09-27T00:00:00"/>
    <s v="Reincidente"/>
    <n v="0"/>
    <n v="0"/>
    <x v="0"/>
    <s v="Não"/>
    <x v="1"/>
    <s v="Não"/>
    <s v="Não"/>
    <n v="0"/>
    <s v="Solicitação de autorização dentro do prazo"/>
    <s v="RM de articulação"/>
    <s v="Regulação - Eletiva"/>
    <m/>
    <s v="Inevitável"/>
    <s v="Não"/>
    <s v="Não"/>
    <s v="Beneficiária reclama da necessidade de autorização prévia para exames complexos. Não encaminhou pedido para abertura de guia."/>
    <n v="0"/>
    <m/>
    <n v="0"/>
    <m/>
    <n v="0"/>
    <m/>
    <n v="0"/>
    <m/>
    <n v="0"/>
    <n v="0"/>
    <m/>
  </r>
  <r>
    <x v="21"/>
    <n v="13110578"/>
    <s v="Contratos e Regulamentos"/>
    <s v="Demora na Contratação AC"/>
    <s v="ELENICE CESAR DA SILVA"/>
    <m/>
    <n v="72"/>
    <s v="Personal "/>
    <s v="Advindos II"/>
    <s v="Zona Norte I"/>
    <s v="Individual"/>
    <s v="Interlocutor, que se identifica como filho do beneficiário, questiona a analise para contratação de plano individual ou familiar. A solicitação foi feita à Operadora no dia 12/09/2024 relata que já passou 21 dias e até o momento a operadora não apresentou uma resposta. Não possui protocolo pois a operadora não forneceu protocolo, número da proposta 17255706831662. Entrou em contato por meio dos telefones 39523333 e 0800 580 2382 na data de 27/09/2024 25/09/2024 e 23/09/2024 em torno de 15:08."/>
    <d v="2024-09-05T00:00:00"/>
    <s v="Não Reincidente"/>
    <n v="1"/>
    <n v="25"/>
    <x v="0"/>
    <s v="Não"/>
    <x v="1"/>
    <s v="Não"/>
    <s v="Não"/>
    <n v="0"/>
    <s v="Alto Custo PF/MEI"/>
    <m/>
    <s v="EMQ"/>
    <m/>
    <s v="Risco do Negócio"/>
    <s v="Não"/>
    <s v="Não"/>
    <s v="Localizado o contato apenas após a abaertura da NIP "/>
    <n v="1"/>
    <s v="Alto Custo (Regra de negócio)"/>
    <n v="0"/>
    <m/>
    <n v="0"/>
    <m/>
    <n v="0"/>
    <m/>
    <n v="0"/>
    <n v="0"/>
    <m/>
  </r>
  <r>
    <x v="21"/>
    <n v="13110644"/>
    <s v="Contratos e Regulamentos"/>
    <s v="Demora na Contratação AC"/>
    <s v="SANDOR ÁTILA NEMES"/>
    <m/>
    <n v="49"/>
    <s v="Personal "/>
    <s v="Novos associados"/>
    <s v="Zona Oeste II"/>
    <s v="Individual"/>
    <s v="benificiario, relata que a leve saúde recusou a portabilidade de carências, solicitada após o prazo mínimo de permanência, sob alegação de descrever a justificativa para a recusa. Informa que cumpriu todos os requisitos estabelecidos pela resolução normativa vigente (vínculo ativo no plano de origem/adimplência/prazo de permanência/compatibilidade com o plano de destino e demais requisitos), sendo os documentos entregues na operadora/administradora em 09/09/2024. A portabilidade para o plano leve saúde foi recusada em não informado. . 42233920240930084933 30/09/2024. PROPOSTA 17258942943008 FIRMADO EM CONTRSTO E SEM RESPOSTA DA OPERADOURA."/>
    <d v="2024-09-09T00:00:00"/>
    <s v="Não Reincidente"/>
    <s v="-"/>
    <n v="21"/>
    <x v="0"/>
    <s v="Não"/>
    <x v="1"/>
    <s v="Não"/>
    <s v="Atendimento especializado"/>
    <n v="0"/>
    <s v="Alto Custo PF/MEI"/>
    <m/>
    <s v="EMQ"/>
    <m/>
    <s v="Risco do Negócio"/>
    <s v="Não"/>
    <s v="Não"/>
    <s v="Não localizado contato com a Central Fale Leve"/>
    <n v="1"/>
    <s v="Alto Custo (Regra de negócio)"/>
    <n v="0"/>
    <m/>
    <n v="0"/>
    <m/>
    <n v="0"/>
    <m/>
    <n v="0"/>
    <n v="0"/>
    <m/>
  </r>
  <r>
    <x v="21"/>
    <n v="13110915"/>
    <s v="Cobertura"/>
    <s v="Demora na Liberação de Benefício"/>
    <s v="PRISCILA DA SILVA"/>
    <m/>
    <n v="41"/>
    <s v="Personal "/>
    <s v="Novos associados"/>
    <s v="Niterói"/>
    <s v="Individual"/>
    <s v="Pedi o reembolso no dia 22/08/2024 e atende do plano falou pelo e-mail que é 5 dias de análise e mais 30 dias para fazer o reembolso. Liguei para o dia 23/08/2024 para saber quando iria depositar o atende falou que seria dia 25/08/2024. Chegou o dia 25 não depositaram. Liguei no dia 26/9/2024 falando que não estava anexada e depois falou se agência estaria certo e não estava da, aí falou que não foi feito pq estava errado o número da agência. Eu acertei o número certo da agência. O atendente relatou que iria ter a resposta só no dia 3/10/2024. Já vai fazer 2 meses que ainda não recebi o reembolso. Peço ajuda, por gentileza!"/>
    <d v="2024-08-23T00:00:00"/>
    <s v="Reincidente"/>
    <n v="10"/>
    <n v="38"/>
    <x v="1"/>
    <s v="Sim"/>
    <x v="0"/>
    <s v="Não"/>
    <s v="Não"/>
    <n v="3"/>
    <s v="Demora para pagamento de reembolso"/>
    <m/>
    <s v="Financeiro"/>
    <m/>
    <s v="Evitável"/>
    <s v="Não"/>
    <s v="Não"/>
    <s v="Filha da beneficiária da beneficiária reclama de demora no pagamento de reembolso. A mesma encaminhou número de conta errado mas houve erro operacional do Atendimento especializado, que não verificou os protocolos e demorou para realizar envio de conta para o time de financeiro."/>
    <n v="0"/>
    <m/>
    <n v="1"/>
    <s v="Atendimento especializado - Não encaminhou informação de conta bancária ao financeiro"/>
    <n v="0"/>
    <m/>
    <n v="1"/>
    <s v="Perda de SLA"/>
    <n v="0"/>
    <n v="0"/>
    <m/>
  </r>
  <r>
    <x v="21"/>
    <n v="13110556"/>
    <s v="Cobertura"/>
    <s v="Carência"/>
    <s v="ROBERTO CARLOS CEARENSE PIMENTEL"/>
    <m/>
    <n v="59"/>
    <s v="Personal "/>
    <s v="Advindos II"/>
    <s v="Zona Oeste II"/>
    <s v="Empresarial"/>
    <s v="O plano contratado não exigia carência porque foi migrado da Amil, toda conversa com o corretor foi que haveria aproveitamento total da carência, no entanto após assinatura do contrato verificamos que existe carência de seis meses pra utilizar a rede credenciada. Que o atendimento só pode ser realizado na rede própria, incluindo internação e exames . Pelos canais de atendimento foi confirmado isso. Em nenhum momento o corretor avisou isso."/>
    <d v="2024-09-04T00:00:00"/>
    <s v="Reincidente"/>
    <n v="4"/>
    <n v="26"/>
    <x v="1"/>
    <s v="Sim"/>
    <x v="0"/>
    <s v="Não"/>
    <s v="Atendimento especializado/ Reclame aqui"/>
    <n v="3"/>
    <s v="Discordância de carências"/>
    <m/>
    <s v="Comercial"/>
    <m/>
    <s v="Inevitável"/>
    <n v="0"/>
    <s v="Sim"/>
    <m/>
    <n v="1"/>
    <s v="Erro no momento da venda do plano, passando informação errada de carências"/>
    <n v="0"/>
    <m/>
    <n v="0"/>
    <m/>
    <n v="0"/>
    <m/>
    <n v="0"/>
    <n v="0"/>
    <m/>
  </r>
  <r>
    <x v="21"/>
    <n v="13108668"/>
    <s v="Cobertura"/>
    <s v="Dificuldade no agendamento"/>
    <s v="PERPEDIGNA FRANCISCA DOS SANTOS"/>
    <m/>
    <n v="78"/>
    <s v="Personal "/>
    <s v="Novos associados"/>
    <s v="Zona Norte I"/>
    <m/>
    <s v="Interlocutora, que se identifica como nora da beneficiária, questiona a falta de atendimento para TC - Crânio ou sela túrcica ou órbitas, e nome do médico solicitante Rubens Pertecarrari Junior CRM 759732. A solicitação foi feita à Operadora no dia 11/08/2024, para realização no município Rio de Janeiro. A operadora alega que o pedido está em análise [ou não apresenta resposta ao pedido]. Protocolo 42233920240930113512 – data 30/09/2024."/>
    <d v="2024-09-30T00:00:00"/>
    <s v="Não Reincidente"/>
    <n v="1"/>
    <n v="0"/>
    <x v="1"/>
    <s v="Sim"/>
    <x v="0"/>
    <s v="Não"/>
    <s v="Atendimento especializado"/>
    <n v="3"/>
    <s v="Erro Fale Leve"/>
    <m/>
    <s v="Fale Leve"/>
    <m/>
    <s v="Evitável"/>
    <s v="Sim"/>
    <s v="Sim"/>
    <s v="Filha da beneficiária entra em contato com a central Fale Leve solicitando informações sobre a autorização de TC e consultora não localiza guia 1314469 já aberta e autorizada. Responsável ameaça e atendimento especializado não consegue contato para informar sobre autorização."/>
    <n v="0"/>
    <m/>
    <n v="1"/>
    <s v="Fale Leve  - Consultora não verificou autorizações da beneficiária "/>
    <n v="0"/>
    <m/>
    <n v="0"/>
    <m/>
    <n v="0"/>
    <n v="1"/>
    <s v="Salesforce - Insuficiência de árvore para registro correto de caso"/>
  </r>
  <r>
    <x v="21"/>
    <n v="13109924"/>
    <s v="Cobertura"/>
    <s v="Dificuldade no agendamento"/>
    <s v="GIUSA MARIA AMORIM STEVENS"/>
    <m/>
    <n v="63"/>
    <s v="Premium"/>
    <s v="Advindos II"/>
    <s v="Zona norte II"/>
    <m/>
    <s v="Beneficiaria, questiona o não atendimento para Consulta com Oftalmologista, 40808033 - Mamografia convencional bilateral, 40202615 - Endoscopia digestiva alta com biópsia e teste de urease (pesquisa Helicobacter pylori), 40901211 - US - Estruturas superficiais (cervical ou axilas ou músculo ou tendão), 40901122 - US - Abdome total (abdome superior, rins, bexiga, aorta, veia cava inferior e adrenais), 40901203 - US - Órgãos superficiais (tireóide ou escroto ou pênis ou crânio), 40901386 - Doppler colorido de órgão ou estrutura isolada, médico solicitante Dra. Camila Ferreira Mariane e Dra Rita de Souza Milano. Relata que tentou entrar em contato com a Operadora por meio dos telefones 3952 3300 e 3952 4800 - na data 23/09/2024, em torno das 10h, sem sucesso."/>
    <d v="2024-09-30T00:00:00"/>
    <s v="Não Reincidente"/>
    <n v="0"/>
    <n v="0"/>
    <x v="0"/>
    <s v="Não"/>
    <x v="1"/>
    <s v="Não"/>
    <s v="Não"/>
    <n v="0"/>
    <s v="Não conseguiu o contato com o Fale Leve"/>
    <m/>
    <s v="Fale Leve"/>
    <m/>
    <s v="Evitável"/>
    <s v="Não"/>
    <s v="Não"/>
    <s v="Não foram localizadas as tentativas de contato com o Fale Leve. Não consta registro de solicitação em nenhum canal de contato com a operadora."/>
    <n v="0"/>
    <m/>
    <n v="0"/>
    <m/>
    <n v="0"/>
    <m/>
    <n v="0"/>
    <m/>
    <n v="0"/>
    <n v="1"/>
    <s v="Yeastar/Facilita - Beneficiária não consegue falar com Fale Leve"/>
  </r>
  <r>
    <x v="21"/>
    <n v="13109801"/>
    <s v="Cobertura"/>
    <s v="Demora na Liberação de Benefício"/>
    <s v="CAMILA DE ARAUJO SERRA"/>
    <m/>
    <n v="35"/>
    <s v="Personal "/>
    <s v="Advindos II"/>
    <s v="Nova Iguaçu"/>
    <m/>
    <s v="beneficiário], questiona a negativa de reembolso por livre escolha de prestador, conforme previsão contratual, para instrumentador, realizado em 17/08/2027. A solicitação de reembolso foi feita à operadora no dia [19/08/2024]. Protocolo 42232320090122133333data30/09 valor de 500r$"/>
    <d v="2024-08-17T00:00:00"/>
    <s v="Não Reincidente"/>
    <n v="6"/>
    <n v="44"/>
    <x v="1"/>
    <s v="Não"/>
    <x v="0"/>
    <s v="Não"/>
    <s v="Não"/>
    <n v="2"/>
    <s v="Negativa de autorização devida"/>
    <m/>
    <s v="Gestão de Rede"/>
    <m/>
    <s v="Inevitável"/>
    <s v="Sim"/>
    <s v="Não"/>
    <s v="Beneficiária reclama sobre recusa de reembolso de instrumentador. Procedimento negado pois não está previsto no rol. A ameaça entrou 1 hora antes  da abertura da NIP e time de produção médica não recebeu reclamação para tratativa."/>
    <n v="0"/>
    <m/>
    <n v="0"/>
    <m/>
    <n v="0"/>
    <m/>
    <n v="0"/>
    <m/>
    <n v="0"/>
    <n v="0"/>
    <m/>
  </r>
  <r>
    <x v="22"/>
    <n v="13111735"/>
    <s v="Cobertura"/>
    <s v="Cancelamento de consulta"/>
    <s v="ANNA CAROLINA BARRETO MARTINS DE OLIVEIRA"/>
    <m/>
    <n v="35"/>
    <s v="Leve ON"/>
    <s v="Advindos II"/>
    <s v="Zona Oeste I "/>
    <s v="Individual"/>
    <s v="Faço tratamento há anos, tomo remédio controlado. Me tratava c/ uma dra, excelente, que saiu do plano, fui pro dr que saiu do plano, excelente também. Depois disso não conseguir mais agendar com médico nenhum. Agendei umas 5x, desde junho e não consegui me consultaR, sempre cancelam, porque o médico saiu da clínica. 1 tem q saber pq os médicos não param na leve. 2 fiz bariatrica e preciso do acompanhamento com osiquaitra por causa da compulsão, e não tô conseguindo. Hoje foi a gota d'água. Desde 9h esperando a médica online, quando foi 10:31 mandei mensagem pra leve, que me informou que a médica não ia atender. Que falta de respeito é essa com o Cliente, leve???? Mais uma vez eu sem o tratamento, vão fazer 5 meses. Muito desorganizada e atendimento ruim, da ouvidoria e dos atendentes. Tô há 2 semanas querendo saber sobre plano dental, iam entrar em contato comigo e até agora nada. Como querem crescer assim???"/>
    <d v="2024-10-01T00:00:00"/>
    <s v="Reincidente"/>
    <n v="1"/>
    <n v="0"/>
    <x v="0"/>
    <s v="Não"/>
    <x v="0"/>
    <s v="Não"/>
    <s v="Não"/>
    <n v="1"/>
    <s v="Cancelamento de consulta"/>
    <m/>
    <s v="Leve Clínica"/>
    <m/>
    <s v="Evitável"/>
    <s v="Não"/>
    <s v="Não"/>
    <s v="Beneficiária reclama de inúmeros cancelamentos de consultas e demora para atendimento e atraso no atendimento por telemedicina. No dia em que a NIP foi aberta, a mesma estava aguardando atendimento e não foi informado que a profissional não poderia atendé-la. No único atendimento, não há ameaça, beneficiária solicita apenas o protocolo do atendimento."/>
    <m/>
    <m/>
    <m/>
    <m/>
    <m/>
    <m/>
    <m/>
    <m/>
    <m/>
    <m/>
    <m/>
  </r>
  <r>
    <x v="22"/>
    <n v="13112317"/>
    <s v="Cobertura"/>
    <s v="Demora na Liberação de Benefício"/>
    <s v="VICTOR SOUZA SANTOS"/>
    <m/>
    <n v="43"/>
    <s v="Leve ON"/>
    <s v="Advindos II"/>
    <s v="São Gonçalo"/>
    <s v="Empresarial"/>
    <s v="beneficiário, questiona a falta de atendimento para realização de uma Cirurgia Hiperplasia Sebacea (em região temporal Direita)médico solicitante:Dra Cristiane Plasa Ciattei CRM5293276-8 se houver]. A solicitação foi feita à Operadora no dia11/06/2024, para realização no município de Niteroi operadora alega que o pedido está em análise e não apresenta resposta ao pedido. Protocolo;42223920240923101403 data 23/09/2024 Beneficiário relata que foi informado pela operadora que o procedimento seria agendado a cirurgia após 5 dias e até O DIA DE HOJE 01/10/2024 NÃO RETORNOU."/>
    <d v="2024-09-23T00:00:00"/>
    <s v="Reincidente"/>
    <n v="1"/>
    <n v="8"/>
    <x v="1"/>
    <s v="Sim"/>
    <x v="0"/>
    <s v="Não"/>
    <s v="Atendimento especializado"/>
    <n v="3"/>
    <s v="Demora no processo de cirurgia "/>
    <s v="Cirurgia Plástica"/>
    <s v="Regulação - Eletiva"/>
    <m/>
    <s v="Evitável"/>
    <s v="Sim"/>
    <s v="Não"/>
    <s v="Beneficiário reclama de demora para agendamento de cirurgia, porém  em sistema, não há pedido aberto para realização de procedimento. Em atendimento, beneficiário reclama de dificuldade para contato com a secretária do médico."/>
    <m/>
    <m/>
    <m/>
    <m/>
    <m/>
    <m/>
    <m/>
    <m/>
    <m/>
    <m/>
    <m/>
  </r>
  <r>
    <x v="23"/>
    <n v="13113835"/>
    <s v="Cobertura"/>
    <s v="Dificuldade no agendamento"/>
    <s v="NICOLAS MAGALHAES BAPTISTA DA SILVEIRA"/>
    <m/>
    <n v="9"/>
    <s v="Personal "/>
    <s v="Novos associados"/>
    <s v="Zona Norte I"/>
    <s v="Individual"/>
    <s v="Interlocutora, que se identifica como avó do beneficiário, questiona a falta de atendimento para Terapia de Cabine com Fonoaudióloga, Terapia Cognitivo Comportamental com Psicóloga ou Psicoterapeuta, Especializada em PCDS com Psicopedagoga, e nome do médico solicitante Dra. Tais de Marco. A solicitação foi feita à Operadora no dia 20/08/2024, para realização no município Rio de Janeiro e a operadora indicou prestadores que não realizam as terapias pelo plano. Protocolo 42233920241002168840 – data 02/10/2024."/>
    <d v="2024-08-20T00:00:00"/>
    <s v="Reincidente"/>
    <n v="8"/>
    <n v="43"/>
    <x v="0"/>
    <s v="Não"/>
    <x v="0"/>
    <s v="Sim"/>
    <s v="Não"/>
    <n v="2"/>
    <s v="Falta de prestador na região"/>
    <s v="Terapia em cabine"/>
    <s v="Gestão de Rede"/>
    <m/>
    <s v="Evitável"/>
    <s v="Sim"/>
    <s v="Perda de SLA/ Perda de prazo para realização do exame"/>
    <s v="Beneficiário solicita terapia de cabine, porém, não há prestador credenciado."/>
    <m/>
    <m/>
    <m/>
    <m/>
    <m/>
    <m/>
    <m/>
    <m/>
    <m/>
    <m/>
    <m/>
  </r>
  <r>
    <x v="23"/>
    <n v="13114099"/>
    <s v="Contratos e Regulamentos"/>
    <s v="Demora na Contratação AC"/>
    <s v="JONAS DE MELO ZACHIS"/>
    <m/>
    <n v="32"/>
    <s v="Leve ON"/>
    <s v="Advindos III"/>
    <s v="Zona Oeste II"/>
    <s v="Individual"/>
    <s v="Interlocutor(a), que se identifica como filho do beneficiário questiona a recusa para contratação de plano individual ou familiar, sob alegação de esta em analise . A solicitação foi feita à Operadora no dia 18/09/2024 Protocolo:42233920241002091091 data:02/10/2024"/>
    <d v="2024-09-18T00:00:00"/>
    <s v="Não Reincidente"/>
    <s v="-"/>
    <n v="14"/>
    <x v="0"/>
    <s v="Não"/>
    <x v="1"/>
    <s v="Não"/>
    <s v="Não"/>
    <n v="0"/>
    <s v="Alto Custo PF/MEI"/>
    <m/>
    <s v="EMQ"/>
    <m/>
    <s v="Risco do Negócio"/>
    <s v="Não"/>
    <s v="Não"/>
    <s v="Não localizado contato com a Central Fale Leve"/>
    <m/>
    <m/>
    <m/>
    <m/>
    <m/>
    <m/>
    <m/>
    <m/>
    <m/>
    <m/>
    <m/>
  </r>
  <r>
    <x v="23"/>
    <n v="13115578"/>
    <s v="Cobertura"/>
    <s v="Dificuldade no agendamento"/>
    <s v="ANA PAULA CUNHA DE ANDRADE"/>
    <m/>
    <n v="47"/>
    <s v="Leve ON"/>
    <s v="Novos associados"/>
    <s v="São João de Meriti"/>
    <m/>
    <s v="Benecifiária, questiona a falta de atendimento para : consulta com Mastologista, e nome do médico solicitante DR. Ana Cristina . A solicitação foi feita à Operadora no dia 13/09/2024 , para realização no município Duque de Caxias. A operadora alega que o pedido está em análise ou não apresenta resposta ao pedido. Protocolo: 42233920241002121166 - Data : 02/10/2024"/>
    <d v="2024-10-02T00:00:00"/>
    <s v="Não Reincidente"/>
    <n v="2"/>
    <n v="0"/>
    <x v="1"/>
    <s v="Não"/>
    <x v="0"/>
    <s v="Não"/>
    <s v="Não"/>
    <n v="2"/>
    <s v="Prestador sem agenda"/>
    <s v="Mastologista"/>
    <s v="Gestão de Rede"/>
    <m/>
    <s v="Evitável"/>
    <s v="Sim"/>
    <s v="Não"/>
    <s v="Beneficiária reclama de dificuldade para o agendamento de consulta com mastologista. Agenda da clínica fora do prazo."/>
    <m/>
    <m/>
    <m/>
    <m/>
    <m/>
    <m/>
    <m/>
    <m/>
    <m/>
    <m/>
    <m/>
  </r>
  <r>
    <x v="23"/>
    <n v="13115601"/>
    <s v="Cobertura"/>
    <s v="Carência"/>
    <s v="FERNANDA MONTEIRO MARINHO PESSOA DE MAGALHAES"/>
    <m/>
    <n v="44"/>
    <s v="Mais Metropolitano"/>
    <s v="Advindos III"/>
    <s v="Centro/ Zona Sul"/>
    <m/>
    <s v="boa tarde Estou com ima inflamação na vista e mesmo com o plano recem contrato pagp em dia. pedidos medicos de urgencia dada a gravidade e conversa corretor alegando que nao ha carencia o plano nega cinsulta com especialista para que eu possa receber o tratamento correto anexo envio reclamcao feita no reclame aqio ainda sem solucao"/>
    <d v="2024-09-20T00:00:00"/>
    <s v="Não Reincidente"/>
    <n v="3"/>
    <n v="12"/>
    <x v="1"/>
    <s v="Sim"/>
    <x v="0"/>
    <s v="Não"/>
    <s v="Atendimento especializado"/>
    <n v="3"/>
    <s v="Discordância de carências"/>
    <m/>
    <s v="Comercial"/>
    <m/>
    <s v="Evitável"/>
    <s v="Sim"/>
    <s v="Não"/>
    <s v="Beneficiária solicita agendamento de consulta com oftalmologista especializado em retina. Beneficiária com 10 dias de plano, foi informada a carência, porém, solicitado o envio do encaminhamento para localizar o prestador e beneficiária não enviou pedido."/>
    <m/>
    <m/>
    <m/>
    <m/>
    <m/>
    <m/>
    <m/>
    <m/>
    <m/>
    <m/>
    <m/>
  </r>
  <r>
    <x v="24"/>
    <n v="13116546"/>
    <s v="Mensalidade ou Reajuste"/>
    <s v="Devolucao de mensalidade"/>
    <s v="RENATA SOUSA DA SILVA"/>
    <m/>
    <n v="36"/>
    <s v="Personal "/>
    <s v="Advindos II"/>
    <s v="Zona Oeste II"/>
    <s v="Individual"/>
    <s v="Beneficiária, questiona a não devolução de valor proporcional de mensalidade pela Operadora, vez que ocorreu o cancelamento contratual; exclusão a pedido. Protocolo 42233920240930114014 data - 30/09/2024"/>
    <d v="2024-09-10T00:00:00"/>
    <s v="Não Reincidente"/>
    <n v="10"/>
    <n v="23"/>
    <x v="1"/>
    <s v="Sim"/>
    <x v="0"/>
    <s v="Não"/>
    <s v="Atendimento especializado"/>
    <n v="3"/>
    <s v="Demora para pagamento de reembolso"/>
    <m/>
    <s v="Financeiro"/>
    <m/>
    <s v="Evitável"/>
    <s v="Sim"/>
    <s v="Abertura de caso na árvore errada"/>
    <s v="Beneficiária realizou o cancelamento por desistência até os 7 dias do plano, pois informa que gostaria de ser atendida no Hospital São Bernardo. Durante o processo de devolução, houve TED devolvida por envio de conta errada e o setor financeiro não realizou abertura de caso solicitando a confirmação dos dados bancários"/>
    <m/>
    <m/>
    <m/>
    <m/>
    <m/>
    <m/>
    <m/>
    <m/>
    <m/>
    <m/>
    <m/>
  </r>
  <r>
    <x v="24"/>
    <n v="13116709"/>
    <s v="Contratos e Regulamentos"/>
    <s v="Demora na Contratação AC"/>
    <s v="THIAGO RIBEIRO ACACIO"/>
    <m/>
    <n v="45"/>
    <s v="Premium"/>
    <s v="Advindos III"/>
    <s v="Zona Oeste I "/>
    <m/>
    <s v="Beneficiário, questiona a recusa para contratação de plano coletivo empresarial CNPJ 43.946.704/0001-64 e a Operadora Leve Saúde, sob alegação de falta de interesse comercial. A solicitação foi feita à Operadora no dia 05/09/2024. Trata-se de empresário individual, que realizou inscrição nos órgãos competentes há no mínimo 6 (seis) meses e está regular junto à Receita Federal. Protocolo: 42233920240918039930 – data: 18/09/2024."/>
    <d v="2024-09-05T00:00:00"/>
    <s v="Não Reincidente"/>
    <n v="5"/>
    <n v="28"/>
    <x v="0"/>
    <s v="Não"/>
    <x v="0"/>
    <s v="Sim"/>
    <s v="Ouvidoria"/>
    <n v="2"/>
    <s v="Alto Custo PJ"/>
    <m/>
    <s v="Comercial"/>
    <m/>
    <s v="Risco do Negócio"/>
    <s v="Não"/>
    <s v="Não"/>
    <s v="Localizados 4 contatos do cliente com a Central Fale Leve. Cliente não realiza ameaça explícita mas solicita protocolo e informa que está gravando as ligações. Localizado contato com a Ouvidoria no dia 23/09 (após os contatos com o Fale Leve), solicitando esclarescimentos sobre negativa de implantação."/>
    <m/>
    <m/>
    <m/>
    <m/>
    <m/>
    <m/>
    <m/>
    <m/>
    <m/>
    <m/>
    <m/>
  </r>
  <r>
    <x v="24"/>
    <n v="13117086"/>
    <s v="Contratos e Regulamentos"/>
    <s v="Devolucao de mensalidade"/>
    <s v="SANDRA REGINA DURVAL PEREIRA"/>
    <m/>
    <n v="62"/>
    <s v="Personal "/>
    <s v="Novos associados"/>
    <s v="Zona Oeste I "/>
    <s v="Individual"/>
    <s v="Beneficiário, informa que solicitou [o cancelamento do contrato informar a forma de solicitação, por telefone, em 27/09/2024, e até a presente data não conseguiu o cancelamento. Para efetuar a reclamação, relata que tentou entrar em contato com a Operadora por meio contato telefone 21 3952 3333 nas datas 27/28/30/01/02/30 , em torno das 11;00 sem sucesso.42233920241003122382 data 03/10/2024. beneficiaria relata que operadora informou , só por telefone seria possível o cancelamento .porem quando liga esta dando, esse telefone não existe."/>
    <d v="2024-10-03T00:00:00"/>
    <s v="Não Reincidente"/>
    <n v="1"/>
    <n v="0"/>
    <x v="1"/>
    <s v="Sim"/>
    <x v="0"/>
    <s v="Não"/>
    <s v="Atendimento especializado"/>
    <n v="3"/>
    <s v="Dificuldade para realizar cancelamento"/>
    <m/>
    <s v="Cobrança"/>
    <m/>
    <s v="Inevitável"/>
    <s v="Sim"/>
    <s v="Não"/>
    <s v="Beneficiária solicita cancelamento do plano e devolução da mensalidade paga ao plano. Solicitação feita em atendimento por whatsapp, após o prazo de 7 dias. Atendimento foi realizado pelo whatsapp e como fluxo, o cancelamento deve ser realizado por telefone, para leitura da RN mas beneficiária não concorda com fluxo."/>
    <m/>
    <m/>
    <m/>
    <m/>
    <m/>
    <m/>
    <m/>
    <m/>
    <m/>
    <m/>
    <m/>
  </r>
  <r>
    <x v="24"/>
    <n v="13118013"/>
    <s v="Cobertura"/>
    <s v="Dificuldade no agendamento"/>
    <s v="ANGELA NASCIMENTO DA PAIXÃO"/>
    <m/>
    <n v="60"/>
    <s v="Personal"/>
    <s v="Advindos II"/>
    <s v="Zona Oeste I"/>
    <s v="Individual"/>
    <s v="Interlocutor(a), que se identifica como filha da beneficiária questiona a não cobertura em caráter de urgência para SLT A LASER. O procedimento foi solicitado à operadora no dia 30/09/2024 para realização no município RIO DE JANEIRO/RJ. A operadora alega que não possui prestador em sua rede para realização do serviço de saúde. Protocolo 42233920241002120504 data 02/10/2024"/>
    <d v="2024-09-30T00:00:00"/>
    <s v="Reincidente"/>
    <n v="14"/>
    <n v="3"/>
    <x v="1"/>
    <s v="Sim"/>
    <x v="0"/>
    <s v="Não"/>
    <s v="Atendimento especializado"/>
    <n v="3"/>
    <s v="Erro Fale Leve"/>
    <m/>
    <s v="Fale Leve"/>
    <m/>
    <s v="Evitável"/>
    <s v="Sim"/>
    <s v="Perda de SLA"/>
    <s v="Houve perda de SLA  no backoffice, que recebeu o pedido no dia 30/09 e abriu guia 02/10, abertura de guia com a codificação errada e liberação dessa guia sem comunicação com a Regulação."/>
    <m/>
    <m/>
    <m/>
    <m/>
    <m/>
    <m/>
    <m/>
    <m/>
    <m/>
    <m/>
    <m/>
  </r>
  <r>
    <x v="24"/>
    <n v="13118379"/>
    <s v="Contratos e Regulamentos"/>
    <s v="Suspenção por inadimplência"/>
    <s v="LIVIA REGINA FERREIRA OLIVEIRA DOS SANTOS"/>
    <m/>
    <n v="41"/>
    <s v="Personal"/>
    <s v="Novos associados"/>
    <s v="Zona Norte I"/>
    <s v="Empresarial"/>
    <s v="fui informada pela operadora no dia 01/10/2024 que a suspensão de atendimento do meu plano somente deve ocorrer após 30 dias de atraso , o que não foi respeitado pela operadora ocasionando transtorno"/>
    <d v="2024-09-23T00:00:00"/>
    <s v="Não Reincidente"/>
    <n v="11"/>
    <n v="10"/>
    <x v="1"/>
    <s v="Sim"/>
    <x v="0"/>
    <s v="Não"/>
    <s v="Atendimento especializado"/>
    <n v="3"/>
    <s v="Cancelamento por inadimplência"/>
    <m/>
    <s v="Cobrança"/>
    <m/>
    <s v="Inevitável"/>
    <s v="Sim"/>
    <s v="Sim"/>
    <s v="Beneficiária tem contrato empresarial e está com o contrato suspenso por inadimplência por 24 dias de atraso. Aberta ameaça para atendimento especializado e DR para setor de cobrança pois responsável pelo contrato alega que fez pagamento no dia 23/09 mas não ocorreu baixa bancária"/>
    <m/>
    <m/>
    <m/>
    <m/>
    <m/>
    <m/>
    <m/>
    <m/>
    <m/>
    <m/>
    <m/>
  </r>
  <r>
    <x v="25"/>
    <n v="13119662"/>
    <s v="Contratos e Regulamentos"/>
    <s v="Demora na Contratação AC"/>
    <s v="MURILO DE MORAES"/>
    <m/>
    <n v="66"/>
    <s v="Premium"/>
    <s v="Novos associados"/>
    <s v="Zona Norte I"/>
    <s v="Individual"/>
    <s v="Interlocutor Murilo, que se identifica como beneficiário do plano, questiona a recusa para contratação de plano individual ou familiar, sob alegação de não informaram o motivo da não contratação. A solicitação foi feita à Operadora no dia 13/08/2024. Protocolo a operadora não informou o protocolo o beneficiário ligou no numero 02139523300 e 2139523333 – data 28/08/2024."/>
    <d v="2024-08-27T00:00:00"/>
    <s v="Não Reincidente"/>
    <s v="-"/>
    <n v="38"/>
    <x v="0"/>
    <s v="Não"/>
    <x v="1"/>
    <s v="Não"/>
    <s v="Não"/>
    <n v="0"/>
    <s v="Alto Custo PF/MEI"/>
    <m/>
    <s v="EMQ"/>
    <m/>
    <s v="Risco do Negócio"/>
    <s v="Não"/>
    <s v="Não"/>
    <s v="Não localizado contato com a Central Fale Leve."/>
    <m/>
    <m/>
    <m/>
    <m/>
    <m/>
    <m/>
    <m/>
    <m/>
    <m/>
    <m/>
    <m/>
  </r>
  <r>
    <x v="25"/>
    <n v="13119858"/>
    <s v="Contratos e Regulamentos"/>
    <s v="Demora na Contratação AC"/>
    <s v="PALMYRA SOARES CORREIA"/>
    <m/>
    <n v="84"/>
    <s v="Personal "/>
    <s v="Advindos III"/>
    <s v="Zona norte III"/>
    <s v="Individual"/>
    <s v="Interlocutor cristiano soares correia, que se identifica como filho da beneficiaria Palmyra soares correia , questiona a recusa para contratação de plano individual ou familiar, sob alegação de ter 25 dias uteias respaldados pela ans e nao deram nenhuma resposta ainda mesmo passado o prazo. A solicitação foi feita à Operadora no dia 30/08/2024 a solicitação de contrato no dia 03/09/2024 foi feita uma entrevista com a operadora e mesmo assim não houve resposta. Protocolo de atendimento com a operadora 42233920241002093810 01/10/2024"/>
    <d v="2024-08-31T00:00:00"/>
    <s v="Não Reincidente"/>
    <s v="-"/>
    <n v="34"/>
    <x v="0"/>
    <s v="Não"/>
    <x v="1"/>
    <s v="Não"/>
    <s v="Reclame aqui"/>
    <n v="0"/>
    <s v="Alto Custo PF/MEI"/>
    <m/>
    <s v="EMQ"/>
    <m/>
    <s v="Risco do Negócio"/>
    <s v="Não"/>
    <s v="Não"/>
    <s v="Filho da cliente realizou abertura de RA no mesmo dia em que a NIP foi aberta as 12:01/  RA aberto 15:18"/>
    <m/>
    <m/>
    <m/>
    <m/>
    <m/>
    <m/>
    <m/>
    <m/>
    <m/>
    <m/>
    <m/>
  </r>
  <r>
    <x v="25"/>
    <n v="13119951"/>
    <s v="Contratos e Regulamentos"/>
    <s v="Demora na Contratação AC"/>
    <s v="AMANDA TRINDADE AMARAL"/>
    <m/>
    <n v="31"/>
    <s v="Personal "/>
    <s v="Advindos III"/>
    <s v="Zona norte III"/>
    <s v="Individual"/>
    <s v="Beneficiária questiona a falta de resposta sobre contratação de plano individual ou familiar. A solicitação foi feita à Operadora no dia 13/09/2024. Protocolo 42233920241004103932 04/10/2024"/>
    <d v="2024-09-16T00:00:00"/>
    <s v="Não Reincidente"/>
    <s v="-"/>
    <n v="18"/>
    <x v="0"/>
    <s v="Não"/>
    <x v="1"/>
    <s v="Não"/>
    <s v="Não"/>
    <n v="0"/>
    <s v="Alto Custo PF/MEI"/>
    <m/>
    <s v="EMQ"/>
    <m/>
    <s v="Risco do Negócio"/>
    <s v="Não"/>
    <s v="Não"/>
    <s v="Não localizado contato com a Central Fale Leve."/>
    <m/>
    <m/>
    <m/>
    <m/>
    <m/>
    <m/>
    <m/>
    <m/>
    <m/>
    <m/>
    <m/>
  </r>
  <r>
    <x v="26"/>
    <n v="13120629"/>
    <s v="Cobertura"/>
    <s v="Dificuldade no agendamento"/>
    <s v="PRISCILA DA SILVA"/>
    <m/>
    <n v="44"/>
    <s v="Personal "/>
    <s v="Novos associados"/>
    <s v="São Gonçalo"/>
    <s v="Empresarial"/>
    <s v="Bom dia. A minha mãe ligou para marcar um exame de cintilografia o atendente falou que não tem vaga em Niterói e tem que ficar em análise em 21 dias. A minha mãe tem angina grau 3, e fez cateterismo e deu uma artéria obstruída 70% e tentou fazer angioplastia sem sucesso. Ela precisa fazer o cintilografia para poder começar fazer REABILITAÇÃO CARDÍACA MAIS RÁPIDO POSSÍVEL. O atendente falou que não tem vaga em Niterói e só no rio em nova Iguaçu. A minha mãe não tem condições de ir para lá fazer esse exame por causa da grávida da saúde dela . Ela só pode fazer em Niterói que é próximo da casa dela. Peço por favor me ajuda. Deus abençoe vocês."/>
    <d v="2024-09-24T00:00:00"/>
    <s v="Reincidente"/>
    <n v="5"/>
    <n v="11"/>
    <x v="0"/>
    <s v="Não"/>
    <x v="0"/>
    <s v="Não"/>
    <s v="Não"/>
    <n v="1"/>
    <s v="Solicitação de autorização dentro do prazo"/>
    <m/>
    <s v="Regulação - Eletiva"/>
    <m/>
    <s v="Inevitável"/>
    <s v="Não"/>
    <s v="Não"/>
    <s v="Familiar da beneficiária reclama da demora para autorização de exame. Realizada escuta de todas as ligações sobre o assunto e não foi localizada ameaça, os prazos informados estão corretos e beneficiária ciente que guia estava em análise. Pedido sem indicação explícita de urgência. "/>
    <m/>
    <m/>
    <m/>
    <m/>
    <m/>
    <m/>
    <m/>
    <m/>
    <m/>
    <m/>
    <m/>
  </r>
  <r>
    <x v="27"/>
    <n v="13121718"/>
    <s v="Cobertura"/>
    <s v="Dificuldade no agendamento"/>
    <s v="CLAUDIA FERREIRA DE CARVALHO"/>
    <m/>
    <n v="55"/>
    <s v="Premium"/>
    <s v="Advindos II"/>
    <s v="Zona Oeste II"/>
    <s v="Empresarial"/>
    <s v="Interlocutora, que se identifica como corretora da beneficiária, questiona o não atendimento para espectomia total, espectomia total com anexectomia uni ou bilateral. A solicitação foi feita à operadora no dia 24/09/2024, para realização no município Rio de Janeiro e a operadora encaminhou para prestador de especialidade ginecologica sob alegação de não possuir médico na especialidade solicitada. Protocolo 42233920240924102779 – data 24/09/2024."/>
    <s v="-"/>
    <s v="Não Reincidente"/>
    <n v="0"/>
    <n v="0"/>
    <x v="1"/>
    <s v="Não"/>
    <x v="0"/>
    <s v="Sim"/>
    <s v="Ouvidoria"/>
    <n v="3"/>
    <s v="Falta de prestador na região"/>
    <s v="Cirurgião Ginecologista"/>
    <s v="Gestão de Rede"/>
    <m/>
    <s v="Evitável"/>
    <s v="Sim"/>
    <s v="Não"/>
    <s v="Beneficiária reclama de &quot;não atendimento&quot; para procedimentos cirúrgicos ginecológicos. Não recebemos o pedido para os procedimentos mencionados na reclamação, somente para histeroscopia que foi agendado. Houve erro operacional do Gestão de rede por informar que só temos um profissional para avaliação e não indicou outro profissional como solicitado."/>
    <m/>
    <m/>
    <m/>
    <m/>
    <m/>
    <m/>
    <m/>
    <m/>
    <m/>
    <m/>
    <m/>
  </r>
  <r>
    <x v="27"/>
    <n v="13122292"/>
    <s v="Cobertura"/>
    <s v="Dificuldade no agendamento"/>
    <s v="MARIA INEZ DE FARIAS FERREIRA"/>
    <m/>
    <n v="66"/>
    <s v="Personal "/>
    <s v="Novos associados"/>
    <s v="Zona norte II"/>
    <m/>
    <s v="No dia 19/06/2024 entrei em contato com mais de um corretor Leve Saúde para adquiri o plano. Conforme evidência anexa, me foi informado que o Memorial Del Castilho faria parte da rede. Contratei 24/06/2024 e ao solicitar atendimento lá, fui informada que estava descredenciado. Ao consultar o site da operadora, o aviso de descredenciamento está datado de 02/05/2024, ou seja, me foi vendido o plano com uma rede que já não existia. O Memorial Engenho de Dentro nem tem comunicado no site de saída. O Del Castilho foi substituído pela Clínica Leve unidade Tijuca, e a mesma não tem agenda neste ano para Mastologista, especialidade que preciso com urgência. Eles substituem por clínicas próprias que não suportam a mesma demanda do descredenciado, tem acontecido com toda a rede. Em contato com o atendimento informam que somente Tijuca e Barra tem esse profissional, acredito que não seja suficiente para atender ao número de vidas. Solicito apoio para providências do plano em atender a demanda."/>
    <d v="2024-09-24T00:00:00"/>
    <s v="Não Reincidente"/>
    <n v="2"/>
    <n v="13"/>
    <x v="1"/>
    <s v="Sim"/>
    <x v="0"/>
    <s v="Sim"/>
    <s v="Ouvidoria"/>
    <n v="4"/>
    <s v="Erro na comercialização do plano"/>
    <m/>
    <s v="Comercial"/>
    <m/>
    <s v="Evitável"/>
    <s v="Não"/>
    <s v="Não"/>
    <s v="Beneficiária reclama do descredenciamento de clínicas e do material divulgado pelo corretor, no momento da contratação. Reclama de data distante para o agendamento de consulta com mastologista."/>
    <m/>
    <m/>
    <m/>
    <m/>
    <m/>
    <m/>
    <m/>
    <m/>
    <m/>
    <m/>
    <m/>
  </r>
  <r>
    <x v="27"/>
    <n v="13122581"/>
    <s v="Cobertura"/>
    <s v="Negativa de beneficios"/>
    <s v="KELLY CRISTINA DA SILVA LIMA"/>
    <m/>
    <n v="35"/>
    <s v="Leve ON"/>
    <s v="Novos associados"/>
    <s v="Zona Oeste I "/>
    <m/>
    <s v="Beneficiária, informa que o procedimento Anestesia para Colonoscopia, foi pago para o prestadora, para a operadora reembolsar. O procedimento foi realizado em caráter particular em 15/08/2024, no prestador Clinica KATZ endoimagens, em função da ausência de cobertura pela operadora. A solicitação de reembolso foi feita em 16/08/2024, não sendo pago o reembolso integral o valor R$350. A mesma alega que não conseguiu fazer o exame, pois o laxante não fez efeito, o exame precisa ser feito. Protocolo 42233920240816023 - 16/08/2021."/>
    <d v="2024-08-16T00:00:00"/>
    <s v="Não Reincidente"/>
    <n v="3"/>
    <n v="52"/>
    <x v="0"/>
    <s v="Não"/>
    <x v="0"/>
    <s v="Não"/>
    <s v="Não"/>
    <n v="1"/>
    <s v="Erro Fale Leve"/>
    <m/>
    <s v="Fale Leve"/>
    <m/>
    <s v="Evitável"/>
    <s v="Sim"/>
    <s v="Sim"/>
    <s v="Beneficiária encaminhou para a caixa de atendimento no dia 23/08, somente os dados bancários. Em reposta, foi solicitado o contato com a caixa de atendimento e beneficiária enviou a documentação correta no dia 30/09. Houve demora para envio da caixa de atendimento para a produção médica. Localizado atendimento em que beneficiária envia as notas fiscais, porém, consultora não encaminha documentação para caixa de atendimento e recepcionamos o email da beneficiária somente no dia 23/08 com os dados bancários."/>
    <m/>
    <m/>
    <m/>
    <m/>
    <m/>
    <m/>
    <m/>
    <m/>
    <m/>
    <m/>
    <m/>
  </r>
  <r>
    <x v="28"/>
    <n v="13129371"/>
    <s v="Cobertura"/>
    <s v="Negativa de beneficios"/>
    <s v="MARIA ANGELICA PEREIRA DA SILVA"/>
    <m/>
    <n v="71"/>
    <s v="Premium"/>
    <s v="Novos associados"/>
    <s v="Centro/ Zona Sul"/>
    <m/>
    <s v="Minha mãe, idosa de 71 anos, foi atendida no PA UNIMED Copacabana no dia 28/9/2024 a noite, com forte dor no estomago e no peito. Lá foi verificado que ela tinha alterações no eletrocardiograma e nos exames de sangue, o que levou à transferência para o hospital PROCOR (Ilha do Governador), onde foram realizados mais exames, incluindo um cateterismo que identificou que seria necessária uma cirurgia aberta de emergência. Desde então ela continua aguardando uma ação do plano, que mesmo com uma liminar determinando o cumprimento, não o fez. Na clínica que ela está não há centro cirúrgico e suporte para tal, mas o plano tem entre seus referenciados hospitais como o Pró cardíaco p.e, que tem total estrutura para isso. Mesmo assim, não há ação do plano em resolver, o que nos parece falta de preocupação com a vida. Estamos desesperados, pois atualmente ela está em um CTI com poucos recursos e a saúde dela se deteriora por conta da demora. Clamo por socorro."/>
    <d v="2024-10-05T00:00:00"/>
    <s v="Não Reincidente"/>
    <n v="7"/>
    <n v="3"/>
    <x v="0"/>
    <s v="Não"/>
    <x v="0"/>
    <s v="Não"/>
    <s v="Não"/>
    <n v="1"/>
    <s v="Recusa da família para transferência"/>
    <m/>
    <s v="Regulação - GPI"/>
    <m/>
    <s v="Inevitável"/>
    <s v="Não"/>
    <s v="Sim"/>
    <s v="Beneficiária necessita realizar cirurgia cardíaca e passou pelo fluxo de transferência, porém, familiares se recusam a aceitar hospital em que a vaga foi protocolada. Desejam transferência em hospital Pró cardíaco, que não está na rede do plano Leve On. Ameaça, atendimento da célula de ameaça e abertura de RA realizados após a NIP."/>
    <m/>
    <m/>
    <m/>
    <m/>
    <m/>
    <m/>
    <m/>
    <m/>
    <m/>
    <m/>
    <m/>
  </r>
  <r>
    <x v="28"/>
    <n v="13125409"/>
    <s v="Cobertura"/>
    <s v="Dificuldade no agendamento"/>
    <s v="MIRIA PESSANHA RODRIGUES DOS SANTOS"/>
    <m/>
    <n v="62"/>
    <s v="Leve ON"/>
    <s v="Advindos II"/>
    <s v="Niterói"/>
    <s v="Individual"/>
    <s v="Beneficiária, questiona a falta de atendimento para : 30101778 - Retração de aponevrose palmar (Dupuytren) - tratamento cirúrgico - RETRAÇÃO DE APONEUROSE PALMAR (DUPUYTREN) - HCO - HSO - PROCEDIMENTOS - PELE E TECIDO CELULAR SUBCUTÂNEO, MUCOSAS E ANEXOSPROCEDIMENTOS CIRÚRGICOS E INVASIVOS , e nome do médico solicitante Dra. Ana Carolina. A solicitação foi feita à Operadora, no dia 02/10/2024, para realização no município Taquara/Jacarepaguá. A operadora alega que o pedido está em análise ou não apresenta resposta ao pedido. Protocolo: 42233920241003122364 - Data : 03/10/2024"/>
    <d v="2024-09-05T00:00:00"/>
    <s v="Reincidente"/>
    <n v="3"/>
    <n v="33"/>
    <x v="1"/>
    <s v="Não"/>
    <x v="0"/>
    <s v="Sim"/>
    <s v="Ouvidoria"/>
    <n v="3"/>
    <s v="Falta de prestador na região"/>
    <s v="Cirurgia da mão"/>
    <s v="Gestão de Rede"/>
    <m/>
    <s v="Evitável"/>
    <s v="Não"/>
    <s v="Não"/>
    <s v="Beneficiária solicita direcionamento para realizar consulta com Cirurgião ortopedista especializado em mão, consultora direciona para único prestador credenciado. A mesma se nega a se deslocar para o Rio de Janeiro. "/>
    <m/>
    <m/>
    <m/>
    <m/>
    <m/>
    <m/>
    <m/>
    <m/>
    <m/>
    <m/>
    <m/>
  </r>
  <r>
    <x v="28"/>
    <n v="13125607"/>
    <s v="Contratos e Regulamentos"/>
    <s v="Demora na Contratação AC"/>
    <s v="MARIA IZABEL FERREIRA RAMALHO"/>
    <m/>
    <n v="81"/>
    <s v="Personal "/>
    <s v="Novos associados"/>
    <s v="Duque de Caxias"/>
    <m/>
    <s v="Interlocutor, que se identifica como Filho da beneficiária, questiona a recusa para contratação de plano individual ou familiar, sob alegação de Não possuir justificativa da operadora . A solicitação foi feita à Operadora no dia 02/09/24. Sem Protocolo pois não foi passado - Numero de contato -3952- 3333"/>
    <d v="2024-09-02T00:00:00"/>
    <s v="Não Reincidente"/>
    <n v="8"/>
    <n v="36"/>
    <x v="0"/>
    <s v="Não"/>
    <x v="1"/>
    <s v="Não"/>
    <s v="Não"/>
    <n v="0"/>
    <s v="Alto Custo PF/MEI"/>
    <m/>
    <s v="EMQ"/>
    <m/>
    <s v="Risco do Negócio"/>
    <s v="Não"/>
    <s v="Não"/>
    <s v="Localizado 4 contatos do filho da cliente com a Central Fale Leve. Na última ligação, o filho solicita o protocolo da ligação logo no início do contato. Nas demais ligações "/>
    <m/>
    <m/>
    <m/>
    <m/>
    <m/>
    <m/>
    <m/>
    <m/>
    <m/>
    <m/>
    <m/>
  </r>
  <r>
    <x v="28"/>
    <n v="13126222"/>
    <s v="Cobertura"/>
    <s v="Demora na Liberação de Benefício"/>
    <s v="ROGERIO DIAS PINTO NETO"/>
    <m/>
    <n v="59"/>
    <s v="Personal "/>
    <s v="Advindos II"/>
    <s v="Zona Oeste II"/>
    <m/>
    <s v="Beneficiário, questiona a falta de atendimento para Fisioterapia RPG. A solicitação foi feita à Operadora no dia 26/09/2024, para realização no município Rio de Janeiro. A operadora alega que o pedido está em análise e até a presente data não apresenta resposta ao pedido. Beneficiário relata que a operadora solicitou mais tempo para análise. Protocolo 42233920241008132720 – data 08/10/2024"/>
    <d v="2024-09-30T00:00:00"/>
    <s v="Reincidente"/>
    <n v="2"/>
    <n v="8"/>
    <x v="1"/>
    <s v="Não"/>
    <x v="0"/>
    <s v="Não"/>
    <s v="Não"/>
    <n v="2"/>
    <s v="Procedimento fora Rol"/>
    <m/>
    <s v="Fale Leve"/>
    <m/>
    <s v="Inevitável"/>
    <s v="Sim"/>
    <s v="Não"/>
    <s v="Benefciiário reclama de demora para resposta de procedimento de RPG (Fora Rol). Beneficiário encaminhou pedido no dia 30/09, guia foi aberta como prestador sem local para negativa, porém, não foi informado ao beneficiário que o procedimento não era coberto."/>
    <m/>
    <m/>
    <m/>
    <m/>
    <m/>
    <m/>
    <m/>
    <m/>
    <m/>
    <m/>
    <m/>
  </r>
  <r>
    <x v="28"/>
    <n v="13126537"/>
    <s v="Cobertura"/>
    <s v="Negativa de beneficios"/>
    <s v="TATIANA LINS DE BARROS"/>
    <m/>
    <n v="52"/>
    <s v="Premium"/>
    <s v="Advindos II"/>
    <s v="Zona Oeste II"/>
    <m/>
    <s v="Beneficiária questiona a não cobertura para CONSULTA COM PSIQUIATRA, HEMOGRAMA COMPLETO, ULTRASSONOGRAFIA TRANSVAGINAL, ULTRASSONOGRAFIA DA TIREÓIDE, ULTRASSONOGRAFIA DE MAMA BILATERAL, MAMOGRAFIA DIGITAL, DENSITOMETRIA ÓSSEA, ULTRASSONOGRAFIA DO ABDOMEN TOTAL. Os procedimentos foram solicitados nos dias 07/10/2024, 08/10/2024 e no inicio de Outubro/2024, para realização no município RIO DE JANEIRO, entretanto, a operadora negou com a justificativa de que a beneficiária está em carência para os procedimentos. Relata que a corretora lhe informou que por ter cumprido critérios estabelecidos pela operadora não haveria carência. Protocolo: 42233920241008133861 de 08/10/2024."/>
    <d v="2024-10-08T00:00:00"/>
    <s v="Não Reincidente"/>
    <n v="2"/>
    <n v="0"/>
    <x v="0"/>
    <s v="Não"/>
    <x v="0"/>
    <s v="Não"/>
    <s v="Não"/>
    <n v="1"/>
    <s v="Discordância de carências"/>
    <m/>
    <s v="Comercial"/>
    <m/>
    <s v="Evitável"/>
    <s v="Não"/>
    <s v="Não"/>
    <s v="Beneficiária entrou após o mês de junho e reclama de carências a cumprir na rede credenciada."/>
    <m/>
    <m/>
    <m/>
    <m/>
    <m/>
    <m/>
    <m/>
    <m/>
    <m/>
    <m/>
    <m/>
  </r>
  <r>
    <x v="29"/>
    <n v="13126967"/>
    <s v="Contratos e Regulamentos"/>
    <s v="Demora na Contratação AC"/>
    <s v="ROSILAINE GERMANO DE LEMOS AMORIM"/>
    <m/>
    <n v="36"/>
    <s v="Premium"/>
    <s v="Novos associados"/>
    <s v="Zona Oeste I "/>
    <m/>
    <s v="Beneficiária questiona a recusa para contratação de plano coletivo empresarial WTS Medical Serviços Ltda, a Operadora LEVE SAUDE OPERADORA DE PLANOS DE SAÚDE S.A sob alegação de justificativa para a recusa: &quot;dependente é especial, gerando alto custo&quot;. A solicitação foi feita à Operadora registro ANS: 422339 no dia 18/09/2024.Trata-se de empresário individual, que realizou inscrição nos órgãos competentes há no mínimo 6 (seis) meses e está regular junto à Receita Federal. Relata &quot;que após preencher o formulário de saúde, não recebeu o boleto, em contato com a operadora, foi informada que contratação foi recusada por alto custo com dependente(é especial). Proposta nº 17271415838973.&quot; Protocolo: 42233920241009116940 – data: 09/10/2024."/>
    <d v="2024-09-27T00:00:00"/>
    <s v="Não Reincidente"/>
    <n v="2"/>
    <n v="12"/>
    <x v="1"/>
    <s v="Não"/>
    <x v="1"/>
    <s v="Não"/>
    <s v="Não"/>
    <n v="1"/>
    <s v="Alto Custo PJ"/>
    <m/>
    <s v="Comercial"/>
    <m/>
    <s v="Risco do Negócio"/>
    <s v="Não"/>
    <s v="Não"/>
    <s v="Localizados 2 contatos da cliente com a Central Fale Leve. Na segunda ligação, cliente afirma que fará registro de reclamação na ANS pois suspeita que o plano não quer aceitar proposta, por conta das comorbidades do filho. Solicita protocolo da ligação que na primeira vez é negado e depois da cliente informar que já entrou em contato com a ANS e precisa desse protocolo, o número é passado."/>
    <m/>
    <m/>
    <m/>
    <m/>
    <m/>
    <m/>
    <m/>
    <m/>
    <m/>
    <m/>
    <m/>
  </r>
  <r>
    <x v="30"/>
    <n v="13129330"/>
    <s v="Cobertura"/>
    <s v="Dificuldade no agendamento"/>
    <s v="CAROLINA ROCHA BAPTISTA MOTTA"/>
    <m/>
    <n v="40"/>
    <s v="Premium"/>
    <s v="Novos associados"/>
    <s v="Zona Oeste II"/>
    <m/>
    <s v="Beneficiária questiona a não cobertura para enfermeira obstetra. O procedimento foi solicitado à operadora no dia 13/09/2024, para realização no município Rio de Janeiro/RJ. A operadora alega que não possui prestador em sua rede para realização do serviço de saúde. A operadora negou também a solicitação da beneficiária de realizar o atendimento em particular. Protocolo: 42233920240930114132 - data: 13/09/2024."/>
    <d v="2024-08-27T00:00:00"/>
    <s v="Reincidente"/>
    <n v="5"/>
    <n v="44"/>
    <x v="1"/>
    <s v="Não"/>
    <x v="0"/>
    <s v="Sim"/>
    <s v="Ouvidoria"/>
    <n v="3"/>
    <s v="Falta de prestador na região"/>
    <s v="Enfermeira obstétrica"/>
    <s v="Gestão de Rede"/>
    <m/>
    <s v="Evitável"/>
    <s v="Não"/>
    <s v="Não"/>
    <s v="Beneficiária reclama de falta de acompanhamento com enfermeira obstétrica. Foi inserida no acompanhamento pelo Leve Baby  e foi solicitado o agendamento ao time de gestão de rede para acompanhamento com a enfermeira, porém, houve demora para o agendamento."/>
    <m/>
    <m/>
    <m/>
    <m/>
    <m/>
    <m/>
    <m/>
    <m/>
    <m/>
    <m/>
    <m/>
  </r>
  <r>
    <x v="30"/>
    <n v="13131104"/>
    <s v="Contratos e Regulamentos"/>
    <s v="Demora na Contratação AC"/>
    <s v="LINDALVA DE OLIVEIRA"/>
    <m/>
    <n v="98"/>
    <s v="Premium"/>
    <s v="Advindos III"/>
    <s v="Centro/ Zona Sul"/>
    <s v="Individual"/>
    <s v="Interlocutora, que se identifica como filha da beneficiária, questiona a falta de resposta para contratação de plano individual ou familiar, n° da proposta 17265161325729. A solicitação foi feita à Operadora no dia 16/09/2024. Relata que tentou entrar em contato com a operadora por meio do telefone 21 3952-3300, sem sucesso, solicita o CPF e informa que não foi encontrado, pois ainda não é beneficiária do plano."/>
    <d v="2024-09-16T00:00:00"/>
    <s v="Não Reincidente"/>
    <n v="1"/>
    <n v="24"/>
    <x v="0"/>
    <s v="Não"/>
    <x v="0"/>
    <s v="Não"/>
    <s v="Não"/>
    <n v="1"/>
    <s v="Alto Custo PF/MEI"/>
    <m/>
    <s v="EMQ"/>
    <m/>
    <s v="Risco do Negócio"/>
    <s v="Não"/>
    <s v="Não"/>
    <s v="Localizado 1 contato da corretora com a Central Fale Leve, não realiza ameaças e não pede protocolo"/>
    <m/>
    <m/>
    <m/>
    <m/>
    <m/>
    <m/>
    <m/>
    <m/>
    <m/>
    <m/>
    <m/>
  </r>
  <r>
    <x v="30"/>
    <n v="13131629"/>
    <s v="Cobertura"/>
    <s v="Demora na Contratação AC"/>
    <s v="ROSANA CRISTINA PINHEIRO DE OLIVEIRA"/>
    <m/>
    <n v="62"/>
    <s v="Premium"/>
    <s v="Advindos III"/>
    <s v="Zona Oeste I "/>
    <s v="Individual"/>
    <s v="Solicitamos o plano através do Corretor Michael Oliveira, em 15/08/2024. Tivemos informação do aceite no sistema, sem carência. Fizemos as entrevistas por vídeo, efetuamos o pagamento, porém até o momento não tivemos o plano implantado. Em 25/09, fiz contato pelo telefone (21) 3952-3333, +- às 11h, com a atendente Viviane Ximenes, que me solicitou o envio de prints de cadastro, conversas, comprovante de pagamento, que de imediato efetuei, por e-mail, conforme orientação. Em 01/10, fiz contato pelo whatsApp (21) 97118-6697, +- às 17h, com Viene, que apenas me informou que estava em análise e me orientou a retornar contato com o Corretor. Em 09/10, refiz contato pelo telefone (21) 3952-3333, +- às 12h, com o atendente Marcelo, que após longas verificações, me informou que nada foi implantado, que eu deveria falar com o Corretor para reenviar a proposta. Ttular: AURITA PINHEIRO DE OLIVEIRA - CPF 833.193.287-00 Dependente: ROSANA CRISTINA PINHEIRO DE OLIVEIRA - CPF 692.163.207-53"/>
    <d v="2024-08-15T00:00:00"/>
    <s v="Reincidente"/>
    <n v="2"/>
    <n v="56"/>
    <x v="0"/>
    <s v="Não"/>
    <x v="0"/>
    <s v="Não"/>
    <s v="Não"/>
    <n v="1"/>
    <s v="Alto Custo PF/MEI"/>
    <m/>
    <s v="EMQ"/>
    <m/>
    <s v="Risco do Negócio"/>
    <s v="Não"/>
    <s v="Não"/>
    <s v="Localizado contato com a Central de Fale Leve, cliente informa que fez o pix para o corretor e plano ainda não está implantado. Contato do primeiro dia, consultora garante que irá retornar e não faz o retorna. No segundo contato, o consultor solicita que cliente entra em contato com o corretor para solicitar devolução de pagamento pois a análise de proposta pode ser negada.Não localizado informação sobre proposta pelo email tratativas."/>
    <m/>
    <m/>
    <m/>
    <m/>
    <m/>
    <m/>
    <m/>
    <m/>
    <m/>
    <m/>
    <m/>
  </r>
  <r>
    <x v="31"/>
    <n v="13133116"/>
    <s v="Contratos e Regulamentos"/>
    <s v="Negativa por carencia"/>
    <s v="LUIZ CARLOS DA ROCHA VASCONCELOS"/>
    <m/>
    <n v="68"/>
    <s v="Premium"/>
    <s v="Advindos III"/>
    <s v="Zona Oeste II"/>
    <s v="Individual"/>
    <s v="No dia 21/08 foi solicitada a correção para as carências que constam para utilização na rede credenciada, com isso, no dia 25/09/2024 (protocolo de ligação 42233920240925107283) a operadora disse que a pendência tinha sido resolvida e que a correção tinha sido realizada, não existindo mais carências para utilização TANTO na rede credenciada quanto na rede própria. Já no dia 07/10 o beneficiário tentou realizar o exame de ergonometria na rede credenciada e foi informado que não poderia prosseguir devido a carência a cumprir, pelos motivos citados acima, solicitamos um esclarecimento por parte da operadora tendo em vista que na hora da adesão não foi informado sobre carências na rede credenciada."/>
    <d v="2024-09-20T00:00:00"/>
    <s v="Não Reincidente"/>
    <n v="14"/>
    <n v="21"/>
    <x v="1"/>
    <s v="Sim"/>
    <x v="0"/>
    <s v="Sim"/>
    <s v="Ouvidoria/ Atendimento especializado"/>
    <n v="4"/>
    <s v="Erro no cadastro de carências"/>
    <m/>
    <s v="Cadastro"/>
    <m/>
    <s v="Evitável"/>
    <s v="Sim"/>
    <s v="Sim"/>
    <s v="Beneficiário solicitou a retirada de carências pois em seu contrato não veio descrito a destinção entre rede credenciada e preferencial. Houve reclamação do beneficiário junto ao Fale Leve, que encaminhou ao time de cadastro. As carências foram retificadas, porém, houve erro operacional do time de cadastro que recolocou as carências."/>
    <m/>
    <m/>
    <m/>
    <m/>
    <m/>
    <m/>
    <m/>
    <m/>
    <m/>
    <m/>
    <m/>
  </r>
  <r>
    <x v="31"/>
    <n v="13133637"/>
    <s v="Contratos e Regulamentos"/>
    <s v="Demora na Contratação AC"/>
    <s v="LYGIA NINHAUS DE FREITAS"/>
    <m/>
    <n v="84"/>
    <s v="Mais Metropolitano"/>
    <s v="Novos associados"/>
    <s v="Petrópolis"/>
    <s v="Individual"/>
    <s v="Interlocutor, filho da beneficiária, questiona a recusa para contratação de plano individual ou familiar, sob alegação de que ''está em área técnica''. A solicitação foi feita à Operadora no dia 16/09/2024. Protocolo [anotar n° de protocolo de contato com a OPS] – data [anotar data do protocolo de contato com a OPS]. Informa que solicitou protocolo mas a operadora não forneceu número."/>
    <d v="2024-09-16T00:00:00"/>
    <s v="Não Reincidente"/>
    <n v="3"/>
    <n v="25"/>
    <x v="0"/>
    <s v="Não"/>
    <x v="0"/>
    <s v="Não"/>
    <s v="Não"/>
    <n v="1"/>
    <s v="Alto Custo PF/MEI"/>
    <m/>
    <s v="EMQ"/>
    <m/>
    <s v="Risco do Negócio"/>
    <s v="Não"/>
    <s v="Não"/>
    <s v="Localizados 3 contatos do corretor solicitando informações sobre andamento da proposta, onde ficou ciente que estava em análise. Nos contatos não há ameaça e solicitação de envio de protocolo. Analisando a reclamação aberta na ANS, o nome do Interlocutor é o do corretor, sendo assim, o mesmo foi quem abriu a NIP."/>
    <m/>
    <m/>
    <m/>
    <m/>
    <m/>
    <m/>
    <m/>
    <m/>
    <m/>
    <m/>
    <m/>
  </r>
  <r>
    <x v="32"/>
    <n v="13134623"/>
    <s v="Contratos e Regulamentos"/>
    <s v="Demora na Contratação AC"/>
    <s v="SILVIO FELISMINO CALDEIRA"/>
    <m/>
    <n v="74"/>
    <s v="Premium"/>
    <s v="Advindos III"/>
    <s v="Zona norte III"/>
    <s v="Individual"/>
    <s v="Interlocutora, que se identifica como filha do beneficiário, questiona a dificuldade para contratação de plano individual ou familiar, sob alegação de que fará envio do primeiro boleto para pagamento. Operadora informa em todos atendimentos que será enviado em 72h e não ocorre. A solicitação foi feita à Operadora no dia 19/09/2024. Protocolo não informado pela operadora, atendimento realizado por telefone no 3952-3333 na data 14/10/2024."/>
    <d v="2024-09-19T00:00:00"/>
    <s v="Não Reincidente"/>
    <n v="2"/>
    <n v="25"/>
    <x v="1"/>
    <s v="Não"/>
    <x v="0"/>
    <s v="Não"/>
    <s v="Não"/>
    <n v="2"/>
    <s v="Alto Custo PF/MEI"/>
    <m/>
    <s v="EMQ"/>
    <m/>
    <s v="Risco do Negócio"/>
    <s v="Não"/>
    <s v="Não"/>
    <s v="Localizados dois contatos do genro do cliente com a Central Fale Leve. No último contato, o familiar realiza ameaça, não solicita protocolo mas ameaça não é encaminhada para o atendimento especializado."/>
    <m/>
    <m/>
    <m/>
    <m/>
    <m/>
    <m/>
    <m/>
    <m/>
    <m/>
    <m/>
    <m/>
  </r>
  <r>
    <x v="32"/>
    <n v="13135133"/>
    <s v="Contratos e Regulamentos"/>
    <s v="Cobrança de aviso prévio"/>
    <s v="LUCIANA DA SILVA BEZERRA CERVINO"/>
    <m/>
    <n v="47"/>
    <s v="Leve ON"/>
    <s v="Novos associados"/>
    <s v="São João de Meriti"/>
    <s v="Empresarial"/>
    <s v="Beneficiária, informa que, em 24/09/2024, a pessoa jurídica solicitou a rescisão do contrato coletivo, entretanto informou deveria haver notificação prévia de 60 dias protocolo. 42233920240924063556 data 2409/2024"/>
    <d v="2024-09-27T00:00:00"/>
    <s v="Não Reincidente"/>
    <n v="7"/>
    <n v="17"/>
    <x v="0"/>
    <s v="Não"/>
    <x v="0"/>
    <s v="Não"/>
    <s v="Não"/>
    <n v="1"/>
    <s v="Aviso prévio"/>
    <m/>
    <s v="Cadastro"/>
    <m/>
    <s v="Inevitável"/>
    <s v="Sim"/>
    <s v="Sim"/>
    <s v="Beneficiária não concorda com o pagamento de aviso prévio. Ameaça realizada por email, mas não foi encaminhada ao atendimento especializado. "/>
    <m/>
    <m/>
    <m/>
    <m/>
    <m/>
    <m/>
    <m/>
    <m/>
    <m/>
    <m/>
    <m/>
  </r>
  <r>
    <x v="32"/>
    <n v="13135161"/>
    <s v="Mensalidade ou Reajuste"/>
    <s v="Reajuste"/>
    <s v="ANGELICA CRISTINA SILVEIRA DE SA PINTO RHODUS"/>
    <m/>
    <n v="54"/>
    <s v="Premium"/>
    <s v="Novos associados"/>
    <s v="Zona Norte I"/>
    <s v="Empresarial"/>
    <s v="Meu plano na Leve foi realizado em Agosto de 2024 - o valor do boleto R$ 1.253,78 para eu e meu esposo, quando fui fazer meu plano estava lá de 54 a 58 anos o valor de R$ 574,90 eu só que eu e William pagamos o mesmo valor , agora em setembro de 2024 completei 54 anos e teve um reajuste de R$ 877,64, como assim se descritivo vem falando 54 anos é de 574,90. A LEVE não realiza um atendimento claro aos clientes tenho todas as gravações das ligações, mandou chamar no WhatsApp 213952-3300 hoje dia 14/10/2024 09:30h até presente hora são 12:09h sem uma solução, está em aberto a minha parcela, amanhã faz 10 dias, irei ter o plano suspenso por uma culpa que não é minha. Tenho vários protocolos desde do dia 04/10/2024 como assim aumento. Peço a ANS que verifique e não deixe ficar sem plano, pois isso absurdo fora outras propagandas enganosas, hospitais no aplicativo onde NÃO ACEITA A LEVE, irei abrir outro protocolo."/>
    <d v="2024-10-14T00:00:00"/>
    <s v="Não Reincidente"/>
    <n v="2"/>
    <n v="0"/>
    <x v="1"/>
    <s v="Sim"/>
    <x v="0"/>
    <s v="Não"/>
    <s v="Atendimento especializado"/>
    <n v="3"/>
    <s v="Reajuste do plano"/>
    <m/>
    <s v="Cadastro"/>
    <m/>
    <s v="Inevitável"/>
    <s v="Sim"/>
    <s v="Não"/>
    <s v="Beneficiária não concorda com valor de reajuste. Ciente que as tabelas encaminhadas ao Fale Leve não são referente ao plano que a mesma tem. Ameaça recebida e registrada após a abertura da NIP."/>
    <m/>
    <m/>
    <m/>
    <m/>
    <m/>
    <m/>
    <m/>
    <m/>
    <m/>
    <m/>
    <m/>
  </r>
  <r>
    <x v="32"/>
    <n v="13135319"/>
    <s v="Cobertura"/>
    <s v="Dificuldade no agendamento"/>
    <s v="ANGELICA CRISTINA SILVEIRA DE SA PINTO RHODUS"/>
    <m/>
    <n v="54"/>
    <s v="Premium"/>
    <s v="Novos associados"/>
    <s v="Zona Norte I"/>
    <s v="Empresarial"/>
    <s v="No dia 10/08/2024 no aplicativo aparece Hospital Vitória, liguei para lá e fui informada que NÃO ATENDE O PLANO LEVE, liguei para operadora, não tive informações concretas. Protocolos 422339220240824038778 me deram número da ouvidoria 213952-3382, não atende de maneira alguma; no dia 28/08/2024 abrir protocolo 5 dias até hoje sem resposta 42233920240828048106; protocolo 42233920240906065407, fui tentar agendar uma consulta no com um especialista em Bonsucesso Dra Yaci Botelho Gonçalves, tenho o Print da tela posso provar, não atende a LEVE, ou seja propaganda enganosa. Assim foi no Hospital Vitoria na Barra da Tijuca como com essa Médica. Quero cancelar o plano e não vou pagar o a multa pois a operadora Leve não cumpre aquilo o que oferece, preciso de um parecer de vocês pois isso não é justo pagar um plano sem a menor estrutura de atendimento. Só conseguir atendimento na UNIMED emergência e na LEVE Barra porque estava com uma dor enorme na coluna, onde lombar e fui ligar pois a unimed"/>
    <d v="2024-08-24T00:00:00"/>
    <s v="Reincidente"/>
    <n v="5"/>
    <n v="51"/>
    <x v="1"/>
    <s v="Não"/>
    <x v="0"/>
    <s v="Não"/>
    <s v="Não"/>
    <n v="2"/>
    <s v="Erro prestador"/>
    <m/>
    <s v="Gestão de Rede"/>
    <m/>
    <s v="Evitável"/>
    <s v="Sim"/>
    <s v="Não"/>
    <s v="Beneficiária reclama que entrou em contato com o hospital Vitória e foi informado que o prestador não atendia o plano da Leve. Em linha, a beneficiária não solicita PA ortopédico, porém, mensiona que está com muitas dores na coluna. O atendimento foi direcionado a Célula de ameaças e o time fez disparo de mensagem para informar que o prestador realiza atendimento de PS Clínico."/>
    <m/>
    <m/>
    <m/>
    <m/>
    <m/>
    <m/>
    <m/>
    <m/>
    <m/>
    <m/>
    <m/>
  </r>
  <r>
    <x v="33"/>
    <n v="13138172"/>
    <s v="Cobertura"/>
    <s v="Dificuldade no agendamento"/>
    <s v="MIRELA DANTAS DO NASCIMENTO"/>
    <m/>
    <n v="24"/>
    <s v="Premium"/>
    <s v="Advindos I"/>
    <s v="Centro/ Zona Sul"/>
    <s v="Empresarial"/>
    <s v="Beneficiária questiona a não cobertura para : RESSONÂNCIA MAGNÉTICA DE PELVE . A operadora indicou um prestador que só tem agenda disponível para atendimento para 29/11/2024. A solicitação foi feita à Operadora no dia 30/08/2024, para realização no município do Rio de janeiro. Protocolo: 42233920241009135877 Data: 09/10/2024"/>
    <d v="2024-08-30T00:00:00"/>
    <s v="Não Reincidente"/>
    <n v="12"/>
    <n v="46"/>
    <x v="1"/>
    <s v="Não"/>
    <x v="0"/>
    <s v="Não"/>
    <s v="Não"/>
    <n v="2"/>
    <s v="Prestador sem agenda"/>
    <s v="RM de Pelve"/>
    <s v="Gestão de Rede"/>
    <m/>
    <s v="Evitável"/>
    <s v="Sim"/>
    <s v="Não"/>
    <s v="Beneficiária liberada apenas para rede preferencial e foi direcionada para realizar o exame na Dimagem por ser o prestador da rede preferencial. Pedido recebido dia 04/10 &gt; Guia aberta dia 07/10 &gt; Autorização no dia 15/10 (7 dias úteis). No atendimento, foi passado o prazo correto para realização e análise. Beneficiária entrou em contato relatando que prestador estava sem agenda dentro do prazo para realização do exame."/>
    <m/>
    <m/>
    <m/>
    <m/>
    <m/>
    <m/>
    <m/>
    <m/>
    <m/>
    <m/>
    <m/>
  </r>
  <r>
    <x v="33"/>
    <n v="13138321"/>
    <s v="Cobertura"/>
    <s v="Transferência hospitalar"/>
    <s v="DANIELLE DINUNCI DE SA COSTA"/>
    <m/>
    <n v="50"/>
    <s v="Personal "/>
    <s v="Novos associados"/>
    <s v="Niterói"/>
    <s v="Individual"/>
    <s v="Interlocutora, que se identifica como filha da beneficiária, questiona a falta de atendimento para transferência para o hospital das Clinicas ou qualquer hospital em Niterói caso o hospital das clinicas não consiga recebe-la. A solicitação foi feita à Operadora no dia 12/10/2024, para realização no município Niterói. A operadora não apresenta resposta ao pedido. Relata que a beneficiária se encontra no hospital Procord ( ilha do governador) e precisa ser transferida para o hospital das clinicas de Niterói. Protocolo: 42233920241015146037 data: 15/10/2024"/>
    <d v="2024-10-14T00:00:00"/>
    <s v="Não Reincidente"/>
    <n v="16"/>
    <n v="1"/>
    <x v="1"/>
    <s v="Sim"/>
    <x v="0"/>
    <s v="Não"/>
    <s v="Atendimento especializado"/>
    <n v="3"/>
    <s v="Demora para transferência durante internação"/>
    <m/>
    <s v="Regulação - GPI"/>
    <m/>
    <s v="Evitável"/>
    <s v="Sim"/>
    <s v="Sim"/>
    <s v="Filhos da beneficiária realizam diversos contatos com a Central Fale Leve para reclamar de falta de medicamentos e estruta no hospital Proccor. Solicitam transferência para hospital em Niterói desde o dia 14/10. Liminar recebida no dia 15/10 as 17:40. Houve erro operacional no Fale Leve que abriu casos em árvores de tabulação e não encaminhou as devidas informações ao time de GPI."/>
    <m/>
    <m/>
    <m/>
    <m/>
    <m/>
    <m/>
    <m/>
    <m/>
    <m/>
    <m/>
    <m/>
  </r>
  <r>
    <x v="33"/>
    <n v="13138814"/>
    <s v="Cobertura"/>
    <s v="Dificuldade no agendamento"/>
    <s v="LUCIANO DESCHAMPS FERREIRA"/>
    <m/>
    <n v="50"/>
    <s v="Leve ON"/>
    <s v="Novos associados"/>
    <s v="Zona norte III"/>
    <s v="Empresarial"/>
    <s v="Eu tinha o plano Leve Fácil, o qual me dava direito a ligar para as clínicas e consultórios, agendar e ser atendido. Porém, não havia internação. Mudei para o Leve ON e agora, em vez de melhorar o atendimento, piorou e muito!!! A rede é menor, o atendimento é péssimo e nunca consigo agendar diretamente com um médico especialista. Eles querem agendar primeiro uma consulta com um médico do plano pra depois agendar com o médico que quero me consultar. Com isto, a demora no atendimento quase se iguala a da Clínica da Família. Às vezes, a demora é de meses. O que me faz pensar de que a demora é proposital para que haja a desistência na consulta ou o pagamento de mais faturas a fim de ter um &quot;prejuízo&quot; maior. Sinto-me totalmente lesado, enganado e ludibriado com esse novo plano."/>
    <d v="2024-10-15T00:00:00"/>
    <s v="Não Reincidente"/>
    <n v="1"/>
    <n v="0"/>
    <x v="0"/>
    <s v="Não"/>
    <x v="0"/>
    <s v="Não"/>
    <s v="Não"/>
    <n v="1"/>
    <s v="Discordância de carências"/>
    <m/>
    <s v="Núcleo de cuidados integrados"/>
    <m/>
    <s v="Inevitável"/>
    <s v="Sim"/>
    <s v="Não"/>
    <s v="Beneficiário solicitou agendamento de consulta com dermatologista e não aceitou passar pelo fluxo do plano para consulta com Médico de família."/>
    <m/>
    <m/>
    <m/>
    <m/>
    <m/>
    <m/>
    <m/>
    <m/>
    <m/>
    <m/>
    <m/>
  </r>
  <r>
    <x v="33"/>
    <n v="13139196"/>
    <s v="Contratos e Regulamentos"/>
    <s v="Demora na Contratação AC"/>
    <s v="ROBSON FRANKLIN DE SOUZA"/>
    <m/>
    <n v="66"/>
    <s v="Premium"/>
    <s v="Advindos III"/>
    <s v="Zona norte III"/>
    <s v="Individual"/>
    <s v="Interlocutor, que se identifica como filho do beneficiário, questiona a demora para a resposta para adquirir o plano. O interlocutor relata que esta a 2 meses esperando a resposta da operadora. A solicitação foi feita à Operadora no dia 27/07/2024. Protocolo: 17278854285475 na data 27/07/2024."/>
    <d v="2024-10-02T00:00:00"/>
    <s v="Não Reincidente"/>
    <s v="-"/>
    <n v="13"/>
    <x v="0"/>
    <s v="Não"/>
    <x v="1"/>
    <s v="Não"/>
    <s v="Não"/>
    <n v="0"/>
    <s v="Alto Custo PF/MEI"/>
    <m/>
    <s v="EMQ"/>
    <m/>
    <s v="Risco do Negócio"/>
    <s v="Não"/>
    <s v="Não"/>
    <s v="Não localizado contato com a Central Fale Leve."/>
    <m/>
    <m/>
    <m/>
    <m/>
    <m/>
    <m/>
    <m/>
    <m/>
    <m/>
    <m/>
    <m/>
  </r>
  <r>
    <x v="33"/>
    <n v="13139507"/>
    <s v="Cobertura"/>
    <s v="Dificuldade no agendamento"/>
    <s v="NILMA DE ANDRADE KLEN"/>
    <m/>
    <n v="72"/>
    <s v="Personal "/>
    <s v="Advindos III"/>
    <s v="São Gonçalo"/>
    <s v="Empresarial"/>
    <s v="Estou tentando agendar consulta na especialidade de gastroenterologista para minha mãe, a operadora indicou dois prestadores: Decordis, em São Gonçalo-RJ, que informou não atender mais esta especialidade e clínica ROMA - Centro médico, que não atende o telefone."/>
    <d v="2024-10-15T00:00:00"/>
    <s v="Não Reincidente"/>
    <n v="1"/>
    <n v="0"/>
    <x v="0"/>
    <s v="Não"/>
    <x v="0"/>
    <s v="Não"/>
    <s v="Não"/>
    <n v="1"/>
    <s v="Prestador sem agenda"/>
    <m/>
    <s v="Gestão de Rede"/>
    <m/>
    <s v="Evitável"/>
    <s v="Não"/>
    <s v="Não"/>
    <s v="Filha da beneficiária realizou contato com a central Fale Leve solicitando o agendamento de consulta com gastroenterologista e foram indicados os prestadores mais próximos. Durante o atendimento, a consultora passou dois prestadores disponíveis e não passou informações sobre a visualização da rede credenciada no app e site. No solus há mais credenciados e beneficiária não retornou ao Fale Leve para relatar dificuldade de contato com credenciado."/>
    <m/>
    <m/>
    <m/>
    <m/>
    <m/>
    <m/>
    <m/>
    <m/>
    <m/>
    <m/>
    <m/>
  </r>
  <r>
    <x v="33"/>
    <n v="13139766"/>
    <s v="Cobertura"/>
    <s v="Dificuldade no agendamento"/>
    <s v="REBECA MONTEIRO NERES BONDIN"/>
    <m/>
    <n v="9"/>
    <s v="Personal "/>
    <s v="Advindos II"/>
    <s v="Centro/ Zona Sul"/>
    <s v="Empresarial"/>
    <s v="A oftalmologista da beneficiária, após testes e exames que constataram estrabismo, indicou os Exercícios de Ortóptica para correção do problema. No entanto a operadora Leve Saúde não está disponibilizando clínicas e profissionais que façam esses exercícios na região onde moramos, no Centro da cidade do Rio de Janeiro. A operadora está disponibilizando profissionais em outras cidades como Niterói ou em bairros distantes como Barra da Tijuca. Não temos condições de fazer um deslocamento para um local muito longe, principalmente por várias semanas seguidas. A operadora chegou a indicar algumas clínicas em bairros próximos da nossa região, mas estas clínicas não possuem profissionais que façam os exercícios de Ortóptica. Então, o problema está até hoje, 15/10/2024, sem solução. A operadora não está disponibilizando clínicas e profissionais habilitados para os exercícios de Ortópticas que a beneficiária precisa. Nossa preocupação é que o tempo está passando e o estrabismo dela pode piorar."/>
    <d v="2024-07-31T00:00:00"/>
    <s v="Não Reincidente"/>
    <n v="15"/>
    <n v="76"/>
    <x v="1"/>
    <s v="Sim"/>
    <x v="0"/>
    <s v="Não"/>
    <s v="Não"/>
    <n v="3"/>
    <s v="Prestador sem agenda"/>
    <s v="Ortóptica"/>
    <s v="Gestão de Rede"/>
    <m/>
    <s v="Inevitável"/>
    <s v="Sim"/>
    <s v="Não"/>
    <s v="Responsável da beneficiária solicita prestador para atendimento de procedimento oftalmológico. No dia 31/07, foi criado um caso para o gestão de rede e foi indicado o Hospital de olhos do Méier. Após entrar em contato a responsável relata que prestador informou não realizar procedimento. Em Setembro, a mesma retorna informando que recebeu contato para agendamento na Barra, mas o prestador é muito distante da residência. Os demais prestadores indicados, estão sem data para agendamento "/>
    <m/>
    <m/>
    <m/>
    <m/>
    <m/>
    <m/>
    <m/>
    <m/>
    <m/>
    <m/>
    <m/>
  </r>
  <r>
    <x v="34"/>
    <n v="13140927"/>
    <s v="Cobertura"/>
    <s v="Dificuldade no agendamento"/>
    <s v="JULIANA DA SILVA DE MOURA"/>
    <m/>
    <n v="35"/>
    <s v="Personal "/>
    <s v="Novos associados"/>
    <s v="Zona Oeste I "/>
    <s v="Empresarial"/>
    <s v="Beneficiário, questiona a falta de atendimento para: CLINICO GERAL. A solicitação foi feita à Operadora no dia:, para realização no município: RIO DE JANEIRO. A operadora alega que o pedido está em análise. Protocolo: 42233920241016144333 RELETA HA 3 MESES ESTÁ TENTANDO AGENDA NÃO CONSEGUE."/>
    <d v="2024-09-17T00:00:00"/>
    <s v="Não Reincidente"/>
    <n v="4"/>
    <n v="29"/>
    <x v="1"/>
    <s v="Não"/>
    <x v="0"/>
    <s v="Não"/>
    <s v="Não"/>
    <n v="2"/>
    <s v="Cancelamento de consulta"/>
    <s v="Medica de família"/>
    <s v="Núcleo de cuidados integrados"/>
    <m/>
    <s v="Evitável"/>
    <s v="Não"/>
    <s v="Não"/>
    <s v="Beneficiária reclama de desmarcação de consultas com médico de família. Relata estar com dificuldades para agendar consultas."/>
    <m/>
    <m/>
    <m/>
    <m/>
    <m/>
    <m/>
    <m/>
    <m/>
    <m/>
    <m/>
    <m/>
  </r>
  <r>
    <x v="34"/>
    <n v="13141764"/>
    <s v="Cobertura"/>
    <s v="Carência"/>
    <s v="PRISCILLA TEIXEIRA SANTOS"/>
    <m/>
    <n v="40"/>
    <s v="Premium"/>
    <s v="Novos associados"/>
    <s v="Centro/ Zona Sul"/>
    <m/>
    <s v="Desde 07/2022 estava na Golden - que depois virou Amil e em agosto mudei para leve A corretora que me atendeu informou que se eu tivesse mais de 2 anos de plano de saúde na operadora anteirior, eu não teria carência. Fiz a migração, apresentei minha carta de permanência . Hoje fui fazer um simples exame de hemograma e coágulo para uma procedimento que farei no sábado Tive o exame negado por carência. Fiz contato com a Leve porém eles jogam a responsabilidade para a corretora por mais que eu diga que tenha o histórico de toda conversa"/>
    <d v="2024-10-16T00:00:00"/>
    <s v="Não Reincidente"/>
    <n v="0"/>
    <n v="0"/>
    <x v="0"/>
    <s v="Não"/>
    <x v="1"/>
    <s v="Não"/>
    <s v="Não"/>
    <n v="0"/>
    <s v="Erro na comercialização do plano"/>
    <m/>
    <s v="Venda Interna"/>
    <m/>
    <s v="Evitável"/>
    <s v="Não"/>
    <s v="Não"/>
    <s v="Beneficiária informa que ao entrar no plano foi garantido que teria carência zero para todos os procedimentos. Na proposta não foi registrado o plano anterior. Não houve contato com o Fale Leve sobre a reclamação, antes da abertura da NIP "/>
    <m/>
    <m/>
    <m/>
    <m/>
    <m/>
    <m/>
    <m/>
    <m/>
    <m/>
    <m/>
    <m/>
  </r>
  <r>
    <x v="35"/>
    <n v="13142620"/>
    <s v="Cobertura"/>
    <s v="Dificuldade no agendamento"/>
    <s v="LORENNA VITORIA ZANATTA FERNANDES"/>
    <m/>
    <n v="4"/>
    <s v="Personal "/>
    <s v="Novos associados"/>
    <s v="São Gonçalo"/>
    <s v="Empresarial"/>
    <s v="Interlocutor, que se identifica como pai da beneficiária, questiona a não cobertura para consulta com dermatologista. O procedimento foi solicitado à operadora no dia 08/10/2024 para realização no município de São Gonçalo. A operadora indicou prestadores, porém ao tentar entrar em contato com os números informados, nenhum atendeu. Protocolo: 42233920241016150829 Data: 16/10/2024"/>
    <d v="2024-10-16T00:00:00"/>
    <s v="Não Reincidente"/>
    <n v="3"/>
    <n v="1"/>
    <x v="1"/>
    <s v="Não"/>
    <x v="0"/>
    <s v="Não"/>
    <s v="Não"/>
    <n v="2"/>
    <s v="Prestador sem agenda"/>
    <s v="Dermatologista"/>
    <s v="Gestão de Rede"/>
    <m/>
    <s v="Evitável"/>
    <s v="Sim"/>
    <s v="Não"/>
    <s v="Responsável reclama de dificuldade para contatar clínicas para atendimento de dermatologia em São Gonçalo. _x000a_ &gt;Dia 16/10 as 10:44 - Indicados todos locais para atendimento credenciados. _x000a_&gt;Dia 16/10/2024 18:06 – Responsável retorna informando que não conseguiu falar com credenciados indicados e que telefones estão desatualizados._x000a_&gt;Dia 16/10/2024 18:16 – Responsável retorna formalizando ameaça/ Atendimento encaminhado para célula de ameaça_x000a_NIP ABERTA DIA 17/10/2024 08:31_x000a_&gt;Dia 17/10/2024 12:16 – Atendimento especializado registra contato informando que o jurídico já estava realizando tratativa."/>
    <m/>
    <m/>
    <m/>
    <m/>
    <m/>
    <m/>
    <m/>
    <m/>
    <m/>
    <m/>
    <m/>
  </r>
  <r>
    <x v="35"/>
    <n v="13143291"/>
    <s v="Contratos e Regulamentos"/>
    <s v="Demora na Contratação AC"/>
    <s v="NATHALIA PENEDO MORAIS"/>
    <m/>
    <n v="37"/>
    <s v="Personal "/>
    <s v="Novos associados"/>
    <s v="Centro/ Zona Sul"/>
    <s v="Individual"/>
    <s v="Beneficiária questiona a recusa para contratação de plano individual ou familiar, sob alegação negou sem justificativa da operadora. A solicitação foi feita à Operadora no dia10/22024 Protocolo :42233920240925068696 – data : 24/09/2024."/>
    <d v="2024-08-30T00:00:00"/>
    <s v="Não Reincidente"/>
    <n v="1"/>
    <n v="48"/>
    <x v="0"/>
    <s v="Não"/>
    <x v="0"/>
    <s v="Não"/>
    <s v="Não"/>
    <n v="1"/>
    <s v="Alto Custo PF/MEI"/>
    <m/>
    <s v="EMQ"/>
    <m/>
    <s v="Risco do Negócio"/>
    <s v="Não"/>
    <s v="Não"/>
    <s v="Localizado 1 contato da cliente no dia 24/09. a ligação tem 40 segundos mas a beneficiária já começa solicitand o protocolo, porém há queda no contato antes do protocolo ser passado"/>
    <m/>
    <m/>
    <m/>
    <m/>
    <m/>
    <m/>
    <m/>
    <m/>
    <m/>
    <m/>
    <m/>
  </r>
  <r>
    <x v="36"/>
    <n v="13144944"/>
    <s v="Cobertura"/>
    <s v="Negativa por carencia"/>
    <s v="LILIAM DEISE PEREIRA"/>
    <m/>
    <n v="41"/>
    <s v="Personal "/>
    <s v="Novos associados"/>
    <s v="Niterói"/>
    <s v="Empresarial"/>
    <s v="Beneficiário, questiona a não cobertura para o procedimento de internação, para fazer os procedimentos posteriores de tratamento pedra vesícula, nome do médico Dr. Thaís Blever. O procedimento foi solicitado no dia 17/10/2024, para realização no município Rio de Janeiro, Niterói, entretanto, a operadora negou com a justificativa de que o(a) beneficiário(a) está em carência para o procedimento da internação. Protocolo: 422339202411018153912 na data do dia 18/10/2024."/>
    <d v="2024-10-18T00:00:00"/>
    <s v="Não Reincidente"/>
    <n v="1"/>
    <n v="0"/>
    <x v="1"/>
    <s v="Não"/>
    <x v="0"/>
    <s v="Não"/>
    <s v="Não"/>
    <n v="2"/>
    <s v="Negativa de autorização devida"/>
    <m/>
    <s v="Regulação - GPI"/>
    <m/>
    <s v="Inevitável"/>
    <s v="Não"/>
    <s v="Não"/>
    <s v="Beneficiária tem plano empresarial e consta em carência para realização de internação"/>
    <m/>
    <m/>
    <m/>
    <m/>
    <m/>
    <m/>
    <m/>
    <m/>
    <m/>
    <m/>
    <m/>
  </r>
  <r>
    <x v="36"/>
    <n v="13146450"/>
    <s v="Contratos e Regulamentos"/>
    <s v="Insuficiência de rede"/>
    <s v="ANGELA DE OLIVEIRA ABRANTES"/>
    <m/>
    <n v="62"/>
    <s v="Personal "/>
    <s v="Advindos II"/>
    <s v="Zona Oeste II"/>
    <s v="Individual"/>
    <s v="Beneficiária questiona a falta de atualização da rede de atendimento no site da operadora . A mesma precisou fazer exames e ao buscar prestador no site mas chegando ao local não existia o laboratório. Alega que o site disponibiliza redes credenciadas inexistentes. Data de acesso: regularmente. Protocolo 42233920241007129753 – data 07/10/2024 atendente: Ana Carla."/>
    <d v="2024-10-07T00:00:00"/>
    <s v="Reincidente"/>
    <n v="1"/>
    <n v="11"/>
    <x v="1"/>
    <s v="Não"/>
    <x v="0"/>
    <s v="Sim"/>
    <s v="Ouvidoria"/>
    <n v="3"/>
    <s v="Falta de prestador na região"/>
    <m/>
    <s v="Gestão de Rede"/>
    <m/>
    <s v="Inevitável"/>
    <s v="Não"/>
    <s v="Perda de SLA"/>
    <s v="Durante a tratativa da Ouvidoria, beneficiária relata que precisou de atendimento de emergência ortopédica e ao comparecer ao local, foi informado que o plano não era credenciado para atendimento ortopédico e precisou se deslocar para PA da Unimed. Durante atendimento, não cita local que compareceu e não conseguiu atendimento. Ainda em tratativa com Ouvidoria, beneficiária ameaça ANS e exige reformulação de todo o site. "/>
    <m/>
    <m/>
    <m/>
    <m/>
    <m/>
    <m/>
    <m/>
    <m/>
    <m/>
    <m/>
    <m/>
  </r>
  <r>
    <x v="37"/>
    <n v="13147249"/>
    <s v="Contratos e Regulamentos"/>
    <s v="Demora na Contratação AC"/>
    <s v="LILIAN SANTOS DE SOUZA"/>
    <m/>
    <n v="44"/>
    <s v="Leve ON"/>
    <s v="Novos associados"/>
    <s v="Zona Oeste II"/>
    <s v="Individual"/>
    <s v="Interlocutora, relata que a LEVE SAUDE OPERADORA DE PLANOS DE SAUDE não comunicou o aceite da portabilidade no plano de destino. Informa que cumpriu todos os requisitos estabelecidos pela resolução normativa vigente (vínculo ativo no plano de origem/adimplência/prazo de permanência/compatibilidade com o plano de destino e demais requisitos), sendo os documentos entregues na [operadora/administradora] em 11/09/2024. Não tendo protocolo a mesma informa que tem contato com a operadora somente via WhatsApp 21 39524800 data 28/09/2024 com atendente Rodrigo."/>
    <d v="2024-09-09T00:00:00"/>
    <s v="Não Reincidente"/>
    <s v="-"/>
    <n v="42"/>
    <x v="0"/>
    <s v="Não"/>
    <x v="1"/>
    <s v="Não"/>
    <s v="Não"/>
    <n v="0"/>
    <s v="Alto Custo PF/MEI"/>
    <m/>
    <s v="EMQ"/>
    <m/>
    <s v="Risco do Negócio"/>
    <s v="Não"/>
    <s v="Não"/>
    <s v="Não localizado contato com a Central Fale Leve"/>
    <m/>
    <m/>
    <m/>
    <m/>
    <m/>
    <m/>
    <m/>
    <m/>
    <m/>
    <m/>
    <m/>
  </r>
  <r>
    <x v="37"/>
    <n v="13147649"/>
    <s v="Cobertura"/>
    <s v="Carteirinha"/>
    <s v="MARIA PEDROSA DE MOURA"/>
    <m/>
    <n v="62"/>
    <s v="Premium"/>
    <s v="Advindos II"/>
    <s v="Centro/ Zona Sul"/>
    <s v="Individual"/>
    <s v="Beneficiária, questiona a não garantia de atendimento para nome técnico do procedimento exames laboratoriais , sob alegação de que o beneficiário não portava o cartão de identificação do plano especificar data e local do atendimento negado. Protocolo:422339202410211565481 – data : 21/10/2024."/>
    <d v="2024-10-21T00:00:00"/>
    <s v="Não Reincidente"/>
    <n v="1"/>
    <n v="0"/>
    <x v="1"/>
    <s v="Não"/>
    <x v="0"/>
    <s v="Não"/>
    <s v="Não"/>
    <n v="2"/>
    <s v="Envio de Kit de implantação"/>
    <m/>
    <s v="Cadastro"/>
    <m/>
    <s v="Inevitável"/>
    <s v="Não"/>
    <s v="Não"/>
    <s v="Beneficiária solicita o envio da carteirinha física pois frequenta um laboratório em copacabana que não aceita a carteirinha digital. Relata que já passou por constrangimento e não quer passar novamente. Informa que é um direito ter a carteirinha. "/>
    <m/>
    <m/>
    <m/>
    <m/>
    <m/>
    <m/>
    <m/>
    <m/>
    <m/>
    <m/>
    <m/>
  </r>
  <r>
    <x v="37"/>
    <n v="13147692"/>
    <s v="Cobertura"/>
    <s v="Dificuldade no agendamento"/>
    <s v="RONALDO DE SOUZA FONSECA"/>
    <m/>
    <n v="64"/>
    <s v="Personal "/>
    <s v="Advindos II"/>
    <s v="Zona Oeste II"/>
    <s v="Empresarial"/>
    <s v="Beneficiário, que se identifica , questiona a falta de atendimento para angiologia,. A solicitação foi feita à Operadora no dia 21/10/2024, para realização no município do Rio de janeiro. A operadora alega que não apresenta resposta ao pedido n° de protocolo 422339202410211575501 de contato 21339523333com a OPS] ."/>
    <d v="2024-09-26T00:00:00"/>
    <s v="Não Reincidente"/>
    <n v="6"/>
    <n v="25"/>
    <x v="1"/>
    <s v="Sim"/>
    <x v="0"/>
    <s v="Não"/>
    <s v="Atendimento especializado"/>
    <n v="3"/>
    <s v="Cancelamento de consulta"/>
    <s v="Angiologista"/>
    <s v="Leve Clínica"/>
    <m/>
    <s v="Evitável"/>
    <s v="Sim"/>
    <s v="Sim"/>
    <s v="Beneficiário informa que é um novo beneficiário e já teve 3 consultas canceladas e no dia em que a NIP foi aberta, o beneficiário estava agendado para angiologista, chegou a entrar em contato com a Central de atendimento para confirmar se atendimento estava ativo e no caminho para a clínica, recebeu a mensagem sobre a remarcação. No dia 26/09, foi aberta um caso para garantia de atendimento na rede credenciada, porém caso foi recusado"/>
    <m/>
    <m/>
    <m/>
    <m/>
    <m/>
    <m/>
    <m/>
    <m/>
    <m/>
    <m/>
    <m/>
  </r>
  <r>
    <x v="37"/>
    <n v="13147823"/>
    <s v="Cobertura"/>
    <s v="Dificuldade no agendamento"/>
    <s v="KATYA REGINA MENDES BARROS"/>
    <m/>
    <n v="62"/>
    <s v="Personal "/>
    <s v="Novos associados"/>
    <s v="Centro/ Zona Sul"/>
    <s v="Empresarial"/>
    <s v=" De posse do encaminhamento tentei o agendamento da consulta com a psicologia, e para conseguir dentro do prazo tive de reportar a ouvidoria do plano. Passei pelo primeiro atendimento online e por uma consulta presencial no mês de setembro. A consulta seguinte ficou agendada para 21/10/2024, atendimento online. Recebi o link para consulta no horário de 8:20, às 8:15 liguei no link e aguardei até às 8:55 e não obtive resposta do atendimento pelo link. Tentei contato com o atendimento do plano sem sucesso e reportei a ouvidoria que ficou de verificar o que ocorreu. Fiz agendamento para atendimento presencial e só tinha vaga para o mês de novembro. Ou seja, o plano não cumpre o requisito de prazo determinado pela resolução da ANS. Isso tem ocorrido em todas as especialidades. O agendamento de consultas não está sendo feito dentro do prazo e o tempo de espera ultrapassa a 30 dias. Minha mãe e usuária do mesmo plano e marquei consulta em setembro para ser atendida pela geriatria no mês 12"/>
    <d v="2024-09-03T00:00:00"/>
    <s v="Não Reincidente"/>
    <n v="7"/>
    <n v="48"/>
    <x v="1"/>
    <s v="Não"/>
    <x v="0"/>
    <s v="Sim"/>
    <s v="Ouvidoria"/>
    <n v="3"/>
    <s v="Prestador sem agenda"/>
    <s v="Psicologia"/>
    <s v="Leve Clínica"/>
    <m/>
    <s v="Inevitável"/>
    <s v="Não"/>
    <s v="Sim"/>
    <s v="Beneficiária solicita agendamento de consulta com psicóloga mais próximo a sua residência, porém agendas fora do prazo. A mesma abriu 4 reclamações na Ouvidoria desde o dia 03/09/2024 e durante a tratativa foram ofertados os agendamentos por telemedicina, rede preferencial e nas Leve clínicas dentro da abrangência do plano mas a mesma não aceitou. Beneficiária em carência para serviços auxiliares na rede credenciada."/>
    <m/>
    <m/>
    <m/>
    <m/>
    <m/>
    <m/>
    <m/>
    <m/>
    <m/>
    <m/>
    <m/>
  </r>
  <r>
    <x v="37"/>
    <n v="13148132"/>
    <s v="Cobertura"/>
    <s v="Dificuldade no agendamento"/>
    <s v="PAULO MARCELO PEREIRA NEUFELD"/>
    <m/>
    <n v="78"/>
    <s v="Personal "/>
    <s v="Advindos I"/>
    <s v="Zona Oeste I "/>
    <s v="Individual"/>
    <s v="Interlocutor, que se identifica como Paulo, questiona o não atendimento para exames de vista e endoscopia alta com biopsia, e nome do médico solicitante Dr. Rafaela silva Duarte CRM: 522113714 e Dr. Alfredo José Medeiros CRM: 52816442. A solicitação foi feita à Operadora no dia 07/08/2024 e 30/08/2024, no município rio de janeiro/RJ interlocutor informa não esta habito para que seja realizado procedimentos aonde a operadora indica como barra da tijuca/RJ botafogo/RJ pois já sofreu diversos acidentes aonde impossibilita a locomoção para ligares muito distantes deseja que o atendimento seja garantido em campo grande/RJ. protocolo: 42233920241018154891 data: 18/10/2024"/>
    <d v="2024-10-01T00:00:00"/>
    <s v="Reincidente"/>
    <n v="10"/>
    <n v="20"/>
    <x v="1"/>
    <s v="Sim"/>
    <x v="0"/>
    <s v="Não"/>
    <s v="Atendimento especializado"/>
    <n v="3"/>
    <s v="Erro Fale Leve"/>
    <m/>
    <s v="Fale Leve"/>
    <m/>
    <s v="Evitável"/>
    <s v="Sim"/>
    <s v="Perda de SLA"/>
    <s v="Beneficiário extremamente crítico, reclama de distância da rede credenciada. No email de envio dos pedidos de exames oftalmológicos, foi solicitado direcionamento para o prestador OPTY Méier. Backoffice abriu guia para Eye Center da Barra. Pedido recepcionado dia 09/10 &gt;Guia aberta dia 12/10 (Perda de SLA – 24h) &gt; Guia Liberada dia 17/10_x000a_Sobre exame de endoscopia, o beneficiário foi encaminhado ao atendimento especializado no dia 17/10, por ter realizado ameaça e ainda não teve conclusão do caso. No dia 18/10, foi aberto um caso para o time de gestão de rede sobre reclamação de quantidade de rede, que ainda não houve resposta."/>
    <m/>
    <m/>
    <m/>
    <m/>
    <m/>
    <m/>
    <m/>
    <m/>
    <m/>
    <m/>
    <m/>
  </r>
  <r>
    <x v="38"/>
    <n v="13150540"/>
    <s v="Cobertura"/>
    <s v="Negativa de beneficios"/>
    <s v="JOAO PEDRO SOARES LOPEZ PIGNONE"/>
    <m/>
    <n v="20"/>
    <s v="Personal "/>
    <s v="Advindos I"/>
    <s v="Centro/ Zona Sul"/>
    <s v="Empresarial"/>
    <s v="Interlocutor, que se identifica Pai do beneficiário, questiona a falta de atendimento para consulta com psiquiatra. Interlocutor informar que ao solicita atendimento em clinica credenciada foi informado que a mesma foi descredenciada a 1 mês e o mesmo não foi informado. Foi encaminhado a outra clinica credenciada na qual aguardou atendimento durante 3h e não foi atendido. Protocolo [42233920241022160554] – data [22/10/2024 ]"/>
    <d v="2024-10-21T00:00:00"/>
    <s v="Reincidente"/>
    <n v="4"/>
    <n v="1"/>
    <x v="1"/>
    <s v="Não"/>
    <x v="0"/>
    <s v="Não"/>
    <s v="Não"/>
    <n v="2"/>
    <s v="Erro no cadastro de prestador"/>
    <m/>
    <s v="Gestão de Rede"/>
    <m/>
    <s v="Evitável"/>
    <s v="Sim"/>
    <s v="Não"/>
    <s v="Responsável reclama da falta de aviso do descredenciamento da Clínica da Gávea. Ameaça recebida no dia 21/10, porém, célula de ameaça realizou tratativa após a abertura da NIP. Beneficiário deu entrada no PS do Hospital São Francisco no dia 21/10. Em demanda relacionada, a equipe de Gestão de rede informa que realizou ajuste do prestador em sistema, para que não seja mais indicado. "/>
    <m/>
    <m/>
    <m/>
    <m/>
    <m/>
    <m/>
    <m/>
    <m/>
    <m/>
    <m/>
    <m/>
  </r>
  <r>
    <x v="38"/>
    <n v="13152080"/>
    <s v="Cobertura"/>
    <s v="Dificuldade no agendamento"/>
    <s v="OTON LUIZ DE SOUZA"/>
    <m/>
    <n v="50"/>
    <s v="Leve ON"/>
    <s v="Novos associados"/>
    <s v="Belford Roxo"/>
    <s v="Empresarial"/>
    <s v="DESDE O DIA 17/10/2024 FOI SOLICITADO PELO HOSPITAL NO QUAL ELE ESTÁ INTERNADO O PROCOR NA ILHA DO GOVERNADOR O EXAME DE RESSONÂNCIA DO CORAÇÃO AO PLANO LEVE SÁUDE, E ATÉ O SEGUINTE MOMENTO NÃO FOI MARCADO O EXAME DO PACIENTE QUE SE ENCONTRA INTERNADO, O PLANO FALOU QUE IRIA LEVA LO ATÉ O LOCAL DO EXAME E RETORNAR COM ELE AO PROCOR. SENDO QUE LIGAMOS E ELES FALAM QUE TEM QUE ESPERAR , UM PACIENTE QUE NÃO SABE O QUE TEM NÃO ESTÁ SENDO MEDICADO CORRETAMENTE, PRECISA DE UM EXAME PARA SABER O DIAGNOSTICO E TER O DIRETO DE TRATAMENTO, COMO ESTÁ INTERNADO TERIA QUE TER PRIORIDADE PARA FAZER O EXAME. O PROCEDIMENTO É TODO FEITO POR HOSPITAL PROCOR E ORGAO REGULADOR, O HOSPITAL DISSE JÁ TER FEITO TODO PROCEDIMENTO EXIGIDO PELO PLANO LEVE SAUDE, QUE SÓ RESTA AGUARDAR. O PACIENTE ESTA VINDO DESDE AGOSTO DE INTERNAÇOES, PASSANDO POR EXAMES E PROCEDIMENTOS JÁ PASSOU POR OUTRO HOSPITAL , CTI. AGUARDAMOS UMA POSSIÇÃO."/>
    <d v="2024-10-18T00:00:00"/>
    <s v="Não Reincidente"/>
    <n v="4"/>
    <n v="4"/>
    <x v="1"/>
    <s v="Não"/>
    <x v="0"/>
    <s v="Não"/>
    <s v="Não"/>
    <n v="2"/>
    <s v="Demora para transferência durante internação"/>
    <m/>
    <s v="Regulação - GPI"/>
    <m/>
    <s v="Evitável"/>
    <s v="Não"/>
    <s v="Sim"/>
    <s v="Beneficiário reclama de demora para remoção para realização de RM do coração enquanto internado. Houve erro operacional do Fale Leve que não encaminhou protocolos para time de GPI  e houve demora do hospital para encaminhar exames necessários para agendamento de ressonância. "/>
    <m/>
    <m/>
    <m/>
    <m/>
    <m/>
    <m/>
    <m/>
    <m/>
    <m/>
    <m/>
    <m/>
  </r>
  <r>
    <x v="38"/>
    <n v="13152230"/>
    <s v="Cobertura"/>
    <s v="Fora do Rol"/>
    <s v="SANDRA MARIA CAMPAGNAC LOUREIRO"/>
    <m/>
    <n v="74"/>
    <s v="Personal "/>
    <s v="Advindos II"/>
    <s v="São Gonçalo"/>
    <s v="Individual"/>
    <s v="Interlocutora, que se identifica como filha da beneficiária, questiona a não cobertura para otoneurologista. A solicitação foi feita à operadora no dia 14/10/2024, mas a mesma negou alegando que tal serviço não consta no Rol de Procedimentos e Eventos em Saúde vigente. Protocolo 42233920241022161628 - data 22/10/2024."/>
    <d v="2024-10-14T00:00:00"/>
    <s v="Não Reincidente"/>
    <n v="6"/>
    <n v="8"/>
    <x v="1"/>
    <s v="Sim"/>
    <x v="0"/>
    <s v="Não"/>
    <s v="Atendimento especializado"/>
    <n v="3"/>
    <s v="Procedimento fora Rol"/>
    <m/>
    <s v="Regulação - Eletiva"/>
    <m/>
    <s v="Inevitável"/>
    <s v="Sim"/>
    <s v="Não"/>
    <s v="Responsável reclama de negativa para atendimento de otoneurologista. Ciente que subespecialidade não consta no Rol da ANS."/>
    <m/>
    <m/>
    <m/>
    <m/>
    <m/>
    <m/>
    <m/>
    <m/>
    <m/>
    <m/>
    <m/>
  </r>
  <r>
    <x v="39"/>
    <n v="13153051"/>
    <s v="Mensalidade ou Reajuste"/>
    <s v="Reajuste anual"/>
    <s v="GERCINA PASSOS DA SILVA"/>
    <m/>
    <n v="44"/>
    <s v="Personal "/>
    <s v="Advindos I"/>
    <s v="São Gonçalo"/>
    <s v="Empresarial"/>
    <s v="Beneficiária, questiona o reajuste ocorrido em julho, que alterou o valor da contraprestação pecuniária de R$ 279 para R$ 389,sem motivação especificada. Protocolo 422339202410233163473 – data 23/10/2024."/>
    <d v="2024-10-23T00:00:00"/>
    <s v="Não Reincidente"/>
    <n v="0"/>
    <n v="0"/>
    <x v="0"/>
    <s v="Não"/>
    <x v="1"/>
    <s v="Não"/>
    <s v="Não"/>
    <n v="0"/>
    <s v="Reajuste do plano"/>
    <m/>
    <s v="Comercial"/>
    <m/>
    <s v="Inevitável"/>
    <s v="Não"/>
    <s v="Não"/>
    <s v="Beneficiária CLIN abriu ameaça após abertura da NIP pois recebeu reajuste no seu boleto. A mesma foi orientada a entrar em contato com o RH da empresa mas não aceitou informação passada. Realizou abertura da reclamação no dia 23/10 08:11 e o primeiro contato com o Fale Leve foi as 08:53 do mesmo dia"/>
    <m/>
    <m/>
    <m/>
    <m/>
    <m/>
    <m/>
    <m/>
    <m/>
    <m/>
    <m/>
    <m/>
  </r>
  <r>
    <x v="39"/>
    <n v="13154353"/>
    <s v="Cobertura"/>
    <s v="Dificuldade no agendamento"/>
    <s v="LUIZ ROBERTO OCHSENDORF DA SILVA"/>
    <m/>
    <n v="49"/>
    <s v="Personal "/>
    <s v="Advindos II"/>
    <s v="Zona norte II"/>
    <s v="Empresarial"/>
    <s v="Beneficiário questiona os recorrente cancelamento de consultas dele e de seus dependentes protocolo 42233920241022162601 data 22/10/2024. O mesmo relata que não consegue falar com a ouvidoria da Leve, pós ao ser direcionado a ligação sempre cai. O mesmo relata que mais ou menos 3 anos isso vem acontecendo com ele e sua família."/>
    <d v="2024-10-22T00:00:00"/>
    <s v="Não Reincidente"/>
    <n v="1"/>
    <n v="1"/>
    <x v="1"/>
    <s v="Sim"/>
    <x v="0"/>
    <s v="Não"/>
    <s v="Reclame aqui/ Atendimento especializado"/>
    <n v="3"/>
    <s v="Cancelamento de consulta"/>
    <m/>
    <s v="Leve Clínica"/>
    <m/>
    <s v="Evitável"/>
    <s v="Sim"/>
    <s v="Não"/>
    <s v="Beneficiário reclama de cancelamentos de agendamentos e solicita desconto em sua mensalidade. Ameaça foi encaminhada para atendimento especializado que encaminhou demanda de desconto para áreas erradas."/>
    <m/>
    <m/>
    <m/>
    <m/>
    <m/>
    <m/>
    <m/>
    <m/>
    <m/>
    <m/>
    <m/>
  </r>
  <r>
    <x v="39"/>
    <n v="13154485"/>
    <s v="Cobertura"/>
    <s v="Dificuldade no agendamento"/>
    <s v="MARA REGINA CALIXTO"/>
    <m/>
    <n v="75"/>
    <s v="Personal "/>
    <s v="Novos associados"/>
    <s v="Zona Oeste II"/>
    <s v="Individual"/>
    <s v="Sra. Mara está com uma cirurgia autorizada com seu médico de confiança, Dr. Cesar Casarolli no qual não conseguiu realizar devido a um exame cardiologico que a propria operadora demorou para agendar/liberar, jogando para o final de outubro. A autorização era valida até 14 de outubro mas devido a esse exame a realização da cirurgia ficaria prevista para novembro. A mesma tentou contato diversas vezes com o plano de saúde para revalidação da guia para até o final de novembro e não obteve sucesso. Pedimos ajuda da ANS pois ela precisa que a autorização seja prorrogada para realizar a cirurgia com tudo certo."/>
    <s v="-"/>
    <s v="Reincidente"/>
    <n v="0"/>
    <e v="#VALUE!"/>
    <x v="0"/>
    <s v="Não"/>
    <x v="1"/>
    <s v="Não"/>
    <s v="Não"/>
    <n v="0"/>
    <s v="Suspeita de fraude médica"/>
    <m/>
    <s v="Regulação - Eletiva"/>
    <m/>
    <s v="Inevitável"/>
    <s v="Não"/>
    <s v="Não"/>
    <s v="Beneficiária necessita realizar cirurgia cardíaca de alto custo, porém, não entra em contato com a Central Fale Leve desde agosto. Reclama que guia de cirurgia passou do prazo de validade pois houve demora para autorização e agendamento de exames complementares. Na última NIP também informou que não tinha conseguido contato com o Fale Leve e logo após a abertura da reclamação, conseguiu o contato. "/>
    <m/>
    <m/>
    <m/>
    <m/>
    <m/>
    <m/>
    <m/>
    <m/>
    <m/>
    <m/>
    <m/>
  </r>
  <r>
    <x v="39"/>
    <n v="13154935"/>
    <s v="Contratos e Regulamentos"/>
    <s v="Demora na Contratação AC"/>
    <s v="LILIANE MACHADO FINAMOR DA SILVA"/>
    <m/>
    <n v="40"/>
    <s v="Premium"/>
    <s v="Novos associados"/>
    <s v="Zona Oeste II"/>
    <s v="Individual"/>
    <s v="Interlocutora questiona a recusa para contratação de plano individual ou familiar, sem justificativa da operadora. A solicitação foi feita à Operadora no dia 12/10/2024. Operadora não forneceu protocolo contatos realizados via WhatsApp (21) 39523337 e (21) 996750056 – data 23/10/2024 às 14:14h e 14:17h."/>
    <d v="2024-10-12T00:00:00"/>
    <s v="Não Reincidente"/>
    <n v="1"/>
    <n v="11"/>
    <x v="0"/>
    <s v="Não"/>
    <x v="0"/>
    <s v="Não"/>
    <s v="Não"/>
    <n v="1"/>
    <s v="Alto Custo PF/MEI"/>
    <m/>
    <s v="EMQ"/>
    <m/>
    <s v="Risco do Negócio"/>
    <s v="Não"/>
    <s v="Não"/>
    <s v="Localizado 1 contato com o Fale Leve, onde cliente foi informada que a proposta constava em análise. Não foi passado protocolo e não houve ameaça."/>
    <m/>
    <m/>
    <m/>
    <m/>
    <m/>
    <m/>
    <m/>
    <m/>
    <m/>
    <m/>
    <m/>
  </r>
  <r>
    <x v="39"/>
    <n v="13155227"/>
    <s v="Contratos e Regulamentos"/>
    <s v="Alteração de vencimento"/>
    <s v="REGINA PEREIRA DE BARROS"/>
    <m/>
    <n v="67"/>
    <s v="Premium"/>
    <s v="Advindos III"/>
    <s v="Centro/ Zona Sul"/>
    <s v="Individual"/>
    <s v=" Interlocutor(a), que se identifica como beneficiário], questiona a não alteração da data de vencimento de mensalidade pela [Leve Saúde não sabendo informar se há previsão contratual de possibilidade de tal alteração solicita também que a operadora especifique no boleto seu plano Dental contrato na mesma vigência que o plano no contrato individual Protocolo [422319422339202410221612 -22/10/2024."/>
    <d v="2024-10-17T00:00:00"/>
    <s v="Não Reincidente"/>
    <n v="3"/>
    <n v="6"/>
    <x v="1"/>
    <s v="Não"/>
    <x v="0"/>
    <s v="Não"/>
    <s v="Não"/>
    <n v="2"/>
    <s v="Erro Fale Leve"/>
    <m/>
    <s v="Fale Leve"/>
    <m/>
    <s v="Evitável"/>
    <s v="Não"/>
    <s v="Sim"/>
    <s v="Beneficiária reclama de alteração de vencimento do plano. Informa que o vencimento escolhido foi para o dia 10 mas que preferiu pagar antes o primeiro boleto. No primeiro atendimento dia 17/10, solicita alteração de vencimento e consultora informa que irá solicitar ao setor responsável, a alteração.  Houve erro operacional da consultora que não encaminhou ameaça para o atendimento especializado. "/>
    <m/>
    <m/>
    <m/>
    <m/>
    <m/>
    <m/>
    <m/>
    <m/>
    <m/>
    <m/>
    <m/>
  </r>
  <r>
    <x v="40"/>
    <n v="13155944"/>
    <s v="Contratos e Regulamentos"/>
    <s v="Cancelamento contratual"/>
    <s v="TANIA MARIA DIAS SAMPAIO"/>
    <m/>
    <n v="72"/>
    <s v="Premium"/>
    <s v="Advindos III"/>
    <s v="Zona norte III"/>
    <s v="Empresarial"/>
    <s v="Interlocutora, questiona a exclusão do plano coletivo empresarial, ficou ciente do cancelamento em 24/10/2024, sem justificativa. Para efetuar a reclamação, relata que tentou entrar em contato com a Operadora por meio dos telefones 39523330 e 39523300 - na data 24/10/2024, em torno das 09h00min, sem sucesso."/>
    <d v="2024-10-15T00:00:00"/>
    <s v="Não Reincidente"/>
    <n v="2"/>
    <n v="9"/>
    <x v="0"/>
    <s v="Não"/>
    <x v="0"/>
    <s v="Não"/>
    <s v="Não"/>
    <n v="1"/>
    <s v="Erro Sistêmico"/>
    <m/>
    <s v="TI"/>
    <m/>
    <s v="Evitável"/>
    <s v="Não"/>
    <s v="Não"/>
    <s v="Beneficiária realizou no último mês uma migração do plano com copart para sem copart e com isso, o plano anterior ficou inativo. Houve erro sistêmico que não atualizou o plano da beneficiária e a mesma não conseguiu realizar consulta"/>
    <m/>
    <m/>
    <m/>
    <m/>
    <m/>
    <m/>
    <m/>
    <m/>
    <m/>
    <m/>
    <m/>
  </r>
  <r>
    <x v="40"/>
    <n v="13156688"/>
    <s v="Cobertura"/>
    <s v="Dificuldade no agendamento"/>
    <s v="ADRIANA RAMOS GONCALVES CORPORAL"/>
    <m/>
    <n v="51"/>
    <s v="Personal "/>
    <s v="Advindos II"/>
    <s v="Zona norte III"/>
    <s v="Individual"/>
    <s v="Beneficiária, questiona o não atendimento para videolaringoscopia. A solicitação foi feita à Operadora no dia 01/10/2024, no município rocha miranda e o a foi direcionada para barra da tijuca. A mesma informa ser muito distante para ela e não tem condições de se direcionar ao local. Protocolo 42323920241001117883 Data: 01/10/2024"/>
    <d v="2024-08-12T00:00:00"/>
    <s v="Não Reincidente"/>
    <n v="5"/>
    <n v="73"/>
    <x v="1"/>
    <s v="Sim"/>
    <x v="0"/>
    <s v="Não"/>
    <s v="Atendimento especializado"/>
    <n v="3"/>
    <s v="Falta de prestador na região"/>
    <s v="Videolaringoscopia"/>
    <s v="Gestão de Rede"/>
    <m/>
    <s v="Inevitável"/>
    <s v="Sim"/>
    <s v="Perda de SLA"/>
    <s v="Beneficiária reclama de local distante da sua residência para agendamento de exame de Videolaringoscopia. A mesma realiza ameaça mas time de atendimento especializado não consegue contato com a mesma. Há perda de SLA pelo time de atendimento especializado. "/>
    <m/>
    <m/>
    <m/>
    <m/>
    <m/>
    <m/>
    <m/>
    <m/>
    <m/>
    <m/>
    <m/>
  </r>
  <r>
    <x v="40"/>
    <n v="13156765"/>
    <s v="Cobertura"/>
    <s v="Dificuldade no agendamento"/>
    <s v="EDSON SEBASTIAO BARBOZA GUIDA"/>
    <m/>
    <n v="68"/>
    <s v="Personal "/>
    <s v="Novos associados"/>
    <s v="Zona norte III"/>
    <s v="Empresarial"/>
    <s v=" Interlocutora, que se identifica como filha do Beneficiário, questiona a não cobertura para [consulta de emergência com otorrino. O procedimento foi solicitado à operadora no dia 23/10/2024 para realização no município do rio de janeiro e a operadora indicou prestadores que ao entra em contado não atende o números que operadora indicou para o procedimento. Protocolo;42233920241023166024data 23/10/2024. interlocutora informa que esta tentando entra em contato com os prestadores que foi indicado sem sucesso ,pois os números não atendente."/>
    <d v="2024-10-23T00:00:00"/>
    <s v="Não Reincidente"/>
    <n v="3"/>
    <n v="1"/>
    <x v="1"/>
    <s v="Não"/>
    <x v="0"/>
    <s v="Sim"/>
    <s v="Ouvidoria"/>
    <n v="3"/>
    <s v="Prestador sem agenda"/>
    <s v="Otorrinolaringologista"/>
    <s v="Gestão de Rede"/>
    <m/>
    <s v="Inevitável"/>
    <s v="Não"/>
    <s v="Não"/>
    <s v="Filha do beneficiário reclama da falta de consulta de emergencia de otorrinolaringologista. Abriu reclamação na Ouvidoria e realizou ameaça a ANS."/>
    <m/>
    <m/>
    <m/>
    <m/>
    <m/>
    <m/>
    <m/>
    <m/>
    <m/>
    <m/>
    <m/>
  </r>
  <r>
    <x v="40"/>
    <n v="13156784"/>
    <s v="Cobertura"/>
    <s v="Dificuldade no agendamento"/>
    <s v="ANA LAURA DE SOUZA CORDEIRO"/>
    <m/>
    <n v="4"/>
    <s v="Personal "/>
    <s v="Novos associados"/>
    <s v="São Gonçalo"/>
    <s v="Individual"/>
    <s v="Interlocutora, que se identifica como mãe da beneficiária, questiona a falta de atendimento para o procedimento: Fonoaudiólogo . A solicitação foi feita à Operadora no dia 07/10/24 , para realização no município Niterói - RJ. A operadora não apresenta resposta ao pedido neste momento. A interlocutora relata que a operadora fica dando prazos e que esses prazos expiram sem a mesma dar solução ao pedido solicitado. A interlocutora diz que teme a demora da liberação do procedimento, pois isso pode acarretar transtornos pessoais na vida da beneficiária Protocolo: 42233920241007128028 – data: 07/10/24"/>
    <d v="2024-10-07T00:00:00"/>
    <s v="Não Reincidente"/>
    <n v="6"/>
    <n v="17"/>
    <x v="1"/>
    <s v="Sim"/>
    <x v="0"/>
    <s v="Sim"/>
    <s v="Ouvidoria/ Atendimento especializado"/>
    <n v="4"/>
    <s v="Negativa de atendimento por glosa"/>
    <s v="Terapia Infantil"/>
    <s v="Gestão de Rede"/>
    <m/>
    <s v="Evitável"/>
    <s v="Sim"/>
    <s v="Não"/>
    <s v="Responsável reclama de negativa de atendimento na clínica "/>
    <m/>
    <m/>
    <m/>
    <m/>
    <m/>
    <m/>
    <m/>
    <m/>
    <m/>
    <m/>
    <m/>
  </r>
  <r>
    <x v="40"/>
    <n v="13157090"/>
    <s v="Contratos e Regulamentos"/>
    <s v="Demora na Contratação AC"/>
    <s v="MARIA DO CARMO DA CONCEICAO"/>
    <m/>
    <n v="52"/>
    <s v="Premium"/>
    <s v="Novos associados"/>
    <s v="Zona Oeste II"/>
    <s v="Individual"/>
    <s v="A Sra. Maria do Carmo enviou no dia 14.09.2024 uma proposta de adesão ao plano de saude mencionado (anexo) e, apesar de ter feito a entrevista médica no dia 26.09.2024, a operadora se recusa a efetivar a contratação, ainda que com carência, sem, contudo, fornecer qualquer documento de prova dessa recusa. Em se tratando de um plano individual, a operadora não poderia jamais recusar a contratação. Pode impor carencia e aumento da mensalidade em razão de eventual doença pre-existente, mas jamais recusar a proposta."/>
    <d v="2024-09-14T00:00:00"/>
    <s v="Não Reincidente"/>
    <s v="-"/>
    <n v="40"/>
    <x v="0"/>
    <s v="Não"/>
    <x v="1"/>
    <s v="Não"/>
    <s v="Não"/>
    <n v="0"/>
    <s v="Alto Custo PF/MEI"/>
    <m/>
    <s v="EMQ"/>
    <m/>
    <s v="Risco do Negócio"/>
    <s v="Não"/>
    <s v="Não"/>
    <s v="Não localizado contato com a Central Fale Leve"/>
    <m/>
    <m/>
    <m/>
    <m/>
    <m/>
    <m/>
    <m/>
    <m/>
    <m/>
    <m/>
    <m/>
  </r>
  <r>
    <x v="40"/>
    <n v="13157129"/>
    <s v="Cobertura"/>
    <s v="Demora na Liberação de Benefício"/>
    <s v="GETULIO HERMES DE ALMEIDA"/>
    <m/>
    <n v="74"/>
    <s v="Personal "/>
    <s v="Novos associados"/>
    <s v="Niterói"/>
    <s v="Empresarial"/>
    <s v="A interlocutora que e filha do beneficiário questiona esta desde ontem que esta no hospital ,o medico pediu uma solicitação e a operadora ainda não autorizou (não possui elementos suficientes para internação ,essa e a alegação da operadora),o beneficiário e idoso , a interlocutora já entrou em contato varias vezes e só pedem para que ela aguarde o retorno de contato protocolo de contato com a operadora =42233920241024167710 data=24/10/2024"/>
    <d v="2024-10-24T00:00:00"/>
    <s v="Não Reincidente"/>
    <n v="3"/>
    <n v="0"/>
    <x v="1"/>
    <s v="Sim"/>
    <x v="0"/>
    <s v="Não"/>
    <s v="Não"/>
    <n v="3"/>
    <s v="Atendimento durante internação"/>
    <m/>
    <s v="Regulação - GPI"/>
    <m/>
    <s v="Evitável"/>
    <s v="Sim"/>
    <s v="Não"/>
    <s v="Beneficiário teve demora para autorização de internação pois exames anexados, não corroboravam com a solicitação de urgência, liberado atendimento de emergência. Guia liberada após a NIP."/>
    <m/>
    <m/>
    <m/>
    <m/>
    <m/>
    <m/>
    <m/>
    <m/>
    <m/>
    <m/>
    <m/>
  </r>
  <r>
    <x v="40"/>
    <n v="13158185"/>
    <s v="Cobertura"/>
    <s v="Demora na Liberação de Benefício"/>
    <s v="BRUNA RAMOA MENDONCA"/>
    <m/>
    <n v="26"/>
    <s v="Premium"/>
    <s v="Novos associados"/>
    <s v="Zona Oeste II"/>
    <s v="Individual"/>
    <s v="Hoje dia 24/10/2024 me dirigi até a clínica da Leve Saude na Barra da Tijuca, pois havia marcado uma consulta as 18:45. Por conta do temporal me atrasei 3 minutos e cheguei as 18:48. O atendimento foi-me recusado e informaram que a médica já havia ido embora. Todas as consultas que eu preciso marcar nesse plano eu tenho que esperar pelo menos dois meses e toda vez que vou nessa clínica da Barra, com horário marcado, eles demoram cerca de duas horas para me atender. Ou seja, além de demorarem muito para conseguir vagas em um médico, eles ainda atrasam muito no dia da consulta e dão qualquer desculpa esfarrapada para não nos atender. Quando questionei ao recepcionista onde poderia reclamar da situação, ele só me disse para falar com a ouvidoria do plano e mais nada. Não me foi fornecido número de protocolo e nem nenhum comprovante de que aquele atendimento não aconteceu por conta da médica. Tenho testemunha."/>
    <s v="-"/>
    <s v="Não Reincidente"/>
    <n v="0"/>
    <n v="0"/>
    <x v="0"/>
    <s v="Não"/>
    <x v="1"/>
    <s v="Não"/>
    <s v="Não"/>
    <n v="0"/>
    <s v="Cancelamento de consulta"/>
    <s v="Gastroenterologista"/>
    <s v="Leve Clínica"/>
    <m/>
    <s v="Evitável"/>
    <s v="Não"/>
    <s v="Não"/>
    <s v="Beneficiária reclama de consulta cancelada com gastro, em que a médica foi embora. Não localizado contato com a Central Fale Leve, somente com a Ouvidoria e RA após a abertura de NIP. "/>
    <m/>
    <m/>
    <m/>
    <m/>
    <m/>
    <m/>
    <m/>
    <m/>
    <m/>
    <m/>
    <m/>
  </r>
  <r>
    <x v="41"/>
    <n v="13158501"/>
    <s v="Cobertura"/>
    <s v="Suspensão dos atendimentos"/>
    <s v="THEO REZENDE LEAL"/>
    <m/>
    <n v="5"/>
    <s v="Leve ON"/>
    <s v="Advindos II"/>
    <s v="Zona Oeste II"/>
    <s v="Individual"/>
    <s v="THEO ESTÁ REALIZANDO TRATAMENTO TERAPIA PARA TEA NA CLINICA UNIVERSO ABA EM REALENGO DESDE ABRIL INDICADA PELA LEVE SAUDE JÁ POSSUINDO VINCULO COM OS PROFISSIONAIS E APRESENTANDO RESULTADOS POSITIVOS, POREM AGORA A CLINICA ENCAMINHOU NOTIFICAÇÃO INFORMANDO QUE O PLANO NÃO ESTÁ REALIZANDO O PAGAMENTO À CLINICA E EM RAZÃO DISSO O TRATAMENTO SERÁ INTERROMPIDO A PARTIR DO DIA 23/11/24. DESTA FORMA, VISANDO EVITAR PREJUIZOS AO MENOR, UMA VEZ QUE A TERAPIA É FUNDAMENTAL PARA DESENVOLVIMENTO DO MESMO, SE REQUER QUE SEJA SOLUCIONADA A QUESTÃO PARA QUE A TERAPIA SEJA MANTIDA UMA VEZ QUE A CLINICA FOI INDICADA PELO PROPRIO PLANO E JA ESTÁ EM ANDAMENTO. TERAPIA PARA TEA É VITAL PARA O AUTISTA!"/>
    <d v="2024-10-24T00:00:00"/>
    <s v="Não Reincidente"/>
    <n v="2"/>
    <n v="1"/>
    <x v="1"/>
    <s v="Não"/>
    <x v="0"/>
    <s v="Não"/>
    <s v="Não"/>
    <n v="2"/>
    <s v="Negativa de atendimento por glosa"/>
    <s v="Terapia Infantil"/>
    <s v="Gestão de Rede"/>
    <m/>
    <s v="Evitável"/>
    <s v="Sim"/>
    <s v="Não"/>
    <s v="Responsável reclama de suspensão de atendimento de clínicaUniverso ABA de atendimento multidisciplinar para TEA. Verificado que foi aberta reclamação para o Gestão de rede que confirmou a suspensão."/>
    <m/>
    <m/>
    <m/>
    <m/>
    <m/>
    <m/>
    <m/>
    <m/>
    <m/>
    <m/>
    <m/>
  </r>
  <r>
    <x v="41"/>
    <n v="13159873"/>
    <s v="Mensalidade ou Reajuste"/>
    <s v="Devolução de valores após rescisão "/>
    <s v="SANDRA REGINA DURVAL PEREIRA"/>
    <m/>
    <n v="62"/>
    <s v="Personal "/>
    <s v="Novos associados"/>
    <s v="Zona Oeste I "/>
    <s v="Individual"/>
    <s v="Beneficiária, questiona a não devolução de valor proporcional de mensalidade pela operadora, vez que ocorreu o cancelamento contratual a pedido da beneficiária. Beneficiária informa que aderiu ao plano no dia 13\09\2024 e dia 16\09\2024 pagou o valor de R$ 1.138,58. Solicitou o cancelamento dia 17\09\2024. Informa que quer o valor integral pois não usufruiu do plano. Protocolo 42233920241015147704 – data 15\10\2024."/>
    <d v="2024-10-03T00:00:00"/>
    <s v="Reincidente"/>
    <n v="6"/>
    <n v="22"/>
    <x v="1"/>
    <s v="Sim"/>
    <x v="0"/>
    <s v="Não"/>
    <s v="Atendimento especializado"/>
    <n v="3"/>
    <s v="Demora para pagamento de reembolso"/>
    <m/>
    <s v="Jurídico"/>
    <m/>
    <s v="Evitável"/>
    <s v="Sim"/>
    <s v="Não"/>
    <s v="Beneficiária reclama de demora para resposta de devolução de mensalidade após o cancelamento. "/>
    <m/>
    <m/>
    <m/>
    <m/>
    <m/>
    <m/>
    <m/>
    <m/>
    <m/>
    <m/>
    <m/>
  </r>
  <r>
    <x v="42"/>
    <n v="13160547"/>
    <s v="Contratos e Regulamentos"/>
    <s v="Rescisão contratual"/>
    <s v="LORENZO SEQUEIRA GALINDO"/>
    <m/>
    <n v="0"/>
    <s v="Premium"/>
    <s v="Novos associados"/>
    <s v="Zona Oeste II"/>
    <s v="Individual"/>
    <s v="Interlocutora, que se identifica como mãe do beneficiário, questiona cancelamento do contrato do plano coletivo empresarial, em 24/10/2024. A mesma informa que seu dependente realiza tratamento ( ASMA) e (Hérnia ) com Pneumologista pediátrico com o Dr Luiz Felipe Queiroz Bichara Chicri CRM 5201069233. A mesma informa que seu filho faz esse tratamento no Hospital Vitoria e no HIEP e teme que o pior aconteça pois a Leve Saúde enviou esse email e não esclareceu pra onde seu filho deverá ir caso precise de atendimento , a mesma informa que a operadora de saúde precisa se posicionar em relação ao caso."/>
    <d v="2024-10-26T00:00:00"/>
    <s v="Não Reincidente"/>
    <n v="1"/>
    <n v="2"/>
    <x v="0"/>
    <s v="Não"/>
    <x v="0"/>
    <s v="Não"/>
    <s v="Não"/>
    <n v="1"/>
    <s v="Notificação de Cancelamento"/>
    <m/>
    <s v="-"/>
    <m/>
    <s v="Risco do Negócio"/>
    <s v="Não"/>
    <s v="Não"/>
    <s v="Responsável reclama de cancelamento do plano por parte da operadora. Movimento realizado pelo time Jurídico junto a diretoria, para alguns contratos com sinistro alto."/>
    <m/>
    <m/>
    <m/>
    <m/>
    <m/>
    <m/>
    <m/>
    <m/>
    <m/>
    <m/>
    <m/>
  </r>
  <r>
    <x v="42"/>
    <n v="13160830"/>
    <s v="Cobertura"/>
    <s v="Demora na garantia de reembolso"/>
    <s v="ALINE VARGEM DE ARAUJO"/>
    <m/>
    <n v="40"/>
    <s v="Personal "/>
    <s v="Novos associados"/>
    <s v="Zona Oeste I "/>
    <s v="Empresarial"/>
    <s v="Bom dia, fiz uma cirurgia dia 25/09/2024, paguei o anestesista e no dia 27/09/2024, enviei todos os dados necessários para solicitação do reembolso. A documentação foi recepcionada pelo convênio e me deram o prazo de 30 dias para me devolverem o valor. Entrei em contato algumas vezes com o convênio por app de mensagens do convênio e fiquei todas as vezes aguardando mais de 5 horas para conseguir ser atendida, e sempre com a mesma resposta, de que eu teria que aguardar os 30 dias. Dia 25/10/2024entrei em contato novamente com a operadora, sendo que na parte da ouvidoria, relatando a demora no atendimento do aplicativo. Abriram uma ouvidoria e hoje entrei contato novamente questionando o prazo do reembolso ter vencido ontem e fui informada que vou precisar esperar mais 7 dias, pois é o prazo que a ouvidoria tem para solucionar as demandas."/>
    <d v="2024-09-23T00:00:00"/>
    <s v="Reincidente"/>
    <n v="10"/>
    <n v="35"/>
    <x v="1"/>
    <s v="Não"/>
    <x v="0"/>
    <s v="Sim"/>
    <s v="Ouvidoria"/>
    <n v="3"/>
    <s v="Erro Fale Leve"/>
    <m/>
    <s v="Fale Leve"/>
    <m/>
    <s v="Evitável"/>
    <s v="Sim"/>
    <s v="Envio para área errada"/>
    <s v="Beneficiária encaminhou documentação para reembolso no dia 27/09 e houve demora da consultora da Caixa de atendimento para envio de documentação para produção médica. Beneficiária realizou abertura de Ouvidoria"/>
    <m/>
    <m/>
    <m/>
    <m/>
    <m/>
    <m/>
    <m/>
    <m/>
    <m/>
    <m/>
    <m/>
  </r>
  <r>
    <x v="42"/>
    <n v="13160967"/>
    <s v="Cobertura"/>
    <s v="Suspensão dos atendimentos"/>
    <s v="TIAGO DE SOUSA NUNES"/>
    <m/>
    <n v="7"/>
    <s v="Personal "/>
    <s v="Novos associados"/>
    <s v="Zona Oeste I "/>
    <s v="Individual"/>
    <s v="Interlocutora, que se identifica como mãe do beneficiário, questiona o não atendimento para fonoaudiologia, nutricionista, terapia ocupacional e psicólogo. Relata que tentou entrar em contato com a Operadora por meio de mensagem via aplicativo da ouvidoria operadora na data 28/10/2024, sem sucesso. Relata que o prestador alegou falta de pagamento por parte da operadora e devido a isso foi suspenso os atendimentos. Informa que não consegue contato com a operadora para verificar tratativa ou solicitar outro prestador."/>
    <d v="2024-10-28T00:00:00"/>
    <s v="Reincidente"/>
    <n v="3"/>
    <n v="0"/>
    <x v="1"/>
    <s v="Não"/>
    <x v="0"/>
    <s v="Sim"/>
    <s v="Ouvidoria"/>
    <n v="3"/>
    <s v="Negativa de atendimento por glosa"/>
    <s v="Terapia Infantil"/>
    <s v="Gestão de Rede"/>
    <m/>
    <s v="Evitável"/>
    <s v="Não"/>
    <s v="Não"/>
    <s v="Responsável realiza 3 contatos com o time de Ouvidoria mas não consegue passar reclamações pois atendimento é encerrado por consultoras."/>
    <m/>
    <m/>
    <m/>
    <m/>
    <m/>
    <m/>
    <m/>
    <m/>
    <m/>
    <m/>
    <m/>
  </r>
  <r>
    <x v="42"/>
    <n v="13161339"/>
    <s v="Contratos e Regulamentos"/>
    <s v="Demora na Contratação AC"/>
    <s v="VITORIA RIBEIRO DE BARROS"/>
    <m/>
    <n v="23"/>
    <s v="Mais Metropolitano"/>
    <s v="Advindos III"/>
    <s v="Petrópolis"/>
    <s v="Individual"/>
    <s v="Beneficiária, questiona a recusa para contratação de plano individual ou familiar, sob alegação de [que esta em analise]. A solicitação foi feita à Operadora no dia 15/10/2024. Relata preencheu a Declaração de Saúde mediante entrevista com a medica. A operadora de saúde não passou o protocolo de atendimento."/>
    <d v="2024-10-11T00:00:00"/>
    <s v="Não Reincidente"/>
    <s v="-"/>
    <n v="17"/>
    <x v="0"/>
    <s v="Não"/>
    <x v="1"/>
    <s v="Não"/>
    <s v="Não"/>
    <n v="0"/>
    <s v="Alto Custo PF/MEI"/>
    <m/>
    <s v="EMQ"/>
    <m/>
    <s v="Risco do Negócio"/>
    <s v="Não"/>
    <s v="Não"/>
    <s v="Não localizado contato com a Central Fale Leve."/>
    <m/>
    <m/>
    <m/>
    <m/>
    <m/>
    <m/>
    <m/>
    <m/>
    <m/>
    <m/>
    <m/>
  </r>
  <r>
    <x v="42"/>
    <n v="13161542"/>
    <s v="Contratos e Regulamentos"/>
    <s v="Demora na Contratação AC"/>
    <s v="BRUNO DRUMOND MENDES BARROS"/>
    <m/>
    <n v="74"/>
    <s v="Premium"/>
    <s v="Advindos III"/>
    <s v="Centro/ Zona Sul"/>
    <s v="Individual"/>
    <s v="beneficiário, questiona a recusa para contratação de plano individual ou familiar, sem alegação do motivo da recusa. A solicitação foi feita à Operadora no dia 24/09/2024. Protocolo sem protocolo no dialogo com o número 39523300"/>
    <d v="2024-09-25T00:00:00"/>
    <s v="Não Reincidente"/>
    <s v="-"/>
    <n v="33"/>
    <x v="0"/>
    <s v="Não"/>
    <x v="1"/>
    <s v="Não"/>
    <s v="Não"/>
    <n v="0"/>
    <s v="Alto Custo PF/MEI"/>
    <m/>
    <s v="EMQ"/>
    <m/>
    <s v="Risco do Negócio"/>
    <s v="Não"/>
    <s v="Não"/>
    <s v="Não localizado contato com a Central Fale Leve."/>
    <m/>
    <m/>
    <m/>
    <m/>
    <m/>
    <m/>
    <m/>
    <m/>
    <m/>
    <m/>
    <m/>
  </r>
  <r>
    <x v="42"/>
    <n v="13161573"/>
    <s v="Cobertura"/>
    <s v="Carência"/>
    <s v="KEITH LEINA MELO ARAUJO"/>
    <m/>
    <n v="44"/>
    <s v="Premium"/>
    <s v="Advindos III"/>
    <s v="Centro/ Zona Sul"/>
    <s v="Individual"/>
    <s v="Tive exames de sangue simples de rotina solicitados pela médica, que orientou que eu fizesse tais exames no final do mês de outubro, para levar os resultados na próxima consulta, que está marcada para dia 06/11/2024. No dia 25/10/2024, estive num dos laboratórios informados no aplicativo da Leve Saúde (Centro de Medicina - Nova Iguaçu II), em jejum de 12 horas. Depois de pegar senha e aguardar, tive o atendimento negado, sob a informação de que estaria em prazo de carência. Alguns atendentes do laboratório informaram que diversos clientes da Leve Saúde vêm tendo o atendimento negado, sob pretexto de que a empresa informa ser carência zero e depois impõem carência. Depois de muitas tentativas de conato com a Leve Saúde, não consegui fazer os exames e fui embora, haja vista que eu já estava em jejum de 12 horas. Na mesma data tive exames de oftalmologia negados, novamente sob o pretexto de estar em carência. Não são exames de alta complexidade."/>
    <d v="2024-10-25T00:00:00"/>
    <s v="Não Reincidente"/>
    <n v="2"/>
    <n v="3"/>
    <x v="0"/>
    <s v="Não"/>
    <x v="0"/>
    <s v="Não"/>
    <s v="Não"/>
    <n v="1"/>
    <s v="Negativa de autorização devida"/>
    <m/>
    <s v="Regulação - Eletiva"/>
    <m/>
    <s v="Inevitável"/>
    <s v="Não"/>
    <s v="Não"/>
    <s v="Beneficiária reclama de negativa de atendimento por carência. Relata que ao adquirir o plano, foi informado que não teria carências. No dia 25/10, beneficiária entrou em contato 3 vezes e em todos os atendimentos foi informado sobre a carência."/>
    <m/>
    <m/>
    <m/>
    <m/>
    <m/>
    <m/>
    <m/>
    <m/>
    <m/>
    <m/>
    <m/>
  </r>
  <r>
    <x v="42"/>
    <n v="13162073"/>
    <s v="Cobertura"/>
    <s v="Dificuldade no agendamento"/>
    <s v="JUCELIA FERNANDES DOMENECH"/>
    <m/>
    <n v="74"/>
    <s v="Personal "/>
    <s v="Novos associados"/>
    <s v="Zona Norte I"/>
    <s v="Empresarial"/>
    <s v="Interlocutora, que se identifica como filha da beneficiária, questiona o prazo de atendimento para cardiologia arritmologista. A operadora autorizou o serviço e agendou para o dia 30/12/2024, após o prazo máximo previsto na RN nº 566/2022. Protocolo 42233920241028173782 – data 28/10/2024."/>
    <d v="2024-10-28T00:00:00"/>
    <s v="Não Reincidente"/>
    <n v="1"/>
    <n v="0"/>
    <x v="1"/>
    <s v="Não"/>
    <x v="0"/>
    <s v="Sim"/>
    <s v="Ouvidoria"/>
    <n v="3"/>
    <s v="Erro no cadastro de prestador"/>
    <m/>
    <s v="Gestão de Rede"/>
    <m/>
    <s v="Evitável"/>
    <s v="Não"/>
    <s v="Não"/>
    <s v="Filha da beneficiária entrou em contato com o setor de ouvidoria informando que não consegue localizar Arritmologista."/>
    <m/>
    <m/>
    <m/>
    <m/>
    <m/>
    <m/>
    <m/>
    <m/>
    <m/>
    <m/>
    <m/>
  </r>
  <r>
    <x v="42"/>
    <n v="13163159"/>
    <s v="Cobertura"/>
    <s v="Dificuldade no agendamento"/>
    <s v="THAIS BALTAZAR BOEZIO"/>
    <m/>
    <n v="28"/>
    <s v="Premium"/>
    <s v="Advindos I"/>
    <s v="Zona norte III"/>
    <s v="Individual"/>
    <s v="Em 4/10/2024 iniciei meu pré natal, onde foram solicitados exames, incluindo uma ultrassonografia transvaginal. Agendei o exame pra 30/10 no labs, mas depois percebi que esta data ultrapassaria a 9 semana. Reagendei pra 26/10, entretanto a operadora negou autorização justificando erro no código tuss. Obtive novo laudo médico e solicitei autorização urgente. consegui reagendar para unidade da tijuca, onde apos muito esforço da equipe realizei o exame, em meio a isso busquei auxilio da ouvidoria diversas vezes mas recebi apenas mensagens automáticas. a sequencia de falhas da leve e orientações conflitantes comprometeram meu pre natal. em anexo seguem os fatos detalhados junto com os comprovantes."/>
    <d v="2024-10-18T00:00:00"/>
    <s v="Não Reincidente"/>
    <n v="10"/>
    <n v="10"/>
    <x v="0"/>
    <s v="Não"/>
    <x v="0"/>
    <s v="Não"/>
    <s v="Não"/>
    <n v="1"/>
    <s v="Erro prestador"/>
    <m/>
    <s v="Gestão de Rede"/>
    <m/>
    <s v="Evitável"/>
    <s v="Não"/>
    <s v="Não"/>
    <s v="Beneficiária teve problemas para autorizar o exame pois a médica solicitou US transvaginal normal e a mesma se encontra gestante. "/>
    <m/>
    <m/>
    <m/>
    <m/>
    <m/>
    <m/>
    <m/>
    <m/>
    <m/>
    <m/>
    <m/>
  </r>
  <r>
    <x v="43"/>
    <n v="13163580"/>
    <s v="Cobertura"/>
    <s v="Descredenciamento"/>
    <s v="ELOA DE ANDRADE MACEDO"/>
    <m/>
    <n v="4"/>
    <s v="Personal "/>
    <s v="Novos associados"/>
    <s v="Zona Oeste I "/>
    <m/>
    <s v="Interlocutor, que se identifica como pai da beneficiária, informa que precisa realizar fonoaudiólogo, psicólogo e terapia ocupacional. A solicitação foi feita à operadora no dia 09/10/2024, para realização no município São Gonçalo/RJ, no prestador Espaço Crescer e a operadora direcionou o atendimento, autorizado para o prestador Clínica Universal, impedindo a realização das sessões com o prestador credenciado de preferência do beneficiário. Interlocutor alega desconhecer previsão contratual para este direcionamento. Protocolo: 42233920241029176505 – data: 29/10/2024."/>
    <d v="2024-10-07T00:00:00"/>
    <s v="Reincidente"/>
    <n v="3"/>
    <n v="22"/>
    <x v="1"/>
    <s v="Sim"/>
    <x v="0"/>
    <s v="Sim"/>
    <s v="Não"/>
    <n v="4"/>
    <s v="Negativa de atendimento por glosa"/>
    <s v="Terapia Infantil"/>
    <s v="Gestão de Rede"/>
    <m/>
    <s v="Evitável"/>
    <s v="Sim"/>
    <s v="Não"/>
    <s v="Responsável reclama de suspensão de atendimento na clínica Crescer. Beneficiária realiza atendimento com Fono e Psicólogo, o mesmo solicitou outros prestadores para continuidade de atendimento e ameaçou ANS (Não aceitou clínica Universal pois afirma que fica em área de risco). Atendimento especializado realiza tentativa de contatopara realizar indicação  mas sem sucesso."/>
    <m/>
    <m/>
    <m/>
    <m/>
    <m/>
    <m/>
    <m/>
    <m/>
    <m/>
    <m/>
    <m/>
  </r>
  <r>
    <x v="43"/>
    <n v="13164311"/>
    <s v="Cobertura"/>
    <s v="Dificuldade no agendamento"/>
    <s v="TAIARA CERQUEIRA CANDIA MARQUES"/>
    <m/>
    <n v="28"/>
    <s v="Premium"/>
    <s v="Advindos II"/>
    <s v="Zona norte III"/>
    <m/>
    <s v="O plano não oferece um agendamento direto com a psicologa semanalmente. Para agendar, é necessário entrar no app doplano ou atraves de telefone para agendar. Ocorre que dessa forma, muitas vezes o paciente não consegue a sessão de terapia semanalmentem como deve ser. Para essa especialidade, o plano deveria permitir o agendamento direto com o profissional, pois quando não tem vaga, interrompe o tratamento por uma semana, como aconteceu comigo. Agendia via app para o dia 29/10. No entranto, para a semana seguinte não há vaga em nenhum dia. Só consegui agendar novamente para o dia 14/11."/>
    <d v="2024-10-23T00:00:00"/>
    <s v="Não Reincidente"/>
    <n v="6"/>
    <n v="6"/>
    <x v="1"/>
    <s v="Sim"/>
    <x v="0"/>
    <s v="Não"/>
    <s v="Atendimento especializado"/>
    <n v="3"/>
    <s v="Prestador sem agenda"/>
    <s v="Psicologia"/>
    <s v="Leve Clínica"/>
    <m/>
    <s v="Evitável"/>
    <s v="Sim"/>
    <s v="Não"/>
    <s v="Beneficiária reclama de falta de agenda para continuidade de acompanhamento com psicólogo."/>
    <m/>
    <m/>
    <m/>
    <m/>
    <m/>
    <m/>
    <m/>
    <m/>
    <m/>
    <m/>
    <m/>
  </r>
  <r>
    <x v="43"/>
    <n v="13165701"/>
    <s v="Cobertura"/>
    <s v="Descredenciamento"/>
    <s v="CAIO HENRIQUE MACHADO DOS ANJOS"/>
    <m/>
    <n v="6"/>
    <s v="Premium"/>
    <s v="Novos associados"/>
    <s v="Zona Oeste II"/>
    <m/>
    <s v="Interlocutora, que se identifica como mãe do beneficiário, questiona a suspensão para terapia ABA. A operadora indicou prestadores de serviços que não realizam os serviços necessários e devido a isso a interlocutora faz com a clinica Universo Aba, devido a um acordo entre a clinica e a operadora, porem no dia 23/10/2024 a clinica entrou em contato alertando que seria suspenso, devido a alguma quebra de acordo por parte da operadora, não foi informado o porque, no dia 23/10/2024 a interlocutora entrou em contato com a operadora e foi pedido um prazo de 72 horas, no dia 29/10/2024 ao entrar em contato foi informado que foi suspenso e que seria disponibilizado outra rede, porem a interlocutora já tem cienca de que não tem outra rede para a terapia ABA, A interlocutora informa que o filho já esta tendo evolução no tratamento, e seria péssimo para evolução ter essa quebra no tratamento. Protocolo 42233920241023167007 data 24/10/2024 42233920241029179020 data 29/10/2024"/>
    <d v="2024-10-23T00:00:00"/>
    <s v="Não Reincidente"/>
    <n v="2"/>
    <n v="6"/>
    <x v="1"/>
    <s v="Sim"/>
    <x v="0"/>
    <s v="Não"/>
    <s v="Atendimento especializado"/>
    <n v="3"/>
    <s v="Negativa de atendimento por glosa"/>
    <s v="Terapia Infantil"/>
    <s v="Gestão de Rede"/>
    <m/>
    <s v="Evitável"/>
    <s v="Sim"/>
    <s v="Não"/>
    <s v="Responsável reclama de suspensão de atendimento em clínica Universo ABA."/>
    <m/>
    <m/>
    <m/>
    <m/>
    <m/>
    <m/>
    <m/>
    <m/>
    <m/>
    <m/>
    <m/>
  </r>
  <r>
    <x v="43"/>
    <n v="13165786"/>
    <s v="Cobertura"/>
    <s v="Descredenciamento"/>
    <s v="ARTHUR BERNARDO SOUZA RODRIGUES"/>
    <m/>
    <n v="6"/>
    <s v="Personal "/>
    <s v="Advindos I"/>
    <s v="Zona norte II"/>
    <m/>
    <s v="Sou Ana Raquel S. Rodrigues, Mãe do Arthur Bernardo S. Rodrigues cliente do Plano Leve Saúde registro 1110349937624800, em tratamento terapêutico na clínica Universo Aba desde Novembro 2023, iniciou Aba em 06/08/24.No dia 23/10/24 recebj uma Declaração da clínica Universo Aba informando que por questões administrativas junto a operadora Leve as terapias serão SUSPENSAS a apartir de 23/11/24 caso não haja retorno do plano a fim de resolver. Em 24/10/24 fiz contato com o plano protocolo 42233920241024166352 atendende Jaqueline deu prazo de 72hs para resposta, em 29/10/24 retornei o contato protocolo 42233920241029177750 atendende Elisângela deu prazo até dia 5/11 para nova resposta.A resposta do 1°protocolo foi da necessidade de enviar um novo pedido de terapia por email para que as terapias sejam feitas em outro local. Arthur criou vínculos com profissionais da clínica e a ruptura pode gerar prejuízo no seu desenvolvimento. Solicito permanecer na clinica Universo ABA. Aguardo retorno"/>
    <d v="2024-10-24T00:00:00"/>
    <s v="Não Reincidente"/>
    <n v="4"/>
    <n v="5"/>
    <x v="1"/>
    <s v="Não"/>
    <x v="0"/>
    <s v="Não"/>
    <s v="Não"/>
    <n v="2"/>
    <s v="Negativa de atendimento por glosa"/>
    <s v="Terapia Infantil"/>
    <s v="Gestão de Rede"/>
    <m/>
    <s v="Evitável"/>
    <s v="Sim"/>
    <s v="Não"/>
    <s v="Responsável reclama de suspensão de atendimento em clínica Universo ABA."/>
    <m/>
    <m/>
    <m/>
    <m/>
    <m/>
    <m/>
    <m/>
    <m/>
    <m/>
    <m/>
    <m/>
  </r>
  <r>
    <x v="44"/>
    <n v="13166249"/>
    <s v="Cobertura"/>
    <s v="Descredenciamento"/>
    <s v="ARTHUR DE CARVALHO ARAUJO"/>
    <m/>
    <n v="9"/>
    <s v="Personal "/>
    <s v="Novos associados"/>
    <s v="Zona Oeste I "/>
    <m/>
    <s v="Interlocutora, que se identifica como mãe do beneficiário, questiona a falta de atendimento para [Psicólogo, Terapia ocupacional, fonoaudiólogo e psicomotricidade]. Relata que tentou entrar em contato com a [Operadora] por meio [Telefone – 3952-3333- na data 25/10/2024, em torno das 18h-], sem sucesso. O prestador solicitado como de preferência do beneficiário [Clinica Universo Aba] foi descredenciado e não foi disponibilizada outra alternativa de atendimento no mesmo município [Rio de janeiro]. A demanda [13166200 – inserir número da demanda DIPRO] foi aberta para apuração do descredenciamento pela DIPRO."/>
    <d v="2024-10-25T00:00:00"/>
    <s v="Não Reincidente"/>
    <n v="3"/>
    <n v="5"/>
    <x v="0"/>
    <s v="Não"/>
    <x v="0"/>
    <s v="Não"/>
    <s v="Não"/>
    <n v="1"/>
    <s v="Negativa de atendimento por glosa"/>
    <s v="Terapia Infantil"/>
    <s v="Gestão de Rede"/>
    <m/>
    <s v="Evitável"/>
    <s v="Sim"/>
    <s v="Não"/>
    <s v="Responsável reclama de suspensão de atendimento em clínica Universo ABA. _x000a_&gt;Dia 25/10, Responsável solicita posição sobre pagamento a clínica Universo ABA/ Aberta demanda para Gestão de rede_x000a_&gt; Dia 29/10, Contato ativo informando que a clínica optou por descredenciamento e será direcionado novo prestador"/>
    <m/>
    <m/>
    <m/>
    <m/>
    <m/>
    <m/>
    <m/>
    <m/>
    <m/>
    <m/>
    <m/>
  </r>
  <r>
    <x v="44"/>
    <n v="13166914"/>
    <s v="Cobertura"/>
    <s v="Fora do Rol"/>
    <s v="MARIA FERREIRA DA COSTA ALVES_x0009_"/>
    <m/>
    <n v="87"/>
    <s v="Personal "/>
    <s v="Advindos II"/>
    <s v="São Gonçalo"/>
    <m/>
    <s v=" Foi solicitado no dia 07 de Outubro de 2024, a autorização ao Plano de Saúde Leve Saúde, para a realização do Exame PET-CT ONCOLÓGICO, porém a resposta foi negativa, sob a alegação de que o procedimento não consta da Diretriz de Utilização da ANS. Porém, na página 63, item 60, consta o procedimento."/>
    <d v="2024-10-07T00:00:00"/>
    <s v="Não Reincidente"/>
    <n v="8"/>
    <n v="23"/>
    <x v="1"/>
    <s v="Sim"/>
    <x v="0"/>
    <s v="Não"/>
    <s v="Não"/>
    <n v="3"/>
    <s v="Negativa de autorização devida"/>
    <s v="PET CT"/>
    <s v="Oncologia"/>
    <m/>
    <s v="Inevitável"/>
    <s v="Sim"/>
    <s v="Não"/>
    <s v="Beneficiária reclama pois solicitou autorização de exame PET CT e exame foi negado por estar fora da DUT._x000a_&gt; Dia 07/10, Responsável solicita agendamento e é direcionada para o envio do pedido para solicitação de autorização;_x000a_&gt;Dia 08/10, Confirmado recepção de pedido médico;_x000a_&gt;Dia 10/10, Backoffice realiza abertura de guia para análise Técnica;_x000a_&gt;Dia 12,17 e 25/10, Filha solicita prioridade para análise, ciente do prazo de 21 dias para realização;_x000a_&gt; Dia 26/10, Familiar realiza abertura de ameaça, atendimento encaminhado para célula de ameaças;_x000a_&gt;Dia 28/10, Guia Liberada (Regulação) &gt; Dia 28/10, Guia Negada (Oncologia);_x000a_&gt;Dia 28/10, Atendimento especializado encaminha negativa de guia para familiar;_x000a_&gt;Dia 29/10, Familiar retorna e consultora informa que exame não está no Rol da ANS (Erro operacional);"/>
    <m/>
    <m/>
    <m/>
    <m/>
    <m/>
    <m/>
    <m/>
    <m/>
    <m/>
    <m/>
    <m/>
  </r>
  <r>
    <x v="45"/>
    <n v="13168445"/>
    <s v="Contratos e Regulamentos"/>
    <s v="Demora na Contratação AC"/>
    <s v="KAIQUE CAMPOS NASCIMENTO"/>
    <m/>
    <n v="4"/>
    <s v="Personal "/>
    <s v="Novos associados"/>
    <s v="Zona Oeste II"/>
    <s v="Individual"/>
    <s v="Interlocutora, que se identifica como mãe do beneficiário, questiona a recusa para contratação de plano individual ou familiar, sem justificativa. A solicitação foi feita à operadora no dia 24/10/2024. Protocolo: 422339201030182229 Data: 30/10/2024 ás 15:19 Atendente Daniel."/>
    <d v="2024-10-24T00:00:00"/>
    <s v="Não Reincidente"/>
    <n v="1"/>
    <n v="7"/>
    <x v="0"/>
    <s v="Não"/>
    <x v="0"/>
    <s v="Não"/>
    <s v="Não"/>
    <n v="1"/>
    <s v="Alto Custo PF/MEI"/>
    <m/>
    <s v="EMQ"/>
    <m/>
    <s v="Risco do Negócio"/>
    <s v="Não"/>
    <s v="Não"/>
    <s v="Localizado 1 contato da responsável com a Central Fale Leve. A mesma relata que corretora informou que o plano não havia sido aprovado e questiona essa negativa. Na ligação há um momento em que cliente aciona app de gravação e é informado que chamada está sendo gravada e logo depois chamada é interrompida. "/>
    <m/>
    <m/>
    <m/>
    <m/>
    <m/>
    <m/>
    <m/>
    <m/>
    <m/>
    <m/>
    <m/>
  </r>
  <r>
    <x v="45"/>
    <n v="13168735"/>
    <s v="Contratos e Regulamentos"/>
    <s v="Cancelamento contratual"/>
    <s v="TARINNI TORRES CAVALCANTI"/>
    <m/>
    <n v="38"/>
    <s v="Personal "/>
    <s v="Novos associados"/>
    <s v="Zona Oeste II"/>
    <s v="Individual"/>
    <s v="Beneficiária, questiona o cancelamento, em 21/10/2024, do contrato individual/familiar firmado em 04/03/2024, sob alegação de inadimplência. Relata que ocorreu atraso no pagamento da mensalidade pois sofreu um golpe do corretor e ao entrar em contato com a Operadora foi informado a beneficiária que a mesma não precisaria efetuar o pagamento e resolveriam de forma interna, os prazos para solicitação foram ultrapassados e o problema não foi solucionado, causando assim o cancelamento do contrato. Beneficiária acrescenta que necessita do plano com urgência e que os contatos sobre informações do golpe sofrido enviados ao e-mail flavia.ribeiro@levesaude.com.br. Protocolo 42233920241011140664 - data 11/10/2024."/>
    <d v="2024-09-18T00:00:00"/>
    <s v="Não Reincidente"/>
    <n v="12"/>
    <n v="43"/>
    <x v="0"/>
    <s v="Não"/>
    <x v="0"/>
    <s v="Não"/>
    <s v="Não"/>
    <n v="1"/>
    <s v="Cancelamento por inadimplência"/>
    <m/>
    <s v="Retenção"/>
    <m/>
    <s v="Evitável"/>
    <s v="Não"/>
    <s v="Abertura de árvore errada/ Não encaminhou demanda para setor responsável"/>
    <s v="Beneficiária reclama de cancelamento por inadimplência pois alega ter pago os boletos para o corretor. Fale Leve encaminhou demanda para o time comercial que solicitou a baixa de pagamento. Houve demora de resposta do time Financeiro de 4 dias úteis."/>
    <m/>
    <m/>
    <m/>
    <m/>
    <m/>
    <m/>
    <m/>
    <m/>
    <m/>
    <m/>
    <m/>
  </r>
  <r>
    <x v="45"/>
    <n v="13170481"/>
    <s v="Contratos e Regulamentos"/>
    <s v="Cancelamento contratual"/>
    <s v="CRISTIANE SILVEIRA TORRES"/>
    <m/>
    <n v="49"/>
    <s v="Leve ON"/>
    <s v="Novos associados"/>
    <s v="Nova Iguaçu"/>
    <s v="Empresarial"/>
    <s v="Beneficiária, informa que solicitou à operadora, em 31/10/24 , a exclusão em plano coletivo empresarial ( a beneficiária é a proprietária da empresa: CNPJ 13812655000106. Até a presente data não houve a exclusão. Protocolo: 42233920241031185669 - Data: 31/10/24"/>
    <d v="2024-10-30T00:00:00"/>
    <s v="Não Reincidente"/>
    <n v="4"/>
    <n v="1"/>
    <x v="1"/>
    <s v="Não"/>
    <x v="0"/>
    <s v="Não"/>
    <s v="Não"/>
    <n v="2"/>
    <s v="Aviso prévio"/>
    <m/>
    <s v="Cadastro"/>
    <m/>
    <s v="Inevitável"/>
    <s v="Não"/>
    <s v="Não"/>
    <s v="Beneficiária não concorda com o pagamento de aviso prévio. Ameaça ANS. Foi aberto caso para atendimento especializado, porém, beneficiária abriu NIP antes da tratativa do setor. "/>
    <m/>
    <m/>
    <m/>
    <m/>
    <m/>
    <m/>
    <m/>
    <m/>
    <m/>
    <m/>
    <m/>
  </r>
  <r>
    <x v="46"/>
    <n v="13170967"/>
    <s v="Cobertura"/>
    <s v="Dificuldade no agendamento"/>
    <s v="MARILZA DE CASTRO QUADRA"/>
    <m/>
    <n v="72"/>
    <s v="Personal "/>
    <s v="Advindos I"/>
    <s v="Niterói"/>
    <s v="Individual"/>
    <s v="Marilza é minha mãe e precisa de acompanhamento com PSIQUIATRA urgentemente devido a crises psicóticas desde 01/24. Leve ofereceu Dra Fernanda, na rede própria em Niterói, RJ Porém, a médica relatou que NÃO PODE tratar minha mãe por ela ter convergência nas medicações. Dra. Fernanda encaminhou minha mãe para outro especialista. Leve agendou Dr Vitor, na mesma clínica, dia 23/10. Levei minha mãe e chegando fomos informadas de que o médico não atende mais. Um DESCASO TOTAL. Nem fomos avisadas com antecedência. Depois desse dia, Leve ofereceu mais 2 médicos, um em Itaipu e outo no Centro, ambos em Niterói. Liguei para os 2 e nenhuma clínica tem psiquiatra. Ofereceram tb um na Clínica Universal, em SG/RJ, porém, já fomos neste lugar, que ofereceu péssimo atendimento. Leve oferece outros no Centro da cidade do Rio, porém é muito distante. Minha mãe tem 72 anos e dificuldade de mobilidade. Preciso de PSIQUIATRA URGENTE em São Gonçalo ou Niterói/RJ. Atenciosamente. Aline Ferreira 21 98105198"/>
    <d v="2024-09-24T00:00:00"/>
    <s v="Reincidente"/>
    <m/>
    <n v="38"/>
    <x v="1"/>
    <s v="Sim"/>
    <x v="0"/>
    <s v="Não"/>
    <s v="Não"/>
    <n v="3"/>
    <s v="Prestador sem agenda"/>
    <s v="Psiquiatria"/>
    <s v="Leve Clínica"/>
    <s v="Gestão de Rede"/>
    <s v="Evitável"/>
    <s v="Sim"/>
    <s v="Não"/>
    <m/>
    <m/>
    <m/>
    <m/>
    <m/>
    <m/>
    <m/>
    <m/>
    <m/>
    <m/>
    <m/>
    <m/>
  </r>
  <r>
    <x v="46"/>
    <n v="13171951"/>
    <s v="Contratos e Regulamentos"/>
    <s v="Cancelamento contratual"/>
    <s v="FERNANDA RIBEIRO RICCIARDI DA SILVA"/>
    <m/>
    <s v="-"/>
    <s v="-"/>
    <s v="-"/>
    <s v="-"/>
    <s v="-"/>
    <s v="Senhores, na data de 25/10/2024, solicitamos o cancelamento do contrato saúde junto à operadora LEVE SAÚDE. As atendentes informaram que, para ser acatado via RN561, o processo passaria por uma análise. Após acessar o portal, verifiquei que o cancelamento encerraria 24/12, ou seja, por Aviso Prévio. Não estamos de acordo em cumprir o Aviso Prévio de 60 dias, visto que já completamos a vigência mínima na operadora e temos o direito de cancelarmos de forma imediata, uma vez que entendemos que estamos sendo obrigados a ficarmos por mais 2 meses na companhia. Por esse motivo, solicito gentil apoio da ANS para que o contrato seja cancelado mediante a Normativa RN561, prevista em lei. Se a questão não for resolvida, acionaremos a justiça."/>
    <d v="2024-09-20T00:00:00"/>
    <s v="Não Reincidente"/>
    <n v="6"/>
    <n v="42"/>
    <x v="0"/>
    <s v="Não"/>
    <x v="0"/>
    <s v="Não"/>
    <s v="Não"/>
    <n v="1"/>
    <s v="Aviso prévio"/>
    <m/>
    <s v="Cadastro"/>
    <m/>
    <s v="Inevitável"/>
    <s v="Sim"/>
    <s v="Não"/>
    <s v="Responsável pelo contrato 32624 - SOC CIVIL DE ADM E SERVICOS VILLAGE PENDOTIBA, solicita a isenção de cobrança de aviso prévio pois não concorda com pagamento. Ciente que o aviso previo é uma regra determinada em contrato."/>
    <m/>
    <m/>
    <m/>
    <m/>
    <m/>
    <m/>
    <m/>
    <m/>
    <m/>
    <m/>
    <m/>
  </r>
  <r>
    <x v="46"/>
    <n v="13172477"/>
    <s v="Cobertura"/>
    <s v="Demora na Liberação de Benefício"/>
    <s v="EUNICE DOS SANTOS YARZON"/>
    <m/>
    <n v="88"/>
    <s v="Personal "/>
    <s v="Novos associados"/>
    <s v="Zona Norte I"/>
    <s v="Empresarial"/>
    <s v="Interlocutora, que se identifica como filha da beneficiária, questiona o prazo de atendimento para colonoscopia para proporcionar a cirurgia. A operadora autorizou, após o prazo máximo previsto na RN nº 566/2022. Beneficiária possui três guias constando urgência para realização do procedimento. Protocolo: 42233920241030180967 Data: 30/10/2024"/>
    <d v="2024-10-24T00:00:00"/>
    <s v="Não Reincidente"/>
    <n v="11"/>
    <n v="8"/>
    <x v="1"/>
    <s v="Não"/>
    <x v="0"/>
    <s v="Sim"/>
    <s v="Ouvidoria"/>
    <n v="3"/>
    <s v="Demora para agendamento de procedimento de urgência"/>
    <s v="Colonoscopia em ambiente hospitalar"/>
    <s v="Gestão de Rede"/>
    <m/>
    <s v="Evitável"/>
    <s v="Sim"/>
    <s v="Sim"/>
    <s v="&gt; 24/10 - Responsável solicita agendamento de colonoscopia em ambiente hospitalar com pedido urgência. _x000a_&gt; 30/10 - Houve erro operacional do Fale Leve, que não identificou guia aberta para procedimento. _x000a_&gt; 25/10 - Houve também do Backoffice, que indicou prestador para o procedimento que já estava com guia aberta e no time de gestão de rede que agendou o exame para data distante. "/>
    <n v="0"/>
    <m/>
    <n v="3"/>
    <s v="Fale Leve - Não indentificou guia já aberta_x000a_Backoffice - Indicou rede credenciada errada_x000a_Gestão de rede - Realizou agendamento fora do prazo"/>
    <n v="0"/>
    <m/>
    <n v="0"/>
    <m/>
    <n v="0"/>
    <n v="0"/>
    <m/>
  </r>
  <r>
    <x v="47"/>
    <n v="13173496"/>
    <s v="Cobertura"/>
    <s v="Carência"/>
    <s v="ROSA MARIA ALVES DE PINHO SAMPAIO"/>
    <m/>
    <n v="59"/>
    <s v="Premium"/>
    <s v="Novos associados"/>
    <s v="Zona Oeste II"/>
    <s v="Empresarial"/>
    <s v="Interlocutor, que se identifica como esposo da beneficiária, questiona a não cobertura para EAS, hemograma completo, ultrassonografia abdome total e Ultrassonografia da Tireoide Com Doppler (conforme guia médica). O procedimento foi solicitado no dia 04/11/2024, para realização no município Rio de Janeiro, entretanto, a operadora negou com a justificativa de que a beneficiária está em carência para o procedimento exames. Interlocutor relata que foi efetuado o procedimento de portabilidade de carências em 10/09/2024. Protocolo 42233920241104190325 – data 04/11/2024."/>
    <d v="2024-11-04T00:00:00"/>
    <s v="Não Reincidente"/>
    <n v="1"/>
    <n v="0"/>
    <x v="1"/>
    <s v="Sim"/>
    <x v="0"/>
    <s v="Não"/>
    <s v="Não"/>
    <n v="3"/>
    <s v="Erro no cadastro de carências"/>
    <m/>
    <s v="Cadastro"/>
    <m/>
    <s v="Evitável"/>
    <s v="Sim"/>
    <s v="Não"/>
    <s v="Beneficiária reclama da negativa de atendimento para realizar exames laboratoriais. A justificativa da negativa foi por carência, mas ela realizou portabilidade. Houve erro operacional no time de Cadastro no registro das carências."/>
    <m/>
    <m/>
    <m/>
    <m/>
    <m/>
    <m/>
    <m/>
    <m/>
    <m/>
    <m/>
    <m/>
  </r>
  <r>
    <x v="47"/>
    <n v="13174070"/>
    <s v="Cobertura"/>
    <s v="Dificuldade no agendamento"/>
    <s v="ANTONIO INACIO DE BARROS"/>
    <m/>
    <n v="83"/>
    <s v="Leve ON"/>
    <s v="Advindos I"/>
    <s v="Zona norte III"/>
    <s v="Individual"/>
    <s v="Interlocutora, que se identifica como filha do beneficiário, questiona a falta de atendimento para Urologista , e nome do médico Dr Leandro Marque Bruno CRM 52932396. A solicitação foi feita à Operadora no dia 28/09/2024 , para realização no município Rio de Janeiro RJ . A operadora marca a consulta e desmarca não apresenta resposta ao pedido]. Protocolo 42233920241104191426 – data 28/10/2024."/>
    <d v="2024-10-15T00:00:00"/>
    <s v="Reincidente"/>
    <n v="2"/>
    <n v="20"/>
    <x v="0"/>
    <s v="Não"/>
    <x v="0"/>
    <s v="Não"/>
    <s v="Não"/>
    <n v="1"/>
    <s v="Cancelamento de consulta"/>
    <s v="Urologista"/>
    <s v="Leve Clínica"/>
    <s v="Fale Leve "/>
    <s v="Evitável"/>
    <s v="Sim"/>
    <s v="Não"/>
    <s v="Familiar entra em ctt para reclamar do cancelamanto, consultor envia e-mail para a unidade solicitando encaixe, mas não indica Rede Credenciada como contingência. Teve retorno da clínica com resposta positva para atendimento na mesma data. Porém, beneficiário entra em ctt outras duas vezes e é indicada Rede e ningém viu a liberação que a clínica fez. Consulta dia 04/11 - Leve Tijuca - Dr. LEANDRO MARCHETTI BRUNO, Urologista."/>
    <m/>
    <m/>
    <m/>
    <m/>
    <m/>
    <m/>
    <m/>
    <m/>
    <m/>
    <m/>
    <m/>
  </r>
  <r>
    <x v="47"/>
    <n v="13174964"/>
    <s v="Contratos e Regulamentos"/>
    <s v="Rescisão contratual"/>
    <s v="LEILA DA SILVA"/>
    <m/>
    <n v="59"/>
    <s v="Personal "/>
    <s v="Advindos II"/>
    <s v="Zona norte III"/>
    <s v="Empresarial"/>
    <s v="Em junho fiz o plano de saude para eu, meu neto, minha filha e meu genro. Desde então quando tentamos agendar, as consultas demoram muito ter vaga. E quando agendamos 24 horas recebemos mensagens falando que o médico teve um imprevisto e precisa remarcar a consulta. Tenho 9 mensagens de especialidades diferentes cancelando o atendimento 24hs da consulta. E ai qd tento remarcar tenho que aguardar mais de um mês. Minha filha e meu genro cancelaram o plano em setembro, pq ela esta investigando um nodulo e não conseguia atendimento pela leve, o que estava fazendo com que arcasse com atendimento particular. Pois bem, o mesmo esta acontecendo comigo e com o meu neto.E por esse motivo em 14/10 entrei em contato solicitando o cancelamento total do plano por não conseguir atendimento e qd consigo agendar 24hs e cancelado. Fui informada que tenho uma carencia de 60 dias. ou seja, só posso acancelar o plano em dezembro. Absurdo pagar dois meses para não conseguir atendimento."/>
    <d v="2024-10-14T00:00:00"/>
    <s v="Não Reincidente"/>
    <n v="4"/>
    <n v="21"/>
    <x v="1"/>
    <s v="Sim"/>
    <x v="0"/>
    <s v="Não"/>
    <s v="Atendimento especializado"/>
    <n v="3"/>
    <s v="Aviso prévio"/>
    <m/>
    <s v="Cadastro"/>
    <s v="Leve clínica"/>
    <s v="Inevitável"/>
    <s v="Sim"/>
    <s v="Perda de SLA"/>
    <s v="O constante cancelamento de agenda e falta de agenda dentro do prazo, resultou na insatisfação dos beneficiários que desejaram cancelar o plano. A situação piora qnd se esbarra na impossibilidade de cancelamento antes do prazo de rescisão. "/>
    <m/>
    <m/>
    <m/>
    <m/>
    <m/>
    <m/>
    <m/>
    <m/>
    <m/>
    <m/>
    <m/>
  </r>
  <r>
    <x v="47"/>
    <n v="13174972"/>
    <s v="Contratos e Regulamentos"/>
    <s v="Carência"/>
    <s v="GEORGETE MENDES SOARES"/>
    <m/>
    <n v="64"/>
    <s v="Premium"/>
    <s v="Advindos III"/>
    <s v="Zona Oeste II"/>
    <s v="Individual"/>
    <s v="No dia 31/10/2024 foi solicitada por meio de ligação a análise e correção de carências para a rede credenciada (protocolo: 42233920241031185104) uma vez que, na página 9 do contrato não possui detalhes sobre a diferenciação para utilização da rede preferencial ou credenciada, no entanto, ao retornar no dia 04/11/2024 (protocolo: 42233920241104192563) verificamos que as carências não seriam alteradas e também não seria possível solicitar uma reanálise de contrato uma vez que já tivesse passado pelo setor responsável. Desta forma, solicito uma posição da operadora em relação as carências da rede credenciada uma vez que não consta no aditivo carências do contrato sobre as carências na utilização na rede credenciada, preferencial ou própria."/>
    <d v="2024-10-31T00:00:00"/>
    <s v="Não Reincidente"/>
    <n v="5"/>
    <n v="4"/>
    <x v="1"/>
    <s v="Sim"/>
    <x v="0"/>
    <s v="Não"/>
    <s v="Não"/>
    <n v="3"/>
    <s v="Discordância de Carências"/>
    <m/>
    <s v="Cadastro"/>
    <m/>
    <s v="Inevitável"/>
    <s v="Sim"/>
    <s v="Não"/>
    <s v="Beneficiária reclama de carências implantadas para rede credenciada. Relata que não informado sobre a distinção de rede no momento da contratação e solicita correção. Foi realizado a correção pelo cadastro, porém, carências para rede credenciada mantidas."/>
    <m/>
    <m/>
    <m/>
    <m/>
    <m/>
    <m/>
    <m/>
    <m/>
    <m/>
    <m/>
    <m/>
  </r>
  <r>
    <x v="48"/>
    <n v="13176036"/>
    <s v="Cobertura"/>
    <s v="Dificuldade no agendamento"/>
    <s v="DANIEL COSMO DA SILVA"/>
    <m/>
    <n v="47"/>
    <s v="Personal "/>
    <s v="Novos associados"/>
    <s v="Zona norte III"/>
    <s v="Empresarial"/>
    <s v="Beneficiário, questiona a não cobertura para ecodoprex dos corpos cavernosos do pênis com TEFI, ENMG pélvica, médico solicitante Drº Emílio H. (urologista) . O procedimento foi solicitado à operadora no dia 14/10/2024 e 18/10/2024, para realização no município Rio de Janeiro/RJ e a operadora indicou prestadores que não realizam o procedimento. Protocolo 42233920241024162741 - data 24/10/2024."/>
    <d v="2024-10-15T00:00:00"/>
    <s v="Não Reincidente"/>
    <n v="11"/>
    <n v="21"/>
    <x v="0"/>
    <s v="Não"/>
    <x v="0"/>
    <s v="Não"/>
    <s v="Não"/>
    <n v="1"/>
    <s v="Falta de prestador na região"/>
    <s v="Doppler de membros cavernosos"/>
    <s v="Gestão de Rede"/>
    <m/>
    <s v="Evitável"/>
    <s v="Sim"/>
    <s v="Perda de SLA"/>
    <s v="Beneficiário reclama de dificuldade para agendamento de exame de Eco doppler._x000a_&gt; Dia 15/10/2024: Solicita direcionamento, indicado: Pro Echo Freguesia e Copacabana e Cia do Médico de Bangu._x000a_&gt; Dia 16/10, beneficiário retorna informando que os locais indicados realizam apenas exame comum e o médico solicitou exame TEFI._x000a_&gt; Dia 18/10, Backoffice realiza abertura de guia, porém, insere atendimento para prestador que beneficiário já havia tentado contato e prestador informou que não realizava exame, com isso, a guia não foi encaminhada para gestão de rede realizar busca;_x000a_&gt;Dia 24/10, beneficiário solicita nova posição, consultora percebeu a abertura de guia para Pro Echo e solicita que beneficiário verifique novamente se o prestador Cia do Médico de Bangu realiza atendimento;_x000a_&gt;Dia 25/10 , Beneficiário retorna informando que não consegue agendar/ Aberto caso para gestão de rede;_x000a_&gt;Dias 28/10, 30/10, 31/10, 01/11, 02/11 e 05/11, Beneficiário solicita posicionamento, consultora orienta aguardar posicionamento do Gestão de rede/ Informado prazo até dia 01/11(Prazo do caso);_x000a_&gt; Houve erro operacional pelo Gestão de rede, que perdeu o SLA para indicação de rede."/>
    <n v="0"/>
    <m/>
    <n v="3"/>
    <s v="Fale Leve  - Indicou rede credenciada errada_x000a_Backoffice -  realizou direcionamento para rede credenciada errada_x000a_Gestão de rede - Perda de SLA"/>
    <n v="0"/>
    <m/>
    <n v="1"/>
    <s v="Perda de SLA"/>
    <n v="0"/>
    <n v="0"/>
    <m/>
  </r>
  <r>
    <x v="48"/>
    <n v="13177081"/>
    <s v="Cobertura"/>
    <s v="Dificuldade no agendamento"/>
    <s v="MARIA PEDROSA DE MOURA"/>
    <m/>
    <n v="62"/>
    <s v="Premium"/>
    <s v="Advindos II"/>
    <s v="Centro/ Zona Sul"/>
    <s v="Individual"/>
    <s v="Interlocutor(a), que se identifica como beneficiário questiona a falta de atendimento para exame de 40302040-glicose e 40301605 colesterol, solicitação foi feita à Operadora no dia 29/10/2024, para realização no município rio de janeiro . A operadora não apresenta a justificativa sobre negativa . Protocolo:4233920241105215326 data 05/11/2024"/>
    <d v="2024-11-05T00:00:00"/>
    <s v="Reincidente"/>
    <n v="1"/>
    <n v="0"/>
    <x v="1"/>
    <s v="Não"/>
    <x v="0"/>
    <s v="Não"/>
    <s v="Não"/>
    <n v="2"/>
    <s v="Negativa de autorização devida"/>
    <m/>
    <s v="Regulação - Eletiva"/>
    <m/>
    <s v="Inevitável"/>
    <s v="Não"/>
    <s v="Não"/>
    <s v="Beneficiária compareceu ao Labs A+ para realizar exame de sangue e teve exames negados por carência (18 dias de plano). A mesma foi embora e fez contato com o Fale Leve após chegar em casa. Consultora informa que a beneficiária pode voltar ao laboratório para realização do exame que foi liberado pelo backoffice as 08:14, logo após a ligação com a Central. Em observações não impressas foi informado que liberação foi realizada de forma excepcional."/>
    <m/>
    <m/>
    <m/>
    <m/>
    <m/>
    <m/>
    <m/>
    <m/>
    <m/>
    <m/>
    <m/>
  </r>
  <r>
    <x v="48"/>
    <n v="13177308"/>
    <s v="Cobertura"/>
    <s v="Dificuldade no agendamento"/>
    <s v="SUELI NOGUEIRA DA SILVA"/>
    <m/>
    <n v="74"/>
    <s v="Leve ON"/>
    <s v="Novos associados"/>
    <s v="Zona Oeste II"/>
    <s v="Individual"/>
    <s v=" Beneficiária, questiona a não cobertura para urina de 24 horas, dosagem de cadeias leves livres scarpa e lambda na urina, eletroforese de proteínas na urina quantificação de proteína monoclonal. imunofixação de proteína na urina (segundo guia medico). O procedimento foi solicitado à operadora no dia 24/10/2024, para realização no município Rio de Janeiro e a operadora indicou prestadores que não realizam o procedimento. Protocolo 384251390."/>
    <d v="2024-10-11T00:00:00"/>
    <s v="Não Reincidente"/>
    <n v="9"/>
    <n v="25"/>
    <x v="0"/>
    <s v="Não"/>
    <x v="0"/>
    <s v="Não"/>
    <s v="Não"/>
    <n v="1"/>
    <s v="Erro Fale Leve"/>
    <m/>
    <s v="Fale Leve"/>
    <m/>
    <s v="Evitável"/>
    <s v="Não"/>
    <s v="Perda de SLA"/>
    <s v="Beneficiária reclama de demora para direcionamento de local para realização de exames laboratoriais. Guia foi aberta dia 18/10. No dia 30/10, beneficiária retorna para Fale Leve para questionar sobre autorização e a consultora afirma que não tem posição no momento mas se prontifica a retornar para dar resposta. Não há registro de retorno. Teve desvio no Salesforce pelo Fale Leve na perda de SLA do Backoffice para abertura de guia. (Pedido enviado dia 15/10 &gt; Guia aberta dia 18/10)."/>
    <m/>
    <m/>
    <m/>
    <m/>
    <m/>
    <m/>
    <m/>
    <m/>
    <m/>
    <m/>
    <m/>
  </r>
  <r>
    <x v="49"/>
    <n v="13178884"/>
    <s v="Cobertura"/>
    <s v="Dificuldade no agendamento"/>
    <s v="ISLAINE DA COSTA FERREIRA"/>
    <m/>
    <n v="35"/>
    <s v="Premium"/>
    <s v="Advindos II"/>
    <s v="Centro/ Zona Sul"/>
    <s v="Empresarial"/>
    <s v="Meu filho tem 10 meses de vida, disfagia, perda de peso nos últimos dois meses e distúrbio alimentar infantil e precisa fazer a Frenotomia Lingual em ambiente hospitalar. Levei ao odontopediatra, para realizar a procedimento e infelizmente foi contra indicado em ambienteambulatorial devido risco de broncoaspiração. Estamos em período de carência para cirurgias eletivas, mas com o quadro descrito acima e em relatório médico adquire caráter de urgência. Tentei contato com a operadora de saúde nos dias 14/10, 16/10, 21/10 sempre explicando a situação porém a impressão que deu foi que se quer prestavam atenção nos meu relatos com as respostas que me eram apresentadas. Por isso, em 23/10 entrei em contato com o canal da ouvidoria solicitando ajuda e atenção. Assinei o termo de responsabilização pelos honorários médicos, encaminhei todos os relatórios e pedidos. Preciso apenas de um Day Clinic pois pagarei todos os profissionais. Disfagia leva a broncoaspiração e isso pode levar a algo pior"/>
    <d v="2024-10-07T00:00:00"/>
    <s v="Reincidente"/>
    <n v="2"/>
    <n v="30"/>
    <x v="0"/>
    <s v="Não"/>
    <x v="0"/>
    <s v="Não"/>
    <s v="Ouvidoria"/>
    <n v="1"/>
    <s v="Erro no cadastro de carências"/>
    <m/>
    <s v="Cadastro"/>
    <m/>
    <s v="Evitável"/>
    <s v="Não"/>
    <s v="Perda de SLA"/>
    <s v="Responsável do beneficiário ARTHUR FERREIRA DE VASCONCELLOS reclama de negativa para realização de cirurgia por carências._x000a_&gt;Dia 14/10 - Solicita autorização para cirurgia de frenectomia, foi informado sobre a carência contratual para cirurgias."/>
    <m/>
    <m/>
    <m/>
    <m/>
    <m/>
    <m/>
    <m/>
    <m/>
    <m/>
    <m/>
    <m/>
  </r>
  <r>
    <x v="49"/>
    <n v="13179037"/>
    <s v="Cobertura"/>
    <s v="Dificuldade no agendamento"/>
    <s v="ISLAINE DA COSTA FERREIRA"/>
    <m/>
    <n v="35"/>
    <s v="Premium"/>
    <s v="Advindos II"/>
    <s v="Centro/ Zona Sul"/>
    <s v="Empresarial"/>
    <s v="Em 22/10 encaminhei para a operadora um pedido médico solicitando acompanhamento de fonoaudiologia com especialidade em motricidade orofacial com as indicações: Anquiloglossia, Disfagia e Transtorno de Alimentação da Infância. Alguns dias após este envio, foi gerado uma guia de autorização, a qual ficou em análise e ao entrar no aplicativo em 04/11 verifiquei que esta havia &quot;saído da tela&quot;. Em 05/10 entrei em contato com a operadora e fui informada que a guia tinha sido negada por conta da carência contratual. Conforme vemos em anexo, já que eu vim de um outro plano do qual permaneci por 23 meses, possuo vigência para atendimento desde 26/10/2024. Encaminho em anexo relatório da profissional fonoaudióloga que acompanhava meu filho, a qual possui essa especialidade. Cabe ressaltar que meu filho já iniciou acompanhamento com a Terapia Ocupacional pela rede Leve Saúde. Ratifico que em 05/11 fez 10 dias úteis da minha solicitação inicial. Benficiário: Arthur Ferreira de Vasconcellos"/>
    <d v="2024-10-07T00:00:00"/>
    <s v="Reincidente"/>
    <n v="2"/>
    <n v="30"/>
    <x v="0"/>
    <s v="Não"/>
    <x v="0"/>
    <s v="Não"/>
    <s v="Ouvidoria"/>
    <n v="1"/>
    <s v="Negativa de autorização devida"/>
    <m/>
    <s v="Regulação - Eletiva"/>
    <m/>
    <s v="Evitável"/>
    <s v="Não"/>
    <s v="Perda de SLA"/>
    <s v="Responsável do beneficiário ARTHUR FERREIRA DE VASCONCELLOS solicita direcionamento para fonoaudiologo._x000a_&gt;Dia 16/10 - Recepcionado pedido de para consulta com fono;_x000a_&gt;Dia 23/10 - Guia aberta para consulta com prestador sem local (Perda de SLA do Backoffice);_x000a_&gt;Dia 29/10 - Regulação encaminha guia para busca de rede;_x000a_&gt;Dia 04/11 - Guia Negada;_x000a_&gt;Dia 05/11 - Responsável entra em contato com o Fale Leve e recebe orientação sobre negativa e recusa agendamento na Leve clínica da Penha;"/>
    <m/>
    <m/>
    <m/>
    <m/>
    <m/>
    <m/>
    <m/>
    <m/>
    <m/>
    <m/>
    <m/>
  </r>
  <r>
    <x v="49"/>
    <n v="13180332"/>
    <s v="Contratos e Regulamentos"/>
    <s v="Rescisão contratual"/>
    <s v="MARINEZ JACINTO BASTOS"/>
    <m/>
    <s v="-"/>
    <s v="Premium"/>
    <s v="Advindos I"/>
    <s v="Niterói"/>
    <s v="Empresarial"/>
    <s v="Beneficiaria, informa que, em 01/11/2024, o representante da pessoa jurídica solicitou a rescisão do contrato coletivo, entretanto, foi informada que deveria haver notificação prévia de 60 (sessenta) dias]. Protocolo 423920241024166016, meio de contato telefone e data 01/11/2024"/>
    <d v="2024-10-24T00:00:00"/>
    <s v="Não Reincidente"/>
    <n v="4"/>
    <n v="13"/>
    <x v="1"/>
    <s v="Sim"/>
    <x v="0"/>
    <s v="Não"/>
    <s v="Atendimento especializado"/>
    <n v="3"/>
    <s v="Aviso prévio"/>
    <m/>
    <s v="Cadastro"/>
    <m/>
    <s v="Inevitável"/>
    <s v="Sim"/>
    <s v="Não"/>
    <s v="Cliente é responsável pelo contrato EXCLUSIVO COMERCIO DE ALIMENTOS LTDA, reclama da cobrança de aviso prévio. Verificado que beneficiários realizaram ameaça, atendimento foi encaminhado para célula de ameaça que solicitou a isenção da cobrança. No dia 04/11, o financeiro devolveu o de acordo e mesmo assim a NIP foi aberta. Equipe do atendimento especializado protocolou dificuldade de contato com responsáveis pelo contrato."/>
    <m/>
    <m/>
    <m/>
    <m/>
    <m/>
    <m/>
    <m/>
    <m/>
    <m/>
    <m/>
    <m/>
  </r>
  <r>
    <x v="50"/>
    <n v="13181018"/>
    <s v="Cobertura"/>
    <s v="Demora na Contratação AC"/>
    <s v="ALEDIO RODRIGUES"/>
    <m/>
    <n v="74"/>
    <s v="Premium"/>
    <s v="Advindos II"/>
    <s v="Niterói"/>
    <s v="Individual"/>
    <s v="Beneficiario questiona o porque que a operadora ainda não deu uma resposta referente a contratação do plano de saúde ."/>
    <d v="2024-09-27T00:00:00"/>
    <s v="Não Reincidente"/>
    <s v="-"/>
    <n v="41"/>
    <x v="0"/>
    <s v="Não"/>
    <x v="1"/>
    <s v="Não"/>
    <s v="Não"/>
    <n v="0"/>
    <s v="Alto Custo PF/MEI"/>
    <m/>
    <s v="Comercial"/>
    <m/>
    <s v="Risco do Negócio"/>
    <s v="Não"/>
    <s v="Não"/>
    <s v="Não localizado contato com a Central Fale Leve"/>
    <m/>
    <m/>
    <m/>
    <m/>
    <m/>
    <m/>
    <m/>
    <m/>
    <m/>
    <m/>
    <m/>
  </r>
  <r>
    <x v="50"/>
    <n v="13182260"/>
    <s v="Cobertura"/>
    <s v="Dificuldade no agendamento"/>
    <s v="HUGO PEREIRA FILHO"/>
    <m/>
    <n v="72"/>
    <s v="Personal "/>
    <s v="Novos associados"/>
    <s v="Zona Norte I"/>
    <s v="Individual"/>
    <s v="Interlocutora, que se identifica como filha do beneficiário questiona a falta de atendimento para Urologista. A solicitação foi feita à Operadora no dia 28/10/2024, para realização no município Rio de Janeiro (RJ). A operadora alega que o pedido está em análise e não apresenta resposta ao pedido. Ressalta interlocutora que o procedimento é solicitado como Urgência, e que o prazo de urgência já foi ultrapassado. Protocolo: 42233920241105194440 Data: 05/11/2024"/>
    <d v="2024-11-01T00:00:00"/>
    <s v="Não Reincidente"/>
    <n v="3"/>
    <n v="6"/>
    <x v="1"/>
    <s v="Sim"/>
    <x v="0"/>
    <s v="Não"/>
    <s v="Atendimento especializado"/>
    <n v="3"/>
    <s v="Erro Sistêmico"/>
    <s v="Urologista"/>
    <s v="TI"/>
    <s v="Fale Leve"/>
    <s v="Evitável"/>
    <s v="Sim"/>
    <s v="Sim"/>
    <s v="&gt; Beneficiário entrou na lista de agendamento indevido para consulta com Urologista em 04/11. _x000a_&gt; Fale Leve entra em contato com a Leve Clínica Tijuca para solicitar encaixe. _x000a_&gt; Leve Clínica Tijuca retorna informando que não é possivel o encaixe e que irá tentar para o dia 06/11._x000a_&gt; Familiar entra em ctt novamente para verificar posição, consultor reforça o prazo de 72h.u. e familiar ameaça ANS, o caso é transferido para o Atendimento Especializado._x000a_&gt; Leve Clínica Tijuca consegue encaixe para o dia 06/11/2024 as 14:49_x000a_&gt; Familiar entra em ctt novamente e consultora não verifica o andamento do caso anterior e não informa sobre encaixe concedido"/>
    <m/>
    <m/>
    <m/>
    <m/>
    <m/>
    <m/>
    <m/>
    <m/>
    <m/>
    <m/>
    <m/>
  </r>
  <r>
    <x v="50"/>
    <n v="13182375"/>
    <s v="Cobertura"/>
    <s v="Demora na Liberação de Benefício"/>
    <s v="ZAINE BARBOSA DE CARVALHO DE ALMEIDA"/>
    <m/>
    <n v="47"/>
    <s v="Mais Metropolitano"/>
    <s v="Advindos I"/>
    <s v="Zona Oeste I "/>
    <s v="Empresarial"/>
    <s v="Interlocutora, questiona a falta de atendimento para medicação dupilumabe (conforme guia médica), médico solicitante Dr.ª Albertina Capelo CRM82534480. A solicitação foi feita à Operadora no dia 24/09/2024, para realização no município Rio de Janeiro. A operadora alega que o pedido está em análise. Protocolo 42233920242023165619 – data 21/10/2024"/>
    <d v="2024-09-12T00:00:00"/>
    <s v="Não Reincidente"/>
    <n v="12"/>
    <n v="56"/>
    <x v="0"/>
    <s v="Não"/>
    <x v="0"/>
    <s v="Não"/>
    <s v="Não"/>
    <n v="1"/>
    <s v="Demora para autorização"/>
    <s v="Medicação dupilumabe"/>
    <s v="Oncologia"/>
    <m/>
    <s v="Evitável"/>
    <s v="Não"/>
    <s v="Não"/>
    <s v="Beneficiária reclama de demora para análise de guia de medicação._x000a_&gt;Pedido recebido no dia 19/09 - Guia aberta dia 24/09_x000a_&gt; Dia 02/10 - Time de Oncologia adiciona observação de que análise está sendo realizada pela diretoria pois beneficiária tinha somente 17 dias de plano e medicação é de alto custo._x000a_&gt; Dias 10 e 24/10, são solicitadas dentro da guia, a prioridade de análise devido as ameaças da beneficiária._x000a_&gt;Entre os dias 01/10 e 07/11, beneficiária realizou contato com Fale Leve 11 vezes. _x000a_&gt; Dia 07/11, beneficiária realiza ameaça, após abertura da NIP._x000a_&gt; Houve erro operacional pelo time de oncologia, na perda do prazo para análise da guia de medicação.."/>
    <m/>
    <m/>
    <m/>
    <m/>
    <m/>
    <m/>
    <m/>
    <m/>
    <m/>
    <m/>
    <m/>
  </r>
  <r>
    <x v="50"/>
    <n v="13182898"/>
    <s v="Cobertura"/>
    <s v="Negativa de procedimento"/>
    <s v="EDSON DOS SANTOS VIEIRA DA COSTA"/>
    <m/>
    <n v="71"/>
    <s v="Personal "/>
    <s v="Novos associados"/>
    <s v="Centro/ Zona Sul"/>
    <s v="Empresarial"/>
    <s v="Interlocutora, que se identifica como filha do beneficiário, questiona a não cobertura para radioterapia para câncer no esôfago. O procedimento foi solicitado no dia 29/10/2024, para realização no município Rio de Janeiro, entretanto, a operadora discordou da indicação e negou o procedimento. Protocolo: 42233920241107201938 data: 07/11/2024"/>
    <d v="2024-11-02T00:00:00"/>
    <s v="Não Reincidente"/>
    <n v="4"/>
    <n v="5"/>
    <x v="1"/>
    <s v="Sim"/>
    <x v="0"/>
    <s v="Não"/>
    <s v="Atendimento especializado"/>
    <n v="3"/>
    <s v="Negativa de autorização devida"/>
    <s v="Radioterapia"/>
    <s v="Oncologia"/>
    <m/>
    <s v="Inevitável"/>
    <s v="Sim"/>
    <s v="Não"/>
    <s v="Familiar do beneficiário reclama de negativa para tratamento de radioterapia. Beneficiário em carência, negativa realizada pelo time de Oncologia."/>
    <m/>
    <m/>
    <m/>
    <m/>
    <m/>
    <m/>
    <m/>
    <m/>
    <m/>
    <m/>
    <m/>
  </r>
  <r>
    <x v="50"/>
    <n v="13183173"/>
    <s v="Cobertura"/>
    <s v="Demora na Liberação de Benefício"/>
    <s v="KELLY CRISTINA FONSECA MARTINEZ"/>
    <m/>
    <n v="56"/>
    <s v="Leve ON"/>
    <s v="Advindos II"/>
    <s v="Duque de Caxias"/>
    <s v="Individual"/>
    <s v="beneficiária, questiona a falta de atendimento para correção de descolamento de retina, médico solicitante Dr Vitor Barbosa Serqueira . A solicitação foi feita à Operadora no dia 30/10/2024, para realização no município Rio de Janeiro. A operadora alega que foi autorizado, porem a prestadora informa que esta autorizado parcialmente e dessa forma a beneficiaria não consegue realizar o procedimento que é de urgência/emergência .Protocolo 42233920241106199282 data 06/11/2024"/>
    <d v="2024-10-22T00:00:00"/>
    <s v="Não Reincidente"/>
    <n v="22"/>
    <n v="16"/>
    <x v="0"/>
    <s v="Não"/>
    <x v="0"/>
    <s v="Não"/>
    <s v="Atendimento especializado"/>
    <n v="1"/>
    <s v="Solicitação de autorização dentro do prazo"/>
    <s v="Cirurgia Oftalmológica"/>
    <s v="Gestão de Rede"/>
    <s v="Regulação - Eletiva"/>
    <s v="Evitável"/>
    <s v="Sim"/>
    <s v="Não"/>
    <s v="Beneficiária reclama de demora para autorização de cirurgia para deslocamento de retina. _x000a_&gt;Dia 23/10 - Backoffice recepciona encaminhamento para cirurgia junto a exames oftalmológicos, foi aberta a guia somente de exames._x000a_&gt; Dia 30/10 - Guia aberta pelo prestador com o pacote de 3 procedimentos: Endolaser, Vitrectomia e Infusão de Perfluo. Foi negado pela regulação dois pacotes e liberado 1, Além de ter sido incluído os códigos dos procedimentos negados anteriormente; _x000a_&gt;Segundo a beneficiária, o prestador não aceitou realizar o procedimento com a guia liberada. Após a NIP aberta, a guia foi liberada._x000a_"/>
    <n v="1"/>
    <s v="Regulação  - Não sabia de acordo de abertura de pacote e negou procedimento indevidamente"/>
    <n v="1"/>
    <s v="Regulação Eletiva -Negou pacote de procedimento indevidamente"/>
    <n v="0"/>
    <m/>
    <n v="0"/>
    <m/>
    <n v="0"/>
    <n v="0"/>
    <m/>
  </r>
  <r>
    <x v="51"/>
    <n v="13183582"/>
    <s v="Cobertura"/>
    <s v="Dificuldade no agendamento"/>
    <s v="MARIA DE FATIMA PARANHOS PEREIRA"/>
    <m/>
    <n v="58"/>
    <s v="Personal "/>
    <s v="Advindos II"/>
    <s v="Zona Oeste II"/>
    <s v="Individual"/>
    <s v="Beneficiária, questiona a não cobertura para ULTRASSONOGRAFIA DERMATOLÓGICA. A procedimento foi solicitado à operadora no dia 24/10/2024 para realização no município do Rio de Janeiro e a operadora indicou prestadores que não realizam o procedimento Protocolo: 42233920241108202645 Data: 08/11/2024"/>
    <d v="2024-10-23T00:00:00"/>
    <s v="Não Reincidente"/>
    <n v="5"/>
    <n v="16"/>
    <x v="0"/>
    <s v="Não"/>
    <x v="0"/>
    <s v="Não"/>
    <s v="Atendimento especializado"/>
    <n v="1"/>
    <s v="Erro prestador"/>
    <s v="USG DERMATOLOGICA"/>
    <s v="Gestão de Rede"/>
    <m/>
    <s v="Evitável"/>
    <s v="Sim"/>
    <s v="Não"/>
    <s v="&gt; Beneficiária entra em ctt solicitando realizar exame de USG DERMATOLOGICA, consultor orienta envio do pedido médico pelo WhatsApp para verificar se é o exame que está agendado para o dia 06/11 (USG DAS PARTES MOLES)._x000a_&gt; Beneficiária entra em ctt via Wpp com a foto do pedido._x000a_&gt; Guia Aberta em 24/10 pelo BackOffice. Guia liberada no dia 30/10_x000a_&gt; Dia 28/10 beneficiária entra em ctt para verificar o andamento da guia e consultor informa o prestador direcionado._x000a_&gt; Beneficiária entra em ctt solicitando local para realização do exame, pois o prestador indicado em guia informa que não realiza o exame. Consultor indica outros locais realizando a pesquisa pelo código TUSS._x000a_&gt; Fale Leve pede outros locais no caso aberto para a Gestão de Rede. Gestão de Rede informa que a beneficiária está em carência e que precisa verificar com o setor responsável e encerra o caso sem encaminhar para o setor responsável._x000a_&gt; Beneficiária entra em ctt informando que os locais indicados informa que não realiza o exame e ameaça ANS"/>
    <n v="0"/>
    <m/>
    <n v="2"/>
    <s v="Gestão de rede - Encerrou caso indevidamente_x000a_Backoffice  - realizou direcionamento para prestador que não realiza exame"/>
    <n v="0"/>
    <m/>
    <n v="0"/>
    <m/>
    <n v="0"/>
    <n v="0"/>
    <m/>
  </r>
  <r>
    <x v="51"/>
    <n v="13183891"/>
    <s v="Cobertura"/>
    <s v="Dificuldade no agendamento"/>
    <s v="MIRANDOLINA DE OLIVEIRA FOGOS"/>
    <m/>
    <n v="70"/>
    <s v="Personal "/>
    <s v="Advindos II"/>
    <s v="São Gonçalo"/>
    <s v="Individual"/>
    <s v="Beneficiária, questiona a não cobertura para RESSONÂNCIA MAGNÉTICA DE COLUNA CERVICAL, DORSAL OU LOMBAR, RESSONÂNCIA MAGNÉTICA ARTICULAR(urgência). A operadora indicou os prestadores e nenhum profissional tem agenda disponível para atendimento. O procedimento foi solicitado à operadora no dia 24/10/2024, para realização no município São Gonçalo. Protocolo 42233920240116102300 – data 06/11/2024"/>
    <d v="2024-10-17T00:00:00"/>
    <s v="Não Reincidente"/>
    <n v="17"/>
    <n v="22"/>
    <x v="1"/>
    <s v="Sim"/>
    <x v="0"/>
    <s v="Não"/>
    <s v="Atendimento especializado"/>
    <n v="3"/>
    <s v="Dificuldade no Agendamento"/>
    <s v=" RESSONÂNCIA MAGNÉTICA DE COLUNA CERVICAL, DORSAL OU LOMBAR"/>
    <s v="Gestão de Rede"/>
    <m/>
    <s v="Evitável"/>
    <s v="Sim"/>
    <s v="Não"/>
    <s v="&gt; Beneficiária entra em ctt solicitando realização de RM de quadril . Ameaça justiça. Consultora não encaminha para Atendimento Especializado, nem solicitou o envio do pedido médico._x000a_&gt; Beneficiária entra em ctt novamente e consultor orienta envio do pedido médico._x000a_&gt; Beneficiária entra em ctt novamente e consultor orienta envio do pedido médico. Ela também deseja local para realização de RX._x000a_&gt; No dia 31/10 a beneficiária realiza o envio do pedido de RM do ombro esquerdo e de coluna cervical._x000a_&gt; Beneficiária entra em ctt novamente, consultor confirma recebimento do e-mail e orienta aguardar._x000a_&gt; Em 31/10 o BK realiza a abertura da guia 1547990._x000a_&gt; 05/11 beneficiária entra em ctt e consultor informa sobre a liberação._x000a_&gt; Advogada da beneficiária entra em ctt solicitando a mudança de local, consultor informa prestadores e orienta retorno para mudança do local na guia._x000a_&gt; Depois disso, beneficiária não consegue realizar agendamento, ou por não conseguir ctt ou por agenda distante."/>
    <n v="0"/>
    <m/>
    <n v="1"/>
    <s v="Fale Leve  - Não encaminhou ameaça para setor responsável"/>
    <n v="1"/>
    <s v="Prestador sem data dentro do prazo da ANS"/>
    <n v="1"/>
    <s v="Prazo ANS"/>
    <n v="0"/>
    <n v="0"/>
    <m/>
  </r>
  <r>
    <x v="51"/>
    <n v="13184819"/>
    <s v="Cobertura"/>
    <s v="Dificuldade no agendamento"/>
    <s v="THAYANE BRAGA SALES"/>
    <m/>
    <n v="23"/>
    <s v="Premium"/>
    <s v="Novos associados"/>
    <s v="Duque de Caxias"/>
    <s v="Individual"/>
    <s v="Interlocutor(a), que se identifica como [ beneficiário], questiona a não cobertura para 40901106Ecodopplercardiograma transtorácico e 40901300US - Transvaginal (útero, ovário, anexos e vagina) solicitado pelo Dr. Pedro Barbosa de Mello O procedimento foi solicitado à operadora no dia 24/10/2024], para realização no município [Duque de Caxias ] e a operadora indicou prestadores que não realizam o procedimento. Protocolo: 42233920241108204534 [08/11/2024] – data [anotar data do protocolo de contato com a OPS]."/>
    <s v="-"/>
    <s v="Não Reincidente"/>
    <s v="-"/>
    <n v="0"/>
    <x v="0"/>
    <s v="Não"/>
    <x v="0"/>
    <s v="Não"/>
    <s v="Não"/>
    <n v="1"/>
    <s v="Procedimento fora Rol"/>
    <m/>
    <s v="Regulação - Eletiva"/>
    <m/>
    <s v="Inevitável"/>
    <s v="Não"/>
    <s v="Não"/>
    <s v="Beneficiária reclama de dificuldade para realizar ecocardiograma e Usg transvaginal. Em ligação recebida após a abertura da NIP, beneficiária informa que agendou os exames junto ao Fale Leve e ao chegar nas clínicas, os exames não realizavam naquele dia ou na clínica em que foi agendado."/>
    <n v="1"/>
    <m/>
    <m/>
    <m/>
    <m/>
    <m/>
    <m/>
    <m/>
    <m/>
    <m/>
    <s v="-"/>
  </r>
  <r>
    <x v="51"/>
    <n v="13185487"/>
    <s v="Cobertura"/>
    <s v="Demora na Liberação de Benefício"/>
    <s v="ANA MARIA DE MELLO NASSER LIMA"/>
    <m/>
    <n v="75"/>
    <s v="Personal"/>
    <s v="Advindos I"/>
    <s v="Zona norte III"/>
    <s v="Individual"/>
    <s v="Desde o dia 23/10/2024 estou tentando reembolso da anestesia de exames de colonoscopia e endoscopia a que me submeti. A Leve não pagou até a data de hoje, toda documentação já foi enviada (inclusive a nota fiscal que pediram depois e enviei no dia 30/10). Não é a primeira vez que enrolam para me ressarcir. Orientada pelo meu advogado, estou abrindo a reclamação aqui nesse canal, e iremos seguir com processo caso o pagamento não seja feito nos próximos dias"/>
    <d v="2024-10-23T00:00:00"/>
    <s v="Reincidente"/>
    <s v="-"/>
    <n v="16"/>
    <x v="0"/>
    <s v="Não"/>
    <x v="0"/>
    <s v="Não"/>
    <s v="Não"/>
    <n v="1"/>
    <s v="Demora para pagamento de reembolso"/>
    <m/>
    <s v="Fale Leve"/>
    <m/>
    <s v="Evitável"/>
    <s v="Sim"/>
    <s v="Não"/>
    <s v="&gt; Beneficiária envia e-mail solicitando reembolso, porém, Fale Leve não anexa a NF. Produção Médica recusa o caso._x000a_&gt; Aberto novo caso em 01/11 e anexada a NF, pedido defirido e enviado para pagamento."/>
    <n v="1"/>
    <s v="Falta de anexo da NF"/>
    <n v="1"/>
    <s v="Fale Leve"/>
    <n v="0"/>
    <s v="-"/>
    <n v="0"/>
    <s v="-"/>
    <n v="0"/>
    <n v="0"/>
    <s v="-"/>
  </r>
  <r>
    <x v="52"/>
    <n v="13185567"/>
    <s v="Cobertura"/>
    <s v="Demora na Liberação de Benefício"/>
    <s v="ANA BEATRIZ FISCHMAN"/>
    <m/>
    <n v="54"/>
    <s v="Premium"/>
    <s v="Advindos II"/>
    <s v="Zona Oeste II"/>
    <s v="Empresarial"/>
    <s v="Conforme descrição acima, fui atendida e examinada pelo único médico do plano que realiza procedimento de histeroscopia diagnóstica. No exame foi constatado a necessidade de ser realizado em ambiente cirúrgico. Me foi indicado a fazer em hospital distante e inferior. Não aceitei e confrontei o plano, exigindo meus direitos em realizar no hospital Vitória na Barra da Tijuca. O plano acatou. Porém o médico alegou a necessidade de cadastramento prévio neste hospital. De lá pra cá., 1 mês desta consulta, não consigo agendamento, não sou mais atendida pela secretária do médico e o plano de saúde após inúmeras reclamações, não me dá um retorno assertivo com data agendada. Sempre me enrolando com desculpas e atrasos."/>
    <d v="2024-10-11T00:00:00"/>
    <s v="Não Reincidente"/>
    <n v="10"/>
    <n v="29"/>
    <x v="1"/>
    <s v="Sim"/>
    <x v="0"/>
    <s v="Não"/>
    <s v="Atendimento especializado"/>
    <n v="3"/>
    <s v="Demora no processo de cirurgia"/>
    <m/>
    <s v="Gestão de Rede"/>
    <m/>
    <s v="Evitável"/>
    <s v="Sim"/>
    <s v="Não"/>
    <s v="Beneficiária reclama de demora para agendamento de histeroscopia em ambiente hospitalar._x000a_&gt;Dia 11/10 - Beneficiária entra em contato com o Fale Leve realizando ameaça pois não concorda com direcionamento de cirurgia para o hospital Israelita (Guia aberta pelo prestador), devido a ameaça, foi encaminhado para atendimento especializado;_x000a_&gt;Dia 15/10 - Atendimento especializado encaminha disparo informando que beneficiária poderá realizar procedimento no hospital Vitória; _x000a_&gt;Dia 02/11 - Beneficiária informa que abriu reclamação no Reclame aqui, consultor informa que foi liberado que a cirurgia seja realizada no hospital Vitória, porém, há queda de ligação;_x000a_&gt;Dia 02/11 - Beneficiária retorna o contato mas ligação torna a cair;_x000a_&gt;Dia 04/11 - Beneficiária retorna realizando nova ameaça pois informa que está com dificuldade para falar com secretária do Dr. Roels;_x000a_&gt; Dia 07/11 - Beneficiária relata que médico alega que está com dificuldades para realizar cadastro junto ao hospital Vitória para realização do procedimento;_x000a_&gt;Dia 07 e 09/11 - Gestão de rede informa que pedido da beneficiária não tem indicação de realização em ambiente hospitalar;_x000a_&gt;Dia 09/11 - NIP aberta_x000a_"/>
    <n v="1"/>
    <s v="Gestão de rede  - Credenciamento médico junto ao hospital"/>
    <n v="0"/>
    <m/>
    <n v="1"/>
    <s v="Prestador demora para conseguir credenciamento com hospital Vitória"/>
    <n v="0"/>
    <m/>
    <n v="0"/>
    <n v="1"/>
    <s v="Yeastar - Queda de ligação"/>
  </r>
  <r>
    <x v="53"/>
    <n v="13186596"/>
    <s v="Cobertura"/>
    <s v="Demora na Liberação de Benefício"/>
    <s v="VALENTIN PEREIRA MENDES DOS SANTOS"/>
    <m/>
    <n v="4"/>
    <s v="Personal"/>
    <s v="Advindos II"/>
    <s v="Zona norte III"/>
    <s v="Empresarial"/>
    <s v="Interlocutora, que se identifica como mãe do beneficiário, questiona a falta de atendimento para Fisioterapia, Fonoaudiologia, Psicopedagogia, Psicologia, Musicoterapia e Exames de Sangue. A solicitação foi feita à Operadora no dia 25/10/2024, para realização no município Rio de Janeiro. A operadora alega que o pedido está em análise e até a presente data não apresenta resposta ao pedido. Cabe ressaltar que o beneficiário possui laudo Tea e desregula em caso de longa distancia, prioridade atendimento no bairro no beneficiário, que seria Campo Grande. Protocolo 42233920241104192446 - data 25/10/2024."/>
    <d v="2024-10-23T00:00:00"/>
    <s v="Não Reincidente"/>
    <n v="6"/>
    <n v="19"/>
    <x v="1"/>
    <s v="Sim"/>
    <x v="0"/>
    <s v="Não"/>
    <s v="Atendimento especializado"/>
    <n v="3"/>
    <s v="Prestador sem agenda"/>
    <m/>
    <s v="Fale Leve"/>
    <m/>
    <s v="Evitável"/>
    <m/>
    <m/>
    <s v="&gt; Beneficiária entra em ctt solicitando Rede Credenciada e consultora não indica App. Indica locais mesmo a beneficiária estando em carência._x000a_&gt; Beneficiária entra em ctt novamente, informando que os locais passados anteriormente não tem agenda, consultor solicita envio do pedido médico._x000a_&gt; Beneficiária entra em ctt para verificar cobertura para exame CD4, consultor informa sobre DUT, ligação cai._x000a_&gt; Beneficiária entra em ctt novamente para verificar local que realize CD4, consultor informa sobre carência e cliente discorda pois o corretor  informou que teria compra_x000a_de toda carência. Ameaça ANS, caso direcionado para Atendimento Especializado._x000a_&gt; BK informa que faz ctt via Wpp para informar sobre rede preferencial e redução de carência. Não localizei conversa no Facilita._x000a_&gt; Beneficiária entra em ctt novamente para verificar andamento do prazo."/>
    <m/>
    <m/>
    <m/>
    <m/>
    <m/>
    <m/>
    <m/>
    <m/>
    <m/>
    <m/>
    <m/>
  </r>
  <r>
    <x v="53"/>
    <n v="13186772"/>
    <s v="Mensalidade ou Reajuste"/>
    <s v="Desconto não aplicado"/>
    <s v="MARIO SERGIO PEREIRA DAS NEVES"/>
    <m/>
    <n v="72"/>
    <s v="Personal"/>
    <s v="Advindos II"/>
    <s v="Zona Norte I"/>
    <s v="Individual"/>
    <s v="1º Fiz a portabilidade da Prevent Senior para Leve Saúde em 18/11/24 sem carência e me colocaram em carência de 06 meses na rede Preferencial. 2º A Leve Saúde ofereceu desconto de 10% por Whatsaap (21 3952-3300) se eu antecipasse o boleto do dia 25 para o dia 18/11/24 e não cumpriram, só anteciparam a data do pagamento sem o desconto ofertado. Em 05/11/24 atendente Marcelo PROTOCOLO 42233920241021160057 falou com o financeiro e me dariam uma resposta em 03 dias. Não recebi resposta e e falei com outra atendente Patrícia PROT. 42233920241108203934 que pediu PRIORIDADE ao FINANCEIRO e não responderam. Em 09/11/24 falei com atendente SAMARA PROT. 42233920241109205571 que me deu nova data até 19/11/24 após o VENCIMENTO DO BOLETO E DISSE PARA NÃO PAGAR SEM ACORREÇÃO DO MESMO, QUE EMITIRIAM UM NOVO COM O VALOR CORRIGIDO E COM NOVA DATA DE VENCIMENTO. COMO TITULAR DO PLANO A LEVE SAÚDE NÃO DISPÕE UMA COMUNICAÇÃO COM O FINANCEIRO PARA RESOLUÇÃO DA PENDÊNCIA."/>
    <d v="2024-11-05T00:00:00"/>
    <s v="Não Reincidente"/>
    <n v="5"/>
    <n v="6"/>
    <x v="1"/>
    <s v="Sim"/>
    <x v="0"/>
    <s v="Não"/>
    <s v="Atendimento especializado"/>
    <n v="3"/>
    <s v="Demora para reprocessamento de boleto"/>
    <m/>
    <s v="Financeiro"/>
    <m/>
    <s v="Evitável"/>
    <s v="Sim"/>
    <s v="Sim"/>
    <s v="Beneficiário reclama de falta de desconto ofertado no momento da implantação. Beneficiário formaliza reclamação e ameaça. Time de financeira demora para responder demanda relacionada. Em caso 606107, há erro operacional do financeiro, que recusa o caso e não dá devolutiva da demanda."/>
    <n v="2"/>
    <s v="Empurra vendas e financeiro - processo de registro de beneficiários que pagaram boleto de implantação dentro da oferta de 10% do primeiro boleto"/>
    <n v="2"/>
    <s v="Empurra vendas -  Não registrou pagamento antecipado na planilha_x000a_Financeiro  - Negou caso indevidamente "/>
    <n v="0"/>
    <m/>
    <n v="0"/>
    <m/>
    <n v="0"/>
    <m/>
    <n v="0"/>
  </r>
  <r>
    <x v="53"/>
    <n v="13186913"/>
    <s v="Cobertura"/>
    <s v="Dificuldade no agendamento"/>
    <s v="ROBERTO OCHSENDORF DA SILVA"/>
    <m/>
    <n v="82"/>
    <s v="Personal"/>
    <s v="Advindos II"/>
    <s v="Zona norte II"/>
    <s v="Empresarial"/>
    <s v="Interlocutor, que se identifica como filho do beneficiário, questiona a falta de atendimento para Sessões de dilatação uretral. A solicitação foi feita à Operadora partir do dia 20/10/2024, para realização no município Rio de janeiro. A operadora alega que o pedido está em análise, não apresenta resposta ao pedido e não possui o local para realização do procedimento solicitado. Protocolo 4223392024111120770 – data 11/11/2024."/>
    <d v="2024-10-23T00:00:00"/>
    <s v="Não Reincidente"/>
    <n v="6"/>
    <n v="19"/>
    <x v="1"/>
    <s v="Sim"/>
    <x v="0"/>
    <s v="Não"/>
    <s v="Atendimento especializado"/>
    <n v="3"/>
    <s v="Falta de prestador na região"/>
    <m/>
    <s v="Gestão de Rede"/>
    <s v="Comercial"/>
    <s v="Evitável"/>
    <s v="Não"/>
    <s v="Não"/>
    <s v="&gt;Dia 04/10 - Beneficiário solicita direcionamento para procedimento, consultora não localiza prestador e encaminha para Backoffice;_x000a_&gt;Dia 04/10 - Backoffice recepciona pedido e realiza abertura de guia;_x000a_&gt; Dia 02/11 - Recebido encaminhamento para procedimento;_x000a_&gt;Dia 24/10 - Filho do beneficiário solicita posição de solicitação de agendamento do procedimento e consultora não localiza guia já aberta; (Erro operacional)_x000a_&gt;Dia 24/10 - Responsável formaliza ameaça pela demora para o direcionamento de prestador;_x000a_&gt;Dia 02/11 - Responsável envia novamente o encaminhamento e Backoffice informa que procedimento já consta com guia aberta;_x000a_&gt;Dia 05/11 - Responsável entra em contato com consultora por email e é aberto caso para gestão de rede, onde time informa estar com dificuldades para contratação de prestador;_x000a__x000a_"/>
    <n v="1"/>
    <s v="Falta de esclarecimento sobre carências e envio do pedido médico"/>
    <n v="2"/>
    <s v="Fale Leve / Comercial"/>
    <n v="0"/>
    <s v="-"/>
    <n v="0"/>
    <s v="-"/>
    <n v="0"/>
    <n v="0"/>
    <s v="-"/>
  </r>
  <r>
    <x v="53"/>
    <n v="13187807"/>
    <s v="Cobertura"/>
    <s v="Dificuldade no agendamento"/>
    <s v="GILCELANE CONCEICAO DE MELO"/>
    <m/>
    <n v="63"/>
    <s v="Leve ON"/>
    <s v="Advindos II"/>
    <s v="Zona norte III"/>
    <s v="Individual"/>
    <s v="beneficiária questiona a falta de atendimento para BIOPSIA PLACA ULCERADA APROX.6MES CERATOACANTOMA CDC/ PEDIDO COM URGENCIA RELATA A BENEFICIARIA e nome do médico solicitante DR GUSTAVODE AZEVEDO MEDRONHA DERMATOLOGISTA . A solicitação foi feita à Operadora no dia/16/10/2024 E PASSOU POR OUTRA CONSULTA NO DI 08/11/2024 , para realização no município RJ A operadora alega que o pedido está em análise ou não apresenta resposta ao pedido protocolo 42233920241031183140 31/10/2024 BENEFICIARIA RELATA QUE NAO CONSEGUE ESPERAR MAIS TEMPO . FAZ TRATAMENTO PARA ANSIEDADE ."/>
    <d v="2024-10-16T00:00:00"/>
    <s v="Não Reincidente"/>
    <m/>
    <n v="26"/>
    <x v="1"/>
    <s v="Sim"/>
    <x v="0"/>
    <s v="Não"/>
    <s v="Atendimento especializado"/>
    <n v="3"/>
    <s v="Erro Fale Leve"/>
    <s v="Cirurgião Plástico"/>
    <s v="Fale Leve"/>
    <m/>
    <s v="Evitável"/>
    <s v="Sim"/>
    <s v="Não"/>
    <s v="Beneficiária solicita reclama de dificuldade para realizar consulta com cirurgião plástico. _x000a_&gt;Dia 27/09 - Beneficiária reclama de dificuldade de contato com equipe de cuidados para solicitar encaminhamento para dermatologia._x000a_&gt;Dia 16/10 - Beneficiária solicita posição sobre agendamento para cirurgia dermatológica. Solicitado o envio do encaminhamento para o email pedidos. _x000a_&gt;Dia 16/10 - Recepcionado encaminhamento para biópsia._x000a_&gt;Dia 17/10 - Backoffice responde email, solicitando o contato com o Fale Leve para agendamento de consulta com cirurgião plástico (Porque não agendar?)_x000a_&gt; Dia 18 e 21/10 - Beneficiária solicita agendamento com cirurgião plástico mas sem agenda disponível. Consultora informa que pedirá encaixe._x000a_&gt;Dia 23/10 - Beneficiária ameaça e é aberta demanda para gestão de rede, porém, sem encaminhamento médico (Gestão de rede nega caso)_x000a_&gt; Dia 25/10 - Beneficiária solicita urgência no agendamento de consulta e formaliza ameaça. _x000a_&gt; Dia 01/11 - Atendimento especializado realiza agendamento com o médico que encaminhou para cirurgião plástico. (Erro operacional)_x000a_&gt;Dia 08/11 - Beneficiária retorna solicitando urgência no agendamento e ameaça novamente_x000a_&gt;Dia 09/11 - Beneficiária realiza abertura da NIP_x000a_&gt;Dia 09/11 - Atendimento especializado realiza agendamento com cirurgião plástico._x000a_&gt;Dia _x000a_&gt; Dia 21/10 - Beneficiária solicita novamente agendamento mais próximo a sua residencia e consultora indica IEP (Erro operacional)_x000a_&gt;Dia "/>
    <m/>
    <m/>
    <n v="1"/>
    <s v="Fale Leve - Indicação de rede credenciada errada"/>
    <m/>
    <m/>
    <m/>
    <m/>
    <m/>
    <m/>
    <s v="-"/>
  </r>
  <r>
    <x v="53"/>
    <n v="13188396"/>
    <s v="Cobertura"/>
    <s v="Fora do Rol"/>
    <s v="SOLANGE BARBOSA DE PAULA"/>
    <m/>
    <n v="72"/>
    <s v="Personal"/>
    <s v="Novos associados"/>
    <s v="Nova Iguaçu"/>
    <s v="Individual"/>
    <s v="Beneficiária, questiona a falta de atendimento para ANGIOTOMOGRAFIA ARTERIAL DE MEMBRO INFERIOR (COM DIRETRIZ DE UTILIZAÇÃO) - 41001478. A solicitação foi feita à Operadora em agosto, para realização no município Nova Iguaçu. A operadora não apresenta resposta ao pedido, estão sempre remarcando. Beneficiária informa que eles não disponibiliza um alergista, que impossibilita a mesma de realizar o procedimento. Protocolo: 42233920240924065357 Data: 24/09/2024"/>
    <d v="2024-08-12T00:00:00"/>
    <s v="Não Reincidente"/>
    <n v="5"/>
    <n v="91"/>
    <x v="0"/>
    <s v="Não"/>
    <x v="0"/>
    <s v="Não"/>
    <s v="Não"/>
    <n v="1"/>
    <s v="Negativa de autorização devida"/>
    <s v="Angiotomofrafia"/>
    <s v="Regulação - Eletiva"/>
    <m/>
    <s v="Inevitável"/>
    <s v="Não"/>
    <s v="Prazo ANS"/>
    <s v="&gt; 12/08 - Familiar entra em ctt solicitando diversas especialidade, incluindo a angio. Consultor indica credenciado._x000a_&gt;  15/08 - Familiar entra em ctt, consultor orienta envio do pedido por e-mail ou wpp._x000a_&gt; 24/09 - Familiar entra em ctt novamente, consultor orienta envio de pedido médico._x000a_&gt; 24/09 - Familiar realiza o envio do pedido._x000a_&gt; 26/09 - BK realiza a abertura de guia._x000a_&gt; 02/10 - Regulação nega a guia por DUT._x000a_&gt; 24/10 - Familiar entra em ctt para verificar o andamento da guia._x000a_&gt; 24/10  - Familiar entra em ctt para verificar o andamento da guia. Consultor informa que guia está negada por estar fora do Rol, mas foi negada por DUT."/>
    <n v="1"/>
    <s v="Informação errada"/>
    <n v="1"/>
    <s v="Fale Leve"/>
    <n v="0"/>
    <s v="-"/>
    <n v="0"/>
    <s v="-"/>
    <n v="0"/>
    <n v="0"/>
    <s v="-"/>
  </r>
  <r>
    <x v="54"/>
    <n v="13189092"/>
    <s v="Mensalidade ou Reajuste"/>
    <s v="Demora na Contratação AC"/>
    <s v="ROSE LUCIA ANDRADE DE ARAUJO"/>
    <m/>
    <n v="51"/>
    <s v="Personal"/>
    <s v="Novos associados"/>
    <s v="Zona Oeste II"/>
    <s v="Individual"/>
    <s v="A beneficiária , questiona o não recebimento de boleto para pagamento de mensalidade, referente ao mês novembro . Protocolo 17309021078480 – data 06/11/2024 "/>
    <d v="2024-11-12T00:00:00"/>
    <s v="Não Reincidente"/>
    <n v="1"/>
    <n v="0"/>
    <x v="0"/>
    <s v="Não"/>
    <x v="0"/>
    <s v="Não"/>
    <s v="Não"/>
    <n v="1"/>
    <s v="Alto Custo PF/MEI"/>
    <m/>
    <s v="EMQ"/>
    <m/>
    <s v="Inevitável"/>
    <s v="Não"/>
    <s v="Não"/>
    <s v="&gt; Beneficiária com histórico de inadimplência, fez outra proposta para Leve Premium, realizou a EMQ em 07/11. 190% de sinistralidade."/>
    <n v="0"/>
    <s v="-"/>
    <n v="0"/>
    <s v="-"/>
    <n v="0"/>
    <s v="-"/>
    <n v="0"/>
    <s v="-"/>
    <n v="0"/>
    <n v="0"/>
    <s v="-"/>
  </r>
  <r>
    <x v="54"/>
    <n v="13189863"/>
    <s v="Cobertura"/>
    <s v="Dificuldade no agendamento"/>
    <s v="DANIELA AMADOR VILAS BOAS DINIZ"/>
    <m/>
    <n v="31"/>
    <s v="Premium"/>
    <s v="Novos associados"/>
    <s v="Zona Oeste II"/>
    <s v="Empresarial"/>
    <s v="Beneficiaria questiona a não cobertura para Consulta com Obstetra. Foi solicitado à operadora no dia 31/10/2024, para realização no município do Rio De Janeiro. A operadora alega que não possui prestador em sua rede para realização do serviço de saúde. Beneficiaria relata que entra em contato solicitando um Obstetra, Tem Um Obstetra para atender porem não tem para fazer parto na maternidade Santa Lucia, o obstetra da rede própria não tem o básico para oferecer a uma gestante. Protocolo 42233920241031182974 Data 31/10/2024."/>
    <d v="2024-10-07T00:00:00"/>
    <s v="Não Reincidente"/>
    <n v="6"/>
    <n v="36"/>
    <x v="1"/>
    <s v="Sim"/>
    <x v="0"/>
    <s v="Sim"/>
    <s v="Atendimento especializado / Ouvidoria"/>
    <n v="4"/>
    <s v="Dificuldade no Agendamento"/>
    <s v="Obstetra"/>
    <s v="Gestão de Rede"/>
    <s v="NCI"/>
    <s v="Evitável"/>
    <s v="Sim"/>
    <s v="Prazo ANS"/>
    <s v="&gt; 07/10 - Beneficiária entra em ctt e agenda pré natal._x000a_&gt; 28/10 - Befeficiária entra em ctt e confirma pré natal  e agenda oftalmo._x000a_&gt; 30/10 - Beneficiária entra em ctt e informa que os obstetras das clínicas não realizam parto. Ela solicita realizar pré natal com obstetra que faça parto no Hospital Santa Lucia, consultor recebe orientação da supervisão que ela deverá custear os honorários médicos._x000a_&gt; 06/11 - Beneficiária entra em ctt novamente solicitando obstetra que realize parto no Santa Lucia. Ameaça justiça. BK encerra caso informando que o atendimento no Santa Lucia foi normalizado, mas não resolve a demanda da beneficiária._x000a_&gt; 01/11 - Beneficiária reclama do atendimento pré natal da Barra."/>
    <n v="2"/>
    <s v="Não foi direcionada para NCI / Caso fechado sem resolução"/>
    <n v="1"/>
    <s v="Backoffice"/>
    <n v="0"/>
    <s v="-"/>
    <n v="1"/>
    <s v="Prazo ANS"/>
    <n v="0"/>
    <n v="0"/>
    <s v="-"/>
  </r>
  <r>
    <x v="54"/>
    <n v="13190095"/>
    <s v="Mensalidade ou Reajuste"/>
    <s v="Demora na Contratação AC"/>
    <s v="PAULO MIRANDA DAS NEVES"/>
    <m/>
    <n v="75"/>
    <s v="Premium"/>
    <s v="Advindos II"/>
    <s v="Zona Oeste II"/>
    <s v="Individual"/>
    <s v="Beneficiário, questiona o não recebimento de boleto para pagamento de mensalidade, referente ao mês 11/2024. Interlocutor ressalta que é referente ao primeiro boleto. Protocolo - 42233920241112244225 - Data: 12/11/2024"/>
    <d v="2024-11-05T00:00:00"/>
    <s v="Não Reincidente"/>
    <n v="2"/>
    <n v="7"/>
    <x v="0"/>
    <s v="Não"/>
    <x v="0"/>
    <s v="Não"/>
    <s v="Não"/>
    <n v="1"/>
    <s v="Alto Custo PF/MEI"/>
    <m/>
    <s v="EMQ"/>
    <m/>
    <s v="Risco do Negócio"/>
    <s v="Não"/>
    <s v="Não"/>
    <s v="Localizados dois contatos do corretor com a Central Fale Leve, porém, não ameaça. No último contato o mesmo solicita um número para que o cliente entre em contato e é informado o número da Central. Não localizados contatos pelo numero do cliente cadastrado na proposta e preenchido na NIP, porém, protocolo informado na reclamação, não é o mesmo que foram informados nas conversas com o corretor."/>
    <n v="1"/>
    <s v="Alto Custo (Regra de negócio)"/>
    <n v="0"/>
    <s v="-"/>
    <n v="0"/>
    <s v="-"/>
    <n v="0"/>
    <s v="-"/>
    <n v="0"/>
    <n v="0"/>
    <s v="-"/>
  </r>
  <r>
    <x v="54"/>
    <n v="13190497"/>
    <s v="Mensalidade ou Reajuste"/>
    <s v="Demora na Contratação AC"/>
    <s v="TEREZA CRISTINA BARROS DUTRA"/>
    <m/>
    <n v="90"/>
    <s v="Premium"/>
    <s v="Novos associados"/>
    <s v="Centro/ Zona Sul"/>
    <s v="Individual"/>
    <s v="Interlocutor(a), que se identifica como [filha da beneficiária], questiona a recusa para contratação de plano individual ou familiar,A solicitação foi feita à Operadora no dia [02/10/2024 e contrato consta como cancelado. Protocolo [2024100009856545] – 02/10/2024]."/>
    <d v="2024-10-10T00:00:00"/>
    <s v="Não Reincidente"/>
    <n v="0"/>
    <n v="33"/>
    <x v="0"/>
    <s v="Não"/>
    <x v="0"/>
    <s v="Não"/>
    <s v="Não"/>
    <n v="1"/>
    <s v="Alto Custo PF/MEI"/>
    <m/>
    <s v="EMQ"/>
    <m/>
    <s v="Risco do Negócio"/>
    <s v="Não"/>
    <s v="Não"/>
    <s v="Não localizado contatos"/>
    <n v="0"/>
    <s v="-"/>
    <n v="1"/>
    <s v="-"/>
    <n v="1"/>
    <s v="-"/>
    <n v="1"/>
    <s v="-"/>
    <n v="0"/>
    <n v="0"/>
    <s v="-"/>
  </r>
  <r>
    <x v="54"/>
    <n v="13191064"/>
    <s v="Cobertura"/>
    <s v="Dificuldade no agendamento"/>
    <s v="SEILLY MAFRA BENIGNO SANTOS"/>
    <m/>
    <n v="38"/>
    <s v="Personal"/>
    <s v="Advindos II"/>
    <s v="São Gonçalo"/>
    <s v="Empresarial"/>
    <s v="beneficiária , questiona a falta de atendimento para consulta com ginecologista . A solicitação foi feita à Operadora no dia 09/09/2024 para realização no município Itaboraí . A operadora alega que o pedido está em análise já foi realizados algumas marcações porem sempre havendo cancelamento por parte da operadora . Protocolo 42233920241104190702 – data 04/11/2024"/>
    <d v="2024-11-04T00:00:00"/>
    <s v="Reincidente"/>
    <n v="1"/>
    <n v="8"/>
    <x v="1"/>
    <s v="Sim"/>
    <x v="0"/>
    <s v="Não"/>
    <s v="Não"/>
    <n v="3"/>
    <s v="Erro Sistêmico"/>
    <m/>
    <s v="Leve Clínica"/>
    <m/>
    <s v="Evitável"/>
    <s v="Sim"/>
    <s v="Não"/>
    <s v="Beneficiária reclama de cancelamento de consulta com ginecologista._x000a_&gt;Dia 04/11 - Beneficiária solicita agendamento de consulta com ginecologista Sthael pois consulta que estava agendada para o dia 23/10 foi cancelada. A beneficiária solicita o agendamento apenas com este profissional e devido a ameaça, consultora agenda para o dia 04/12 (agenda mais próxima) e encaminha atendimento para célula de ameaças;_x000a_- Agenda estava aberta como ginecologia e osbtetrícia sistema, dando margem para agendamento incorreto._x000a_&gt;Dia 04/11 - Atendimento especializado realiza tentativa de contato através de disparo e informa que profissional atende somente obstetrícia e beneficiária não está gestante, por isso, realizarão o agendamento para outra profissional. Não há retorno da beneficiária."/>
    <n v="1"/>
    <s v="Leve clínica - Cancelamento de consulta"/>
    <m/>
    <m/>
    <m/>
    <m/>
    <m/>
    <m/>
    <m/>
    <m/>
    <s v="-"/>
  </r>
  <r>
    <x v="54"/>
    <n v="13191103"/>
    <s v="Contratos e Regulamentos"/>
    <s v="Cancelamento perda de Elegibilidade"/>
    <s v="JORGINA DA CUNHA PIMENTA"/>
    <m/>
    <n v="46"/>
    <s v="Personal "/>
    <s v="Novos associados"/>
    <s v="Nova Iguaçu"/>
    <s v="Empresarial"/>
    <s v="Interlocutora, que se identifica como a beneficiária, questiona a exclusão do contrato em que permanecia na condição de inativo, em 10/11/2024, sem justificativa por parte da operadora. OPERADORA CNPJ ESTÁ INATIVO, AGORA ESTÁ REGULARIZADO NÃO ATIVARÃO NOVAMENTE – aposentado, demitido ou exonerado sem justa causa -, e outras informações que o interlocutor possuir, tais como o tempo de contribuição e a data de inclusão no plano de inativos]. Protocolo: 422339202411240740 Não recebeu nenhuma notificação de cancelamento do plano. Está com cirurgia está agenda para dia 19/11/2024."/>
    <d v="2024-11-08T00:00:00"/>
    <s v="Não Reincidente"/>
    <n v="8"/>
    <n v="4"/>
    <x v="1"/>
    <s v="Sim"/>
    <x v="0"/>
    <s v="Não"/>
    <s v="Atendimento especializado"/>
    <n v="3"/>
    <s v="Discordância de regras de comercialização"/>
    <m/>
    <s v="Cadastro"/>
    <m/>
    <s v="Inevitável"/>
    <s v="Não"/>
    <s v="Não"/>
    <s v="&gt; 08/11 - Beneficiária entra em ctt e ameaça justiça devido ao cancelamento do plano em 04/11. Ele é funcionária da empresa, e o atendimento estava para até 09/11. Fale Leve abre DR para Cadastro, pois no Solus consta como perda de elegibilidade PJ, Cadastro não respondeu a DR, mas estava no prazo da SLA. Consultor realiza disparo informando que o caso foi aberto para o setor. Beneficiária com cirurgia agendada para o dia 19/11._x000a_&gt; 08/11 - Beneficiária entra em ctt novamente, consultora orienta procurar o RH da empresa._x000a_&gt; 08/11 - Beneficiária entra em ctt novamente, consultora informa que o cancelamento é por perda de elegibilidade CNPJ._x000a_&gt; 08/11 - Beneficiária entra em ctt novamente._x000a_&gt; 08/11 - Beneficiária entra em ctt novamente, consultora informa que o cancelamento é por perda de elegibilidade CNPJ._x000a_&gt; 08/11 - Beneficiária entra em ctt novamente, informa que pela lei a operadora deve informar com antecedência de 60 dias sobre o cancelamento._x000a_&gt; 12/11 - Beneficiária entra em ctt Informou que estava com o CNPJ em dia e que havia entrado em contato no dia 11/11 e foi informada que deveria entrar em contato para reativar. Ciente de que o plano não poderá ser reativado e que será necessário fazer uma nova contratação. Ficou insatisfeita, alegando que não foi avisada sobre o aviso prévio de 60 dias e que a Leve cancelou o plano sem avisar. Encerrou a ligação.  Sinistralidade de 167,15%._x000a_&gt; Beneficiária entra em ctt novamente com o cartão do CNPJ informando que a empresa está ativa. Consultora informa que há caso aberto e orienta aguardar a tratativa."/>
    <n v="0"/>
    <s v="-"/>
    <n v="0"/>
    <s v="-"/>
    <n v="0"/>
    <s v="-"/>
    <n v="0"/>
    <s v="-"/>
    <n v="0"/>
    <n v="0"/>
    <s v="-"/>
  </r>
  <r>
    <x v="54"/>
    <n v="13191159"/>
    <s v="Cobertura"/>
    <s v="Dificuldade no agendamento"/>
    <s v="VICTOR SOUZA SANTOS"/>
    <m/>
    <n v="43"/>
    <s v="Personal"/>
    <s v="Advindos II"/>
    <s v="São Gonçalo"/>
    <s v="Empresarial"/>
    <s v="beneficiário, questiona a falta de atendimento para consulta com cirurgião geral para retirada de pontos pós cirúrgicos de retirada de linforma. A solicitação foi feita à Operadora no dia 23/10/2024, para realização no município Niterói. A operadora não apresenta resposta ao pedido. Protocolo: 42233920241112213412 data: 12/11/2024"/>
    <d v="2024-10-29T00:00:00"/>
    <s v="Reincidente"/>
    <n v="2"/>
    <n v="14"/>
    <x v="0"/>
    <s v="Não"/>
    <x v="0"/>
    <s v="Não"/>
    <s v="Não"/>
    <n v="1"/>
    <s v="Cancelamento de consulta"/>
    <m/>
    <s v="Leve Clínica"/>
    <m/>
    <s v="Evitável"/>
    <s v="Não"/>
    <s v="Não"/>
    <s v="Esposa do beneficiário reclama do cancelamento de consulta com cirurgião geral._x000a_&gt;Dia 29/10 - Beneficiário solicita agendamento com dr Ricardo Nunes, agenda fora do prazo e foi solicitado o encaixe (Agendamento feito para o dia 13/11);_x000a_&gt;Dia 12/11 - Esposa entra em contato realizando ameaça pois consulta com cirurgião geral que estava agendada para o dia 13/11 na Leve clínica de Niterói, foi cancelada. A esposa informa que o beneficiário necessita realizar consulta para retirada de pontos (Houve queda de ligação)."/>
    <n v="1"/>
    <s v="Leve clínica - Cancelamento de consulta"/>
    <m/>
    <m/>
    <m/>
    <m/>
    <m/>
    <m/>
    <m/>
    <m/>
    <s v="-"/>
  </r>
  <r>
    <x v="55"/>
    <n v="13191573"/>
    <s v="Cobertura"/>
    <s v="Cancelamento de consulta"/>
    <s v="GABRIEL DA SILVA MACIEL"/>
    <m/>
    <n v="14"/>
    <s v="Personal "/>
    <s v="Advindos II"/>
    <s v="Nova Iguaçu"/>
    <s v="Empresarial"/>
    <s v=" Interlocutora que se identifica como mãe do beneficiário, questiona a não cobertura para Consulta com Otorrino. Foi solicitado à operadora no mês de setembro para realização no município do Rio De Janeiro e a operadora indicou prestadores que não realizam o procedimento. Foi Autorizado e marcado para o dia 13/11/2024 mas chegando no local foi informada que não teria o profissional para realizar o atendimento. Entrou em contato com a Operadora e foi informada que só teria vaga para dezembro e o outro local mais próximo e de difícil acesso. Protocolo 42233920241113213612 Data 13/11/2024."/>
    <d v="2024-09-25T00:00:00"/>
    <s v="Não Reincidente"/>
    <n v="4"/>
    <n v="49"/>
    <x v="1"/>
    <s v="Sim"/>
    <x v="0"/>
    <s v="Não"/>
    <s v="Atendimento especializado"/>
    <n v="3"/>
    <s v="Cancelamento de consulta"/>
    <s v="Otorrinolaringologista"/>
    <s v="Fale Leve"/>
    <s v="Leve clínica"/>
    <s v="Evitável"/>
    <s v="Não"/>
    <s v="Não"/>
    <s v="&gt; 25/09 - Beneficiária entra em ctt informando que precisa realizar cirurgia de septo no filho, porém, não tem pedido. Agendas nas Leve Clínicas com agenda fora do prazo da RN._x000a_&gt; 27/09 - Beneficiária entra em ctt solicitando consulta de avaliação cirurgica com otorrino. Consultor orienta clínica Otobela._x000a_&gt; 27/09 - Beneficiária entra em ctt novamente e consultor agenda na Leve Clínica Madureira com a Dra. RAQUEL DE ALMEIDA CAMPOS._x000a_&gt; 13/11 - Beneficiária entra em ctt muito insatisfeita, pois chegando à unidade foi informada que a médica não trabalha mais em Madureira, foi ofertado outros locais, mas não aceitou._x000a_"/>
    <n v="1"/>
    <s v="Falta de comunicação sobre cancelamento de agenda"/>
    <n v="1"/>
    <s v="Confirmação"/>
    <n v="0"/>
    <s v="-"/>
    <n v="1"/>
    <s v="Prazo ANS"/>
    <n v="0"/>
    <n v="0"/>
    <s v="-"/>
  </r>
  <r>
    <x v="55"/>
    <n v="13193162"/>
    <s v="Cobertura"/>
    <s v="Demora na Liberação de Benefício"/>
    <s v="PAULO CESAR DE LIMA"/>
    <m/>
    <n v="76"/>
    <s v="Personal "/>
    <s v="Novos associados"/>
    <s v="Zona Oeste I "/>
    <s v="Individual"/>
    <s v=" Interlocutora, que se identifica como esposa do beneficiário, questiona a não cobertura para Mesilato Imatinib ou glivec. O procedimento foi solicitado em Agosto/2024, para realização no município Rio de Janeiro, entretanto, a operadora negou com a justificativa de que o beneficiário está em carência para o procedimento. Protocolo 42233920241104190648 data 04/11/2024, Nº de solicitação 00588702"/>
    <d v="2024-10-04T00:00:00"/>
    <s v="Não Reincidente"/>
    <n v="6"/>
    <n v="40"/>
    <x v="1"/>
    <s v="Sim"/>
    <x v="0"/>
    <s v="Não"/>
    <s v="Atendimento especializado"/>
    <n v="3"/>
    <s v="Negativa de autorização devida"/>
    <s v="Mesilato Imatinib ou glivec"/>
    <s v="Oncologia"/>
    <m/>
    <s v="Inevitável"/>
    <s v="Sim"/>
    <s v="Não"/>
    <s v="&gt; 04/10 - Familiar entra em ctt para verificar andamento da guia_x000a_&gt; 10/10 - Familiar entra em ctt para verificar andamento da guia. Consultor informa negativa por CPT_x000a_&gt; 29/10 - Beneficiário entra em ctt para informar que na contratação foi vendido sem carência_x000a_&gt;02/11 - Envia email com carta de permanência solicitando retirada de carência para realização do tratamento, aberto o caso 588702_x000a_&gt; 04/11 - Familiar entra em ctt para verificar o andamento do caso 588702_x000a_&gt;11/11 - Setor responde a demanda mantendo negativa por CPT."/>
    <n v="0"/>
    <s v="-"/>
    <n v="0"/>
    <s v="-"/>
    <n v="1"/>
    <s v="Mesilato Imatinib ou glivec"/>
    <n v="0"/>
    <s v="-"/>
    <n v="0"/>
    <n v="0"/>
    <s v="-"/>
  </r>
  <r>
    <x v="55"/>
    <n v="13193765"/>
    <s v="Cobertura"/>
    <s v="Demora na garantia de reembolso"/>
    <s v="JONATAS TORRES ALVES"/>
    <m/>
    <n v="30"/>
    <s v="Personal "/>
    <s v="Novos associados"/>
    <s v="Zona norte III"/>
    <s v="Empresarial"/>
    <s v="No dia 09/09/2024 foi prestado o serviço de anestesia no meu filho Aslam de Almeida dependente do meu plano , para realização de uma postectomia autorizada pelo plano , desde o dia 23/09/2024 venho solicitando o reembolso e não consigo, cada hora me passam um procedimento diferente e me pedem alguma documentação diferente, já me solicitaram até conta mas ninguem me da um prazo , um retorno decente nem nada"/>
    <d v="2024-09-23T00:00:00"/>
    <s v="Não Reincidente"/>
    <n v="4"/>
    <n v="51"/>
    <x v="0"/>
    <s v="Não"/>
    <x v="0"/>
    <s v="Sim"/>
    <s v="Não"/>
    <n v="2"/>
    <s v="Erro Fale Leve"/>
    <m/>
    <s v="Fale Leve"/>
    <m/>
    <s v="Evitável"/>
    <s v="Sim"/>
    <s v="Encaminhado para área errada"/>
    <s v="&gt; Familiar recebeu a orientação de envio de solicitação de reembolso para o e-mail do pedidos. Enviou a documentação em 23/09 e o setor realizou o atendimento por e-mail._x000a_11/11 - Familiar envia e-mail com a documentação._x000a_13/11 - Familiar entra em ctt para verificar andamento do reembolso._x000a_13/11 - Familiar entra em ctt novamente para verificar andamento do reembolso."/>
    <n v="0"/>
    <s v="-"/>
    <n v="2"/>
    <s v="Fale Leve / Backoffice"/>
    <n v="0"/>
    <s v="-"/>
    <n v="1"/>
    <s v="Prazo ANS"/>
    <n v="0"/>
    <n v="0"/>
    <s v="-"/>
  </r>
  <r>
    <x v="55"/>
    <n v="13193800"/>
    <s v="Contratos e Regulamentos"/>
    <s v="Demora na Contratação AC"/>
    <s v="LUCAS RODRIGUES SORRENTINO"/>
    <m/>
    <n v="40"/>
    <s v="Premium"/>
    <s v="Advindos II"/>
    <s v="Niterói"/>
    <s v="Individual"/>
    <s v="Estou tentando fazer contrato de plano de saúde particular para mim e minha família com a Leve e não consegui. A proposta foi submetida no dia 30/09 pelo corretor Antonio Carlos De Melo. A proposta assinada digitalmente e a Declaração de Saúde foram enviadas no dia 01/10, e a entrevista médica online foi realizada dia 03/10. Dia 28/10 a proposta foi cancelada pela operadora com o motivo &quot;Prazo expirado&quot;. Entretanto, eu cumpri com todos os prazos e responsabilidades da parte de contratante. A operadora que ultrapassou o prazo de análise da proposta e cancelou a proposta em seguida. O corretor solicitou explicações da Leve diversas vezes e não teve retorno. Liguei para o SAC em 29/10 e a atendente verificou as informações do sistema e não soube explicar o motivo do cancelamento, A ligação foi cortada após ela dizer que iria consultar a gerente. Ligamos novamente e a ligação também foi cortada. Sendo ilegal a recusa, sem justificativa, solicito posicionamento da ANS."/>
    <d v="2024-10-01T00:00:00"/>
    <s v="Não Reincidente"/>
    <n v="2"/>
    <n v="43"/>
    <x v="0"/>
    <s v="Não"/>
    <x v="0"/>
    <s v="Não"/>
    <s v="Não"/>
    <n v="1"/>
    <s v="Alto Custo PF/MEI"/>
    <m/>
    <s v="Comercial"/>
    <m/>
    <s v="Risco do Negócio"/>
    <s v="Não"/>
    <s v="Não"/>
    <s v="&gt; 29/10 - Beneficiário entra em ctt para verificar o motivo do cancelamento da proposta. Informa que corretor já entrou em ctt e que não teve resposta da Operadora. Após 30min a ligação foi encerrada._x000a_&gt; 29/10 - Beneficiário entra em ctt pois ligação foi encerrada. Enquanto o cliente explicava a situação novamente, a ligação foi encerrada de novo._x000a_&gt; Não localizei ctt do corretor no período"/>
    <n v="0"/>
    <s v="-"/>
    <n v="0"/>
    <s v="-"/>
    <n v="0"/>
    <s v="-"/>
    <n v="0"/>
    <s v="-"/>
    <n v="0"/>
    <n v="0"/>
    <s v="-"/>
  </r>
  <r>
    <x v="56"/>
    <n v="13194174"/>
    <s v="Contratos e Regulamentos"/>
    <s v="Cancelamento"/>
    <s v="ANA CAROLINA COSTA KULNIG"/>
    <m/>
    <n v="42"/>
    <s v="Personal "/>
    <s v="Advindos II"/>
    <s v="Zona Oeste II"/>
    <s v="Empresarial"/>
    <s v="Bom dia, primeiramente gostaria de relatar que passei alguns meses antes de contratar o plano de saúde Leve, fiz diversas pesquisas, tirei muitas dúvidas com a corretora Amanda Salgueiro antes da contratação do meu plano e do meu filho de 5 anos. Em muitas dessas perguntas (essas registradas em audio e conversas via whatts e já arquivadas), a mesma me disse que o plano odontológio era de contratação obrigatória por 6 meses, e caso eu não quisesse, poderia cancelar sem custo. Já na ligação que tive com o canal de atendimento Leve dia 13.11.2024 não foi essa informação que obtive. Já com relação as carências, eu e ele somos advindos do plano de saúde Unimed FERJ, com mais de 5 anos de plano, a mesma Amanda Salgueiro disse e escreveu em mensagens que todas as carências seriam em 24hs (TODAS), e na assinatura do contrato ela disse que no contrato estava uma coisa, mas internamente e no sistema tudo estaria em 24hs (também tenho mensagem da mesma me falando pós questionamento),"/>
    <d v="2024-10-25T00:00:00"/>
    <s v="Não Reincidente"/>
    <n v="7"/>
    <n v="20"/>
    <x v="0"/>
    <s v="Não"/>
    <x v="0"/>
    <s v="Não"/>
    <s v="Não"/>
    <n v="1"/>
    <s v="Discordância de regras de comercialização"/>
    <m/>
    <s v="Comercial"/>
    <m/>
    <s v="Evitável"/>
    <s v="Não"/>
    <s v="Não"/>
    <s v="&gt; 25/10 - Beneficiária entra em ctt via Wpp solicitando cancelamento do Dental. Interação com o bot finaliza às 12:47:48, e interação com humano inicia às 16:33:24, consultor questiona o motivo do cancelamento às 16:41:22 e finaliza conversa às 16:46:01._x000a_&gt; 25/10 - Beneficiária entra em ctt novamente via wpp às 16:54:59 e o bot encerra a conversa às 16:59:42 - &quot;Temporariamente, este canal está disponível de Segunda a Sexta das 08h ás 16h...&quot;_x000a_&gt; 30/10 - Beneficiária entra em ctt via wpp solicitando o cancelamento do Dental, consultora informa que cancelamento é somente por telefone._x000a_&gt; 12/11 - Beneficiária entra em ctt por telefone e solicita cancelamento._x000a_&gt; 13/11 - Beneficiária entra em ctt via wpp às 18:07:13 e o bot encerra a conversa às 16:59:42 - &quot;Temporariamente, este canal está disponível de Segunda a Sexta das 08h ás 16h...&quot;"/>
    <n v="0"/>
    <s v="-"/>
    <n v="0"/>
    <s v="-"/>
    <n v="0"/>
    <s v="-"/>
    <n v="0"/>
    <s v="-"/>
    <n v="0"/>
    <n v="0"/>
    <s v="-"/>
  </r>
  <r>
    <x v="56"/>
    <n v="13194583"/>
    <s v="Cobertura"/>
    <s v="Cancelamento de consulta"/>
    <s v="JORGE JOSE ASSIS DA SILVA"/>
    <m/>
    <n v="48"/>
    <s v="Leve ON"/>
    <s v="Novos associados"/>
    <s v="Zona norte III"/>
    <s v="Individual"/>
    <s v="Beneficiário, questiona o não atendimento para telemedica para clinica medica. Relata que no horário marcado prestador de serviço não compareceu a consulta remota, ao entrar em contato com a operadora alega que beneficiário não entrou na consulta e médica ficou aguardando, beneficiário afirma que entrou e ficou aguardando consulta, operadora informou agendamento para o dia 29/11/2024 fora do prazo para atendimento. informa que entrou em contato com a Operadora por meio dos telefones 21- 3952-3300- na data 14/11/2024, em torno das 9:30 porém operadora não forneceu protocolo."/>
    <d v="2024-11-14T00:00:00"/>
    <s v="Não Reincidente"/>
    <n v="2"/>
    <n v="0"/>
    <x v="1"/>
    <s v="Sim"/>
    <x v="0"/>
    <s v="Não"/>
    <s v="Atendimento especializado / Consumidor.Gov"/>
    <n v="3"/>
    <s v="Cancelamento de consulta"/>
    <s v="Telemedicina"/>
    <s v="TI"/>
    <m/>
    <s v="Evitável"/>
    <s v="Sim"/>
    <s v="Sim"/>
    <s v="&gt; 14/11 - Beneficiário entra em ctt reclamando que sua consulta em telemedicina com a MFC Drª STEPHANIE ALVES não foi realizada. Consultor abre DR para Leve On realizar o reagendamento._x000a_&gt; 14/11 - Beneficiário entra em ctt novamente, consultor oferta agendamento para o dia 21/11, mas não aceita._x000a_&gt; No MK e no Sales, não consta este agendamento"/>
    <n v="1"/>
    <s v="No MK e no Sales, não consta este agendamento"/>
    <n v="0"/>
    <s v="-"/>
    <n v="0"/>
    <s v="-"/>
    <n v="0"/>
    <s v="-"/>
    <n v="0"/>
    <n v="0"/>
    <s v="-"/>
  </r>
  <r>
    <x v="56"/>
    <n v="13194949"/>
    <s v="Cobertura"/>
    <s v="Demora na Liberação de Benefício"/>
    <s v="ANGELA MARIA MIGLIORINI BURATO"/>
    <m/>
    <n v="60"/>
    <s v="Leve ON"/>
    <s v="Advindos II"/>
    <s v="Zona Norte I"/>
    <s v="Individual"/>
    <s v=" Interlocutora, que se identifica como [ filho da beneficiária], questiona a não cobertura para [pet scan oncológico]. O procedimento foi solicitado à operadora no dia [17/10/2024], para realização no município [RIO DE JANEIRO]. A operadora alega que não possui prestador em sua rede para realização do serviço de saúde. A interlocutora alegou que a unidade de Copacabana lá faz o procedimento e a operadora se negou dizendo que não tem cobertura sendo que a unidade de Copacabana tem cobertura sim. Protocolo [42233920241114218266] DATA [ 14/11/2024]"/>
    <d v="2024-10-17T00:00:00"/>
    <s v="Reincidente"/>
    <n v="1"/>
    <n v="28"/>
    <x v="0"/>
    <s v="Não"/>
    <x v="0"/>
    <s v="Não"/>
    <s v="Não"/>
    <n v="1"/>
    <s v="Erro prestador"/>
    <s v="[pet scan oncológico"/>
    <s v="Gestão de Rede"/>
    <m/>
    <s v="Evitável"/>
    <s v="Sim"/>
    <s v="Não"/>
    <s v="&gt; 14/11 - Familiar entra em ctt, informando que  o Centro de Medicina da Tijuca alega não realizar o exame, somente a unidade de Copacabana, a guia 14836273 já está autorizada e a unidade de Copacabana não está habilitando no Solus para a troca, consultor abre caso para Gestão de Rede."/>
    <n v="0"/>
    <s v="-"/>
    <n v="0"/>
    <s v="-"/>
    <n v="0"/>
    <s v="-"/>
    <n v="0"/>
    <s v="-"/>
    <n v="0"/>
    <n v="0"/>
    <s v="-"/>
  </r>
  <r>
    <x v="56"/>
    <n v="13195695"/>
    <s v="Contratos e Regulamentos"/>
    <s v="Demora na Contratação AC"/>
    <s v="LUCIANE SOARES LORETO"/>
    <m/>
    <n v="45"/>
    <s v="Personal "/>
    <s v="Advindos II"/>
    <s v="Zona Oeste II"/>
    <s v="Individual"/>
    <s v="Interlocutor(a), que se identifica como beneficiária, questiona a demora da resposta para contratação de plano individual ou familiar, sob alegação de que o pedido está em analise. A solicitação foi feita à Operadora no dia 13/11/2024 após entrevista médica no dia 08/11/2024. Beneficiária, alega que contratou o plano como titular e seu filho como dependente. E informa que o dependente possui diagnostico de TEA. Protocolo 42233920241114255595 - data 14/11/2024."/>
    <d v="2024-11-06T00:00:00"/>
    <s v="Não Reincidente"/>
    <n v="6"/>
    <n v="8"/>
    <x v="0"/>
    <s v="Não"/>
    <x v="0"/>
    <s v="Não"/>
    <s v="Não"/>
    <n v="1"/>
    <s v="Alto Custo PJ"/>
    <m/>
    <s v="Comercial"/>
    <m/>
    <s v="Risco do Negócio"/>
    <s v="Não"/>
    <s v="Não"/>
    <s v="&gt; 07/11 - Corretor entrou em ctt 3 vezes_x000a_&gt; 11/11 - Corretor entrou em ctt_x000a_&gt; 13/11 - Corretor entrou em ctt_x000a_&gt; 14/11 - Cliente entra em ctt para verificar andamento da proposta"/>
    <n v="0"/>
    <s v="-"/>
    <n v="0"/>
    <s v="-"/>
    <n v="0"/>
    <s v="-"/>
    <n v="0"/>
    <s v="-"/>
    <n v="0"/>
    <n v="0"/>
    <s v="-"/>
  </r>
  <r>
    <x v="57"/>
    <n v="13196418"/>
    <s v="Cobertura"/>
    <s v="Demora na Liberação de Benefício"/>
    <s v="ERLON ALEMANGES COSTA"/>
    <m/>
    <n v="51"/>
    <s v="Premium"/>
    <s v="Advindos III"/>
    <s v="Zona Oeste II"/>
    <s v="Individual"/>
    <s v="Prezados Eu sou paciente com Dor crônica PCD pessoa com deficiência física Tenho osteonecrose bilateral (quadril/bacia/fêmur) Já tenho indicação cirurgica (ortopedista) para fazer artroplastia do quadril bilateral Tenho fibromialgia com o diagnóstico do Reumatologista Eu faço uso regular de medicação para controle de dor crônica Ideal é medicação intravenosa morfina nalbufina"/>
    <d v="2024-10-09T00:00:00"/>
    <s v="Não Reincidente"/>
    <n v="10"/>
    <n v="37"/>
    <x v="1"/>
    <s v="Sim"/>
    <x v="0"/>
    <s v="Sim"/>
    <s v="Atendimento especializado"/>
    <n v="4"/>
    <s v="Negativa de autorização devida"/>
    <s v="Cloridrato de Nalbufina 10 mg/ml,"/>
    <s v="Oncologia"/>
    <s v="Núcleo de cuidados integrados"/>
    <s v="Inevitável"/>
    <s v="Não"/>
    <s v="Não"/>
    <s v="&gt; 09/10 - Benef. envia e-mail com pedido para a medicação._x000a_&gt; 16/10 - A guia é aberta pelo BK e entra em análise_x000a_&gt; 06/11 - Benef. entra em ctt para verificar o andamento da guia_x000a_&gt; 07/11 - Benef. entra em ctt para reclamar da demora na liberação_x000a_&gt; 07/11 - Benef. entra em ctt para verificar o andamento da guia, consultor informa que a medicação não consta no Rol, ele ameaça ANS e solicita carta de negativa._x000a_&gt; 08/11 - BK faz ctt para enviar carta de negativa._x000a_&gt; 14/11 - Benef. recebe negativa de inclusão ao programa de Alta Complexidade."/>
    <n v="0"/>
    <s v="-"/>
    <n v="0"/>
    <s v="-"/>
    <n v="0"/>
    <s v="-"/>
    <n v="0"/>
    <s v="-"/>
    <n v="0"/>
    <n v="0"/>
    <s v="-"/>
  </r>
  <r>
    <x v="58"/>
    <n v="13196564"/>
    <s v="Cobertura"/>
    <s v="Demora na Liberação de Benefício"/>
    <s v="JOAO VITOR RODRIGUES DA SILVA"/>
    <m/>
    <n v="25"/>
    <s v="Personal "/>
    <s v="Novos associados"/>
    <s v="Centro/ Zona Sul"/>
    <s v="Empresarial"/>
    <s v="Clinica médica já entrou com o pedido junto ao hospital. Porém, ao ligar no plano, a atendente diz que não há nenhum pedido cirurgico. O prazo de 21 dias para autorização já se expirou. Necessito dessa cirurgia pois a demora pode acarretar em irreversão do quadro."/>
    <d v="2024-09-02T00:00:00"/>
    <s v="Não Reincidente"/>
    <n v="5"/>
    <n v="76"/>
    <x v="0"/>
    <s v="Não"/>
    <x v="0"/>
    <s v="Não"/>
    <s v="Não"/>
    <n v="1"/>
    <s v="Erro prestador"/>
    <m/>
    <s v="Regulação - Eletiva"/>
    <s v="Fale Leve"/>
    <s v="Inevitável"/>
    <s v="Não"/>
    <s v="Perda de SLA"/>
    <s v="&gt; 02/09 - Benef. entra em ctt solicitando cirurgia, consultor orienta envio do pedido por e-mail._x000a_&gt; 23/10 - Benef. entra em ctt para verificar andamento da guia._x000a_&gt; 06/11 - Bk solicita carta de honorários médicos_x000a_&gt; 14/11 - Benef. envia pedido por e-mail"/>
    <n v="2"/>
    <s v="Prestador informa que abriu a guia, mas não abriu / BK não realiza abertura da guia no SLA"/>
    <n v="2"/>
    <s v="Prestador/BackOffice"/>
    <n v="0"/>
    <s v="-"/>
    <n v="0"/>
    <s v="-"/>
    <n v="0"/>
    <n v="0"/>
    <s v="-"/>
  </r>
  <r>
    <x v="59"/>
    <n v="13197146"/>
    <s v="Cobertura"/>
    <s v="Demora na Liberação de Benefício"/>
    <s v="VICTOR JORGE LIMA GALVAO ROSA"/>
    <m/>
    <n v="38"/>
    <s v="Leve ON"/>
    <s v="Novos associados"/>
    <s v="Zona Oeste II"/>
    <s v="Individual"/>
    <s v="Me encontro internado com colangite aguda aguardando a realização de ressonância magnética para dar continuidade ao tratamento adequado, tendo feito 3 procedimentos cirúrgicos, o último no dia 15/11 e desde então a equipe tinha ciência da necessidade de fazer outro exame, dado que o quadro era de infecção grave e até o momento nem a equipe do hospital quanto a do convênio sabe informar quando será agendado o exame sob a alegação de muitos feriados. O exame é feito em outro local, já que o hospital não tem esse serviço. Enquanto isso, estou sendo tratado com descaso pelos enfermeiros, já fizeram vários acessos e estou cheio de hematomas, não me alimento bem, estou frágil e com o emocional muito abalado porque ninguém me explica por quanto tempo mais precisarei aguardar. E quando peço a minha mãe para tentar resolver para mim, a destratam sem explicar absolutamente nada. Preciso fazer esse exame para seguir com o tratamento."/>
    <d v="2024-10-31T00:00:00"/>
    <s v="Não Reincidente"/>
    <n v="10"/>
    <n v="18"/>
    <x v="0"/>
    <s v="Não"/>
    <x v="0"/>
    <s v="Sim"/>
    <s v="Atendimento especializado"/>
    <n v="2"/>
    <s v="Atendimento durante internação"/>
    <m/>
    <s v="Regulação - GPI"/>
    <m/>
    <s v="Evitável"/>
    <s v="Não"/>
    <s v="Prazo ANS"/>
    <s v="&gt; 31/10 - Familiar entra em ctt para informar que hospital não realiza de RM. Consultor abre caso para o GPI._x000a_&gt; 31/10 - Familiar entra em ctt com a Ouvidoria e relata o ocorrido._x000a_&gt; 04/11 - Benef. entra em ctt para reclamar do atendimento durante a internação._x000a_&gt; 05/11 - Familiar solicita posição da liberação da cirurgia._x000a_&gt; 06/11 - Benef. solicita posição da liberação da cirurgia. _x000a_&gt; 06/11 - Familiar solicita posição da liberação da cirurgia._x000a_&gt; 16/11 - Benef. entra em ctt solicitando a realização da RM, ameaça justiça._x000a_&gt; 17/11 - Benef. e familiar entram em ctt para verificar andamento, ambas as vezes a ligação cai._x000a_&gt; 17/11 - Prestador entra em ctt para verificar autorização, consultor não localiza sistema e prestador informa que foi enviado para o e-mail da Regulação. "/>
    <n v="1"/>
    <s v="Processo de autorização e realização de exames em regime de internação"/>
    <n v="0"/>
    <s v="-"/>
    <n v="0"/>
    <s v="-"/>
    <n v="0"/>
    <s v="-"/>
    <n v="0"/>
    <n v="0"/>
    <s v="-"/>
  </r>
  <r>
    <x v="59"/>
    <n v="13197803"/>
    <s v="Cobertura"/>
    <s v="Dificuldade no agendamento"/>
    <s v="ANDERSON TOSTES DAS FONTES_x0009_"/>
    <m/>
    <n v="47"/>
    <s v="Leve ON"/>
    <s v="Advindos II"/>
    <s v="Zona Oeste I "/>
    <s v="Individual"/>
    <s v="Interlocutora, que se identifica como irmã do beneficiário, questiona o prazo de atendimento para consulta com clínico geral (médico da família). A operadora autorizou o serviço e agendou para o dia 17/12/2024, após o prazo máximo previsto na RN nº 566/2022. Interlocutora relata que o beneficiário precisa do atendimento com um endocrinologista, porém devido ao médico da família da consulta online anterior, que informou que encaminharia os pedidos de exames e encaminhamento para o endocrinologista, mas não enviou os documentos. A mesma informa que precisou remarcar a consulta com um médico da família, tendo em vista que a médica da consulta online de 18/11/2024 às 10h45 não compareceu. Interlocutora relata que o beneficiário tem hipertireoidismo e precisa passar por consulta urgente para obter o encaminhamento pro endocrinologista. Protocolos 42233920241118222054 e 42233920241118212229 - data 18/11/2024."/>
    <d v="2024-11-18T00:00:00"/>
    <s v="Não Reincidente"/>
    <n v="2"/>
    <n v="0"/>
    <x v="1"/>
    <s v="Sim"/>
    <x v="0"/>
    <s v="Não"/>
    <s v="Atendimento especializado"/>
    <n v="3"/>
    <s v="Discordância do fluxo do plano Leve On"/>
    <s v="Endocrinologista"/>
    <s v="Núcleo de cuidados integrados"/>
    <m/>
    <s v="Evitável"/>
    <s v="Sim"/>
    <s v="Prazo ANS"/>
    <s v="&gt;18/11 - Familiar entra em ctt relatando que havia consulta agendada para o dia 18/11 e que a médica não atendeu, alega que realizou consulta anteriormente e que o médico não enviou os pedidos de exames. Não há consulta agendade em sistema para o dia 18/11, somente para o dia 16/11._x000a_&gt;18/11 - Familiar entra em ctt novamente relatando o caso e solicitando agendamento com endócrino, consultor explica sobre o gatekeeper e a familiar ameaça ANS. Aberto caso para o setor. "/>
    <n v="0"/>
    <s v="-"/>
    <n v="0"/>
    <s v="-"/>
    <n v="0"/>
    <s v="-"/>
    <n v="0"/>
    <s v="-"/>
    <n v="0"/>
    <n v="0"/>
    <s v="-"/>
  </r>
  <r>
    <x v="59"/>
    <n v="13198188"/>
    <s v="Contratos e Regulamentos"/>
    <s v="Cancelamento"/>
    <s v="CLARA APARECIDA DOS SANTOS GOMES TORQUILHO"/>
    <m/>
    <n v="24"/>
    <s v="Personal "/>
    <s v="Advindos III"/>
    <s v="Niterói"/>
    <s v="Empresarial"/>
    <s v=" Interlocutora, que se identifica como mãe da beneficiária, informa que solicitou à operadora, em 04/11/2024, a exclusão em plano coletivo empresarial. Até a presente data não houve a exclusão. Protocolo 42233920241112211643 – data 12/11/2024."/>
    <d v="2024-11-09T00:00:00"/>
    <s v="Reincidente"/>
    <n v="1"/>
    <n v="9"/>
    <x v="0"/>
    <s v="Não"/>
    <x v="0"/>
    <s v="Não"/>
    <s v="Não"/>
    <n v="1"/>
    <s v="Dificuldade para realizar cancelamento"/>
    <m/>
    <s v="-"/>
    <m/>
    <s v="Inevitável"/>
    <s v="Não"/>
    <s v="Não"/>
    <s v="&gt; 09/11 - Familiar entra em ctt informando que enviou carta de cancelamento, porém, a ligação ficou muda."/>
    <n v="0"/>
    <s v="-"/>
    <n v="0"/>
    <s v="-"/>
    <n v="0"/>
    <s v="-"/>
    <n v="0"/>
    <s v="-"/>
    <n v="0"/>
    <n v="0"/>
    <s v="-"/>
  </r>
  <r>
    <x v="59"/>
    <n v="13198244"/>
    <s v="Contratos e Regulamentos"/>
    <s v="Cancelamento"/>
    <s v="TERESA CRISTINA ROSA DE MORAES"/>
    <m/>
    <n v="56"/>
    <s v="Personal "/>
    <s v="Advindos I"/>
    <s v="Zona Oeste II"/>
    <s v="Empresarial"/>
    <s v="Beneficiária, informa que, em 26/09/2024, o representante da pessoa jurídica solicitou a rescisão do contrato coletivo, entretanto, a operadora informa que a solicitação do cancelamento está datada para o Mês de outubro e por isso a beneficiaria irá permanecer no plano até em dezembro de 2024 e beneficiaria não concorda. Protocolo 42233920241118222796 data 11/11/2024"/>
    <d v="2024-09-25T00:00:00"/>
    <s v="Não Reincidente"/>
    <n v="5"/>
    <n v="54"/>
    <x v="0"/>
    <s v="Não"/>
    <x v="0"/>
    <s v="Não"/>
    <s v="Não"/>
    <n v="1"/>
    <s v="Erro Fale Leve"/>
    <m/>
    <s v="Fale Leve"/>
    <m/>
    <s v="Evitável"/>
    <s v="Sim"/>
    <s v="Não"/>
    <s v="&gt; 25/09 - Solicita informações sobre o cancelamento do plano empresarial. Consultor orienta enviar a carta de próprio punho para o e-mail atendimento@levesaude.com.br_x000a_&gt; 26/09 - Benef. envia carta para o e-mail informado._x000a_&gt; 26/09 - Benef. entra em ctt para confirmar recebimento._x000a_&gt; 12/10 - Caso criado no Sales_x000a_&gt; 18/11 - Benef. entra em ctt para reclamar que enviou carta de cancelamento em 26/09 e o cancelamento foi programado somente para o dia 12/10. "/>
    <n v="1"/>
    <s v="Caso aberto 13 dias depois"/>
    <n v="1"/>
    <s v="Backoffice"/>
    <n v="0"/>
    <s v="-"/>
    <n v="0"/>
    <s v="-"/>
    <n v="0"/>
    <n v="0"/>
    <s v="-"/>
  </r>
  <r>
    <x v="59"/>
    <n v="13198934"/>
    <s v="Cobertura"/>
    <s v="Dificuldade no agendamento"/>
    <s v="VERA LUCIA FEDDERSEN"/>
    <m/>
    <n v="72"/>
    <s v="Personal "/>
    <s v="Advindos II"/>
    <s v="Zona Oeste I "/>
    <s v="Individual"/>
    <s v="Beneficiária, questiona a não cobertura para Sessão de Fisioterapia. O procedimento foi solicitado à operadora no dia 08/11/2024 aproximadamente, para realização no município Rio de Janeiro/RJ e a operadora indicou prestadores que não realizam o procedimento. Protocolo: 42233920241112212078 - Data: 12/11/2024."/>
    <d v="2024-10-23T00:00:00"/>
    <s v="Não Reincidente"/>
    <n v="5"/>
    <n v="26"/>
    <x v="0"/>
    <s v="Não"/>
    <x v="0"/>
    <s v="Não"/>
    <s v="Não"/>
    <n v="1"/>
    <s v="Erro prestador"/>
    <m/>
    <s v="Gestão de Rede"/>
    <s v="Fale Leve"/>
    <s v="Evitável"/>
    <s v="Não"/>
    <s v="Perda de SLA"/>
    <s v="&gt; 23/10 - Benef. entra em ctt solicitando local para fisioterapia, consultor indica rede credenciada._x000a_&gt; 12/11 - Benef. entra em ctt reclamando que ao chegar para a sessão agendada, a clínica estava fechada por falta de energia elétrica. Solicita novos locais e a ligação cai._x000a_&gt; 12/11 - Benef. entra em ctt novamente solicitando fisioterapia em Bangu._x000a_&gt; 13/11  - Benef. envia pedido médico para fisioterapia._x000a_&gt; 18/11 - Familiar entra em ctt para verificar o andamento da solicitação, consultor informa o prazo de resposta e sugere local credenciado. "/>
    <n v="2"/>
    <s v="Prestador não comunicou o cancelamento"/>
    <n v="0"/>
    <s v="-"/>
    <n v="1"/>
    <s v="-"/>
    <n v="1"/>
    <s v="-"/>
    <n v="0"/>
    <n v="0"/>
    <s v="-"/>
  </r>
  <r>
    <x v="60"/>
    <n v="13200208"/>
    <s v="Cobertura"/>
    <s v="Dificuldade no agendamento"/>
    <s v="AMANDA EMANUELY GALDEANO AS"/>
    <m/>
    <n v="22"/>
    <s v="Personal "/>
    <s v="Novos associados"/>
    <s v="Zona Norte I"/>
    <s v="Empresarial"/>
    <s v="Interlocutora, , questiona a falta de atendimento para Consultas com Obstetra pois esta gestante de 32 semanas. A solicitação foi feita à Operadora no dia 11/11/2024, para realização no município do Rio de Janeiro . A operadora alega que o pedido está em análise e não apresenta resposta ao pedido , interlocutora precisa realizar a consulta do mês de Novembro 2024. AS CONSULTAS DE PRE NATAL , PRECISAM SER REALIZADAS TODOS OS MESES E A BENEFICIARIA FEZ APENAS 3 CONSULTAS E ESTA COM 32 SEMANAS. Protocolo :42233920241118222069 data 11/11/2024."/>
    <d v="2024-10-10T00:00:00"/>
    <s v="Não Reincidente"/>
    <n v="4"/>
    <n v="40"/>
    <x v="1"/>
    <s v="Sim"/>
    <x v="0"/>
    <s v="Não"/>
    <s v="Atendimento especializado"/>
    <n v="3"/>
    <s v="Dificuldade no Agendamento"/>
    <m/>
    <s v="Leve Clínica"/>
    <m/>
    <s v="Evitável"/>
    <s v="Sim"/>
    <s v="Prazo ANS"/>
    <s v="&gt; 10/10 - Benef. entra em ctt para solicitar troca de obstetra._x000a_&gt; 15/10 - Benef. entra em ctt solicitando obstetra, consultor oferta profissional de Niterói, mas não aceita._x000a_&gt; 12/11 - Benef. entra em ctt solicitando obstetra, consultor solicita encaixe._x000a_&gt; 18/11 - Benef. entra em ctt solicitando obstetra, ameaça ANS.   "/>
    <n v="0"/>
    <s v="-"/>
    <n v="0"/>
    <s v="-"/>
    <n v="0"/>
    <s v="-"/>
    <n v="0"/>
    <s v="-"/>
    <n v="0"/>
    <n v="0"/>
    <s v="-"/>
  </r>
  <r>
    <x v="60"/>
    <n v="13200341"/>
    <s v="Cobertura"/>
    <s v="Demora na Liberação de Benefício"/>
    <s v="ANGELICA CONCEICAO DAS DORES BRAGA"/>
    <m/>
    <n v="79"/>
    <s v="Personal "/>
    <s v="Advindos II"/>
    <s v="São Gonçalo"/>
    <s v="Individual"/>
    <s v="A home care Quality se nega a efetuar a troca do colchão pneumático, o qual a paciente já faz uso, e se encontra com defeito, a mais de vinte dias, inclusive, a paciente está com as escárias voltando a querer abrir, por conta disso, falta de insumos para os curativos. A home care enviou um colchão piramidal, que não atende as necessidades da paciente, que além de ser acamada, faz uso de banho no leito."/>
    <d v="2024-11-12T00:00:00"/>
    <s v="Reincidente"/>
    <n v="1"/>
    <n v="7"/>
    <x v="1"/>
    <s v="Sim"/>
    <x v="0"/>
    <s v="Não"/>
    <s v="Atendimento especializado"/>
    <n v="3"/>
    <s v="Home Care"/>
    <m/>
    <s v="Núcleo de cuidados integrados"/>
    <m/>
    <s v="Inevitável"/>
    <s v="Sim"/>
    <s v="Não"/>
    <s v="&gt; 12/11 - Familiar entra em ctt solicitando intervenção do plano junto à Home Care. Ameaça ANS e caso é aberto."/>
    <n v="0"/>
    <s v="-"/>
    <n v="0"/>
    <s v="-"/>
    <n v="0"/>
    <s v="-"/>
    <n v="0"/>
    <s v="-"/>
    <n v="0"/>
    <n v="0"/>
    <s v="-"/>
  </r>
  <r>
    <x v="60"/>
    <n v="13200470"/>
    <s v="Cobertura"/>
    <s v="Demora na Liberação de Benefício"/>
    <s v="HUGO PEREIRA FILHO"/>
    <m/>
    <n v="72"/>
    <s v="Personal "/>
    <s v="Novos associados"/>
    <s v="Zona Norte I"/>
    <s v="Individual"/>
    <s v="Paciente esteve internado no Hospital Albert Sabin onde foi identificado uma obstrução na próstata após colocação de sonda urinária. Porém, não teve visita de urologista e não foi realizado qualquer exame para identificar o motivo da obstrução. Foi dada alta com documento de encaminhamento com urgência para urologista o qual a consulta só foi conseguida por meio de reclamação na ANS. Os exames solicitados pelo urologista com mesmo caráter de urgência, pois deveriam ter sido realizados na internação, foram solicitados à operadora de saúde no dia 14/11/2024 e não se obteve retorno, nem mesmo do exame de urina com especificidade do uso de CVD (sonda urinária). Tentativa de contato com a ouvidoria via whatsapp informa que será atendido em instantes, mas sem resposta com mais de 24h de espera."/>
    <d v="2024-11-14T00:00:00"/>
    <s v="Reincidente"/>
    <n v="2"/>
    <n v="5"/>
    <x v="0"/>
    <s v="Não"/>
    <x v="0"/>
    <s v="Sim"/>
    <s v="Ouvidoria"/>
    <n v="2"/>
    <s v="Atendimento durante internação"/>
    <m/>
    <s v="Jurídico"/>
    <s v="Regulação - GPI"/>
    <s v="Evitável"/>
    <s v="Sim"/>
    <s v="Não"/>
    <s v="&gt; 14/11 - Benef. envia pedido de exames._x000a_&gt; 18/11 - BK abre guia "/>
    <n v="1"/>
    <s v="Benef. Já em tratativa de NIP anterior"/>
    <n v="1"/>
    <s v="Jurídico"/>
    <n v="0"/>
    <s v="-"/>
    <n v="0"/>
    <s v="-"/>
    <n v="0"/>
    <n v="0"/>
    <s v="-"/>
  </r>
  <r>
    <x v="60"/>
    <n v="13200587"/>
    <s v="Cobertura"/>
    <s v="Demora na Liberação de Benefício"/>
    <s v="FLAVIA MARTORELLI CORREA"/>
    <m/>
    <n v="47"/>
    <s v="Personal "/>
    <s v="Novos associados"/>
    <s v="Zona Oeste II"/>
    <s v="Individual"/>
    <s v="Prezados, Registro minha reclamação sobre o plano de saúde LEVE, devido a irreguaridades no atendimento. Solicitei migrar para um plano superior, considerando carências já cumpridas, mas a operadora negou sem justificativa e não cumpriu o prazo de 5 dias para retorno. Além disso, ao buscar informações sobre a rede credenciada para uma cirurgia de retirada de vesícula, recebi informações confusas e desatualizadas como hospitais que não existem ou não realizam cirurgias gerais. Gostaria de garantir informações corretas da rede credenciada, esclarecer a negativa de migração e melhorar a precisão no atendimento ao cliente. Aguardo retorno urgente pois a situação compromete a minha saúde. Flavia Martorelli Corrêa"/>
    <d v="2024-11-09T00:00:00"/>
    <s v="Reincidente"/>
    <n v="4"/>
    <n v="10"/>
    <x v="1"/>
    <s v="Sim"/>
    <x v="0"/>
    <s v="Não"/>
    <s v="Atendimento especializado"/>
    <n v="3"/>
    <s v="Dificuldade para realizar movimentação cadastral"/>
    <m/>
    <s v="Retenção"/>
    <m/>
    <s v="Risco do Negócio"/>
    <s v="Sim"/>
    <s v="Não"/>
    <s v="&gt; 09/11 - Benef. entra em ctt solicitando upgrade para Premium, utilização em 97,27%. Caso aberto para Retenção e negado._x000a_&gt; 11/11 - Benef. entra em ctt solicitando informações para upgrade do seu plano pois necessita fazer uma cirurgia e os hospitais credenciados no seu plano atual não atendem a sua necessidade. Consultor informa a negativa do Upgrade e ameaça justiça. Aberto DR para retenção reavaliar. Retenção nega novamente._x000a_&gt; 11/11 - Benef. entra em ctt novamente para verificar médicos cirurgiões credenciados._x000a_&gt; 18/11 - Benef. entra em ctt novamente solicitando justificativa pela negativa de upgrade. Cogita possibilidade de fazer nova proposta e aproveitar carências."/>
    <n v="0"/>
    <s v="-"/>
    <n v="0"/>
    <s v="-"/>
    <n v="0"/>
    <s v="-"/>
    <n v="0"/>
    <s v="-"/>
    <n v="0"/>
    <n v="0"/>
    <s v="-"/>
  </r>
  <r>
    <x v="60"/>
    <n v="13201254"/>
    <s v="Contratos e Regulamentos"/>
    <s v="Alteração de vencimento"/>
    <s v="LUCIANA FIGUEIREDO LIMA DUARTE PENETRA"/>
    <m/>
    <n v="50"/>
    <s v="Mais Metropolitano"/>
    <s v="Advindos II"/>
    <s v="Zona Oeste I "/>
    <s v="Empresarial"/>
    <s v="Beneficiária, questiona a cobrança de juros/multa ocorrida em 15/11/2024. Protocolo 42233920241118223855 – data 18/11/2024"/>
    <d v="2024-11-18T00:00:00"/>
    <s v="Não Reincidente"/>
    <n v="2"/>
    <n v="1"/>
    <x v="0"/>
    <s v="Não"/>
    <x v="0"/>
    <s v="Não"/>
    <s v="Não"/>
    <n v="1"/>
    <s v="Erro na comercialização do plano"/>
    <m/>
    <s v="Comercial"/>
    <m/>
    <s v="Evitável"/>
    <s v="Não"/>
    <s v="Não"/>
    <s v="&gt;18/11 - Benef. entra em ctt para questionar o valor do boleto. Consultor informa que é referente à Pró-rata._x000a_&gt;19/11 - Benef. entra em ctt contestando o valor cobrado, pois segundo ela o vencimento havia sido acordado com o corretor. "/>
    <n v="0"/>
    <s v="-"/>
    <n v="0"/>
    <s v="-"/>
    <n v="0"/>
    <s v="-"/>
    <n v="0"/>
    <s v="-"/>
    <n v="0"/>
    <n v="0"/>
    <s v="-"/>
  </r>
  <r>
    <x v="61"/>
    <n v="13203577"/>
    <s v="Contratos e Regulamentos"/>
    <s v="Demora na Contratação AC"/>
    <s v="DIEGO OLIMPIO COSTA DA SILVA_x0009_"/>
    <m/>
    <n v="28"/>
    <s v="Personal "/>
    <s v="Advindos II"/>
    <s v="Zona norte III"/>
    <s v="Individual"/>
    <s v="Interlocutora, que se identifica como esposa do beneficiário, questiona a dificuldade para contratação de plano individual ou familiar. Cabe ressalta que em 22/10/2024 foi assinado a proposta e a operadora pediu que aguardasse, pois seria gerado o boleto para pagamento. Em 21/11/2024 a operadora retornou através de e-mail informando que a proposta foi cancelada, alegando que o prazo expirou e sem nenhuma justificativa. A solicitação foi feita à Operadora no dia 22/10/2024. Protocolo 42233920241028184344 – data: 28/10/2024."/>
    <d v="2024-10-22T00:00:00"/>
    <s v="Não Reincidente"/>
    <n v="0"/>
    <n v="30"/>
    <x v="0"/>
    <s v="Não"/>
    <x v="1"/>
    <s v="Não"/>
    <s v="Não"/>
    <n v="0"/>
    <s v="Alto Custo PJ"/>
    <m/>
    <s v="Comercial"/>
    <m/>
    <s v="Risco do Negócio"/>
    <s v="Não"/>
    <s v="Não"/>
    <s v="&gt; Não foi localizado ctt telefônico ou de wpp do corretor nem do beneficiário para esta demanda."/>
    <n v="0"/>
    <s v="-"/>
    <n v="0"/>
    <s v="-"/>
    <n v="0"/>
    <s v="-"/>
    <n v="0"/>
    <s v="-"/>
    <n v="0"/>
    <n v="0"/>
    <s v="-"/>
  </r>
  <r>
    <x v="61"/>
    <n v="13204036"/>
    <s v="Cobertura"/>
    <s v="Dificuldade no agendamento"/>
    <s v="MARCUS CARDOSO MALTA_x0009_"/>
    <m/>
    <n v="52"/>
    <s v="Premium"/>
    <s v="Advindos III"/>
    <s v="Zona norte III"/>
    <s v="Empresarial"/>
    <s v="Interlocutor, que se identifica como beneficiário, questiona o prazo de atendimento para endocrinologista, médica solicitante Dra Aline Toste. A operadora autorizou o serviço e agendou para o dia 16/12/2024, após o prazo máximo previsto na RN nº 566/2022. Protocolo 42233920241121228566 – data 21/11/2024. O beneficiário precisa de uma consulta para poder ajusta os remédios o mais rápido possível."/>
    <d v="2024-11-16T00:00:00"/>
    <s v="Não Reincidente"/>
    <n v="2"/>
    <n v="5"/>
    <x v="0"/>
    <s v="Não"/>
    <x v="0"/>
    <s v="Sim"/>
    <s v="Ouvidoria"/>
    <n v="2"/>
    <s v="Dificuldade no Agendamento"/>
    <s v="Endocrinologista"/>
    <s v="Leve Clínica"/>
    <m/>
    <s v="Evitável"/>
    <s v="Sim"/>
    <s v="Prazo ANS"/>
    <s v="&gt; 16/11 - Benef. entra em ctt e realiza agendamento para endocrinologista em 16/12_x000a_&gt; 21/11 - Benef. entra em ctt com a ouvidoria para reclamar da telemedicina e olicita agendamento com a Dra ALine Toste Endocrinologia na leve Tijuca. Informa que nao quer outra medica e ameaça ANS por nao estar conseguindo agendamento. Foi ofertado agendamento em Caxias e Madureira e não aceita, somente com a Dra Aline. Orientado a aguardar o prazo da Ouvidoria."/>
    <n v="0"/>
    <s v="-"/>
    <n v="0"/>
    <s v="-"/>
    <n v="0"/>
    <s v="-"/>
    <n v="0"/>
    <s v="-"/>
    <n v="0"/>
    <n v="0"/>
    <s v="-"/>
  </r>
  <r>
    <x v="61"/>
    <n v="13204726"/>
    <s v="Cobertura"/>
    <s v="Demora na Liberação de Benefício"/>
    <s v="GIOVANNI LARANJO DE STEFANI_x0009_"/>
    <m/>
    <n v="40"/>
    <s v="Premium"/>
    <s v="Advindos II"/>
    <s v="Centro/ Zona Sul"/>
    <s v="Individual"/>
    <s v="Mudei para a Leve saúde em setembro e a mesma alega que não posso utilizar a rede credenciada por carência de 4 meses, apenas podendo utilizar a rede própria, porém minha carta de permanÊncia no plano anterior era de quase 2 anos. Além disso me foi negado um dos exames da rotina laboratoria que solicitei hoje, alegando que não está na cobertura o que me fez gastar 175 reais para fazer o mesmo de forma particular. Fora que tive que ligar 5 vezes para resolver tudo isso, pois toda hora a ligação caia protocolos: 42233920241121227106, 42233920241121228335, 4233120241121228185, 42233920241121227969 e 42233920241121228227. Outro problema que estou tendo hoje com o plano de saúde é o boleto que não consigo pagar, por dizer que não está registrado. Eu esto anexando o pedido médico e comprovante e realização dos exames"/>
    <d v="2024-11-21T00:00:00"/>
    <s v="Não Reincidente"/>
    <n v="4"/>
    <n v="0"/>
    <x v="0"/>
    <s v="Não"/>
    <x v="0"/>
    <s v="Não"/>
    <s v="Não"/>
    <n v="1"/>
    <s v="Discordância de carências"/>
    <m/>
    <s v="Financeiro"/>
    <s v="Comercial"/>
    <s v="Evitável"/>
    <s v="Sim"/>
    <s v="Não"/>
    <s v="&gt; 21/11 - Benef. entra em ctt pela 1ª vez solicitando autorização da guia 1601768 negada por carência. Consultor solicita autorização  em caráter excepcional e orienta que aguarde de 10 a 15 minutos. Ciente da carência para rede credenciada. _x000a_2ª vez - Entra em ctt novamente e guia é liberada._x000a_3ª vez - Entra em ctt para informar que não consegue realizar o pagamento do boleto, consultor verifica que não há registro bancário e aciona o financeiro._x000a_4ª vez -  Entra em ctt para informar que não consegue realizar o pagamento do boleto, consultor orienta aguardar pois já tem um caso em aberto para este tema."/>
    <n v="1"/>
    <s v="boleto sem registro bancário"/>
    <n v="1"/>
    <s v="Financeiro"/>
    <n v="0"/>
    <s v="-"/>
    <n v="0"/>
    <s v="-"/>
    <n v="0"/>
    <n v="0"/>
    <s v="-"/>
  </r>
  <r>
    <x v="62"/>
    <n v="13204961"/>
    <s v="Cobertura"/>
    <s v="Dificuldade no agendamento"/>
    <s v="PABLO NUNES DURVAL"/>
    <m/>
    <n v="50"/>
    <s v="Leve ON"/>
    <s v="Novos associados"/>
    <s v="São Gonçalo"/>
    <s v="Individual"/>
    <s v="Após duas tentativas de Atendimento em Clínicas de Credendiadas a Leve Saúde, sendo em vão. Entrei em contato em contato com o Sac no dia 08/11/20284 informando ocorrido solicitando outro local onde houvesse atendimento para retitada de VERRUGAS, então a Leve Saúde informou que após 03 dias haveria a resposta. Informo q nesse prazo recebi uma ligação e outro chamado pelo WhatsApp q estariam buscando CONTATO PARA QUE IDICASSE LOCAL ORGANIZADO E COMPETENTE PARA O REFERIDO ATENDIMENTO. Após vários dias sem a resposta, a cada vez que entro em contato e informo o ocorrido, recebo como resposta QUE INFORMOU O DEPARTAMENTO E QUE FOSSE COM PRIORIDADE, RS. Hoje, dia 22/11/2024 fazem 14 dias (,catorze) que solicitei contato de local organizado para o que EU ENTAO AGENDASSE A MARCACAO DE PREFERÊNCIANO MUNICIPIO DE SAO GONÇALO , tendo em vista a desorganização generalizada por parte da Leve Saúde. Declarei também que irei postar em todos os locais possíveis do péssimo e desorganizado."/>
    <d v="2024-10-10T00:00:00"/>
    <s v="Reincidente"/>
    <n v="5"/>
    <n v="43"/>
    <x v="1"/>
    <s v="Sim"/>
    <x v="0"/>
    <s v="Não"/>
    <s v="Atendimento especializado"/>
    <n v="3"/>
    <s v="Não concorda com conduta médica"/>
    <m/>
    <s v="Gestão de Rede"/>
    <m/>
    <s v="Inevitável"/>
    <s v="Sim"/>
    <s v="Não"/>
    <s v="&gt; 10/10 - Benef. entra em ctt solicitando dermatologista._x000a_&gt; 10/10 - Benef. entra em ctt novamente, pois tentou ctt com os prestadores e não conseguiu agendar._x000a_&gt; 25/10 - Benef. entra em ctt ameaçando ANS, pois aguardou mais de 40 min para ser atendido no CEMI, consultor abre DR para Gestão de Rede._x000a_&gt; 29/10 - Benef. entra em ctt novamente e informa que não consegue consulta de dermatologista para retirada de verruga/sinais. Consultor realiza ctt por telefone e solicita envio do pedido médico por wpp. É realizado o agendamento para a CLINICA UNIVERSAL._x000a_&gt; 22/11 - Benef. entra em ctt ameaçando ANS, pois informa que a médica da CLINICA UNIVERSAL se recusa a retirar a verruga e que no CEMI esperou mais de duas horas e não teve atendimento."/>
    <n v="0"/>
    <s v="-"/>
    <n v="0"/>
    <s v="-"/>
    <n v="0"/>
    <s v="-"/>
    <n v="0"/>
    <s v="-"/>
    <n v="0"/>
    <n v="0"/>
    <s v="-"/>
  </r>
  <r>
    <x v="62"/>
    <n v="13205134"/>
    <s v="Cobertura"/>
    <s v="Demora na Liberação de Benefício"/>
    <s v="PHILIPE CHAVES DONATO"/>
    <m/>
    <n v="41"/>
    <s v="Premium"/>
    <s v="Advindos III"/>
    <s v="Zona Oeste II"/>
    <s v="Empresarial"/>
    <s v="SOFRI UM ACIDENTE EM 13/08 E PRECISAVA PASSAR POR UMA CIRURGIA NO OMBRO, INTERNADO DESDE ENTÃO, PASSEI P CIRURGIA COM OS MÉDICOS DO PLANO LEVE EM 15/08 DR CAIO FERRARI E DR RODRIGO TAVARES, OS QUAIS NÃO ERAM ESPECIALISTAS EM OMBRO, A CIRURGIA FOI INADEQUADA, AS DORES RECORRRENTES, ME INTERNARAM NOVAMENTE P MANIPULAÇÃO DE OMBRO EM 30/08 E A DOR SÓ PIOROU, ME INFORMARAM Q IAM MARCAR NOVA CIRURGIA E TALVEZ COLOCAR UMA PROTESE DE OMBRO, SOLICITEI A LEVE UM ESPECIALISTA DO PLANO, FUI AO MESMO, DR IGOR EM QUE ME INFORMOU QUE EU PRECISAVA OPERAR LOGO MAS ELE NÃO PODERIA PQ VIAJARIA, LIGUEI P LEVE SOLICITANDO OUTRO ESPECIALISTA E ELES SÓ TINHAM ELE, RECORRI A UM ESPECIALISTA PARTICULAR QUE ME OPEROU, E AGORA A LEVE SE NEGA A ME REEMBOLSAR POR DIZER QUE FOI DECISÃO MINHA. COMO SE O ÚNICO ESPECIALISTA DELES NÃO PODIA ???? E TENHO TODOS OS PROTOCOLOS. NÃO IRIA PASSAR P NOVA CIRURGIA SEM SER COM ESPECIALISTA DE OMBRO, PARA NÃO FICAR DEFICIENTE. APENAS QUERO O REEMBOLSO DA EQUIPE QUE É MEU DIREITO."/>
    <d v="2024-08-16T00:00:00"/>
    <s v="Não Reincidente"/>
    <n v="19"/>
    <n v="98"/>
    <x v="1"/>
    <s v="Sim"/>
    <x v="0"/>
    <s v="Sim"/>
    <s v="Atendimento especializado / Ouvidoria"/>
    <n v="4"/>
    <s v="Falta de prestador na região"/>
    <m/>
    <s v="Gestão de Rede"/>
    <m/>
    <s v="Evitável"/>
    <s v="Não"/>
    <s v="Não"/>
    <s v="&gt; Benef. sofreu um acidente e precisou realizar uma cirurgia de ombro, que foi feita pelos médicos da Leve não especialistas de ombro. O pós operatório não deu certo e ele solicitou um especialista de ombro e foi indicado o Dr. Igor, que informou que ele precisava operar urgente, mas ele ele viajaria e não poderia operar. Benef. entrou em ctt novamente para solicitar novo cirurgião de ombro e foi informado que só temos um. Então realizou o procedimento de forma particular e solicitou o reembolso. Porém, a Leve negou o reembolso."/>
    <n v="0"/>
    <s v="-"/>
    <n v="0"/>
    <s v="-"/>
    <n v="0"/>
    <s v="-"/>
    <n v="0"/>
    <s v="-"/>
    <n v="0"/>
    <n v="0"/>
    <s v="-"/>
  </r>
  <r>
    <x v="62"/>
    <n v="13205224"/>
    <s v="Contratos e Regulamentos"/>
    <s v="Demora na garantia de reembolso"/>
    <s v="ISAQUE RODRIGUES DA SILVA_x0009_"/>
    <m/>
    <n v="69"/>
    <s v="Personal "/>
    <s v="Novos associados"/>
    <s v="Zona norte III"/>
    <s v="Empresarial"/>
    <s v=" Interlocutora, que se identifica como esposa do beneficiário, questiona o não pagamento de reembolso por livre escolha de prestador para: ANESTESISTA, nome do médico solicitante: Dr.: Felipe Augusto Sá Luz, CRM: 5210514125, realizado em 08/10/2024, no prestador Hospital Procor. A solicitação de reembolso foi feita à operadora no dia 10/10/2024 e o prazo previsto no contrato para realização do reembolso no valor de R$ 1.100,00 já expirou. Protocolo: 42233920241122231578 - Data: 22/11/2024."/>
    <d v="2024-10-07T00:00:00"/>
    <s v="Não Reincidente"/>
    <n v="11"/>
    <n v="46"/>
    <x v="1"/>
    <s v="Sim"/>
    <x v="0"/>
    <s v="Não"/>
    <s v="Atendimento especializado"/>
    <n v="3"/>
    <s v="Erro Fale Leve"/>
    <m/>
    <s v="Fale Leve"/>
    <m/>
    <s v="Evitável"/>
    <s v="Sim"/>
    <s v="Prazo ANS"/>
    <s v="&gt; 7/10 - Familiar entra em ctt para verificar como funciona o pedido de reembolso e docs necessários._x000a_&gt; 14/10 - Familiar entra em ctt  para verificar como realizar o pedido de reembolso. Consultor informa e-mail_x000a_&gt; 15/10 - BK recepciona e-mail e realiza abertura de caso na árvore errada._x0009__x000a_&gt; 16/10 - E-mail recepcionado com os documentos para análise de outro reembolso de R$4500,00. Reembolso finalizado em 28/10 pela Produção Médica._x000a_&gt; 21/10 - Familiar envia novamente a documentação de reembolso de R$4500,00._x000a_&gt; 29/10 - Familiar entra em ctt novamente solicitando informações sobre o reembolso. Consultora abre caso errado para o time do financeiro. Financeiro responde dizendo que não há reembolso de R$1100,00 em sistema._x000a_&gt; 12/11 - Familiar entra em ctt pedindo um posicionamento, consultor identifica que o caso foi aberto errado e encaminha para BK._x000a_&gt; 19/11 - Familiar ameaça ANS por falta de resposta sobre o reembolso solicitado. Consultor abre DR para o financeiro que responde com o comprovante do reembolso, mas é o de R$4500,00._x000a_&gt; 19/11 - Consultor faz ctt ativo e passa previsão de pagamento do reembolso já pago. _x000a_&gt; 22/11 - Familiar entra em ctt novamente e ameaça ANS, consultor identifica os erros e encaminha para a Atendimento Especializado, BK identifica o erro._x000a_&gt; 22/11 - Familiar entra em ctt mais uma vez ameaçando ANS"/>
    <n v="1"/>
    <s v="Abertura errada de caso"/>
    <n v="2"/>
    <s v="Fale Leve / BackOffice"/>
    <n v="0"/>
    <s v="-"/>
    <n v="0"/>
    <s v="-"/>
    <n v="0"/>
    <n v="0"/>
    <s v="-"/>
  </r>
  <r>
    <x v="62"/>
    <n v="13205416"/>
    <s v="Contratos e Regulamentos"/>
    <s v="Devolução de valores após rescisão "/>
    <s v="PEDRO AUGUSTO GUIMARAES DUARTE CHAVES"/>
    <m/>
    <n v="49"/>
    <s v="Premium"/>
    <s v="Advindos II"/>
    <s v="Zona Oeste II"/>
    <s v="Individual"/>
    <s v="Beneficiário, questiona a não devolução de valor proporcional de mensalidade pela Operadora, vez que ocorreu o exclusão a pedido. Protocolo 42233920241109205337 – data 09/11/2024."/>
    <d v="2024-11-09T00:00:00"/>
    <s v="Não Reincidente"/>
    <n v="7"/>
    <n v="13"/>
    <x v="0"/>
    <s v="Não"/>
    <x v="0"/>
    <s v="Não"/>
    <s v="Não"/>
    <n v="1"/>
    <s v="Erro Fale Leve"/>
    <m/>
    <s v="Fale Leve"/>
    <m/>
    <s v="Evitável"/>
    <s v="Sim"/>
    <s v="Não"/>
    <s v="&gt; 09/11 - Benef. solicita cancelamento._x000a_&gt; 14/11 - Benef. entra em ctt informando que recebeu um boleto. Consultor informa que o cancelamento foi feito após os 7 dias, ligação cai._x000a_&gt; 14/11  -Benef. entra em ctt novamente, solicitando reembolso pois não utilizou o plano, ligação cai._x000a_&gt; 14/11 - Benef. entra em ctt novamente e explica a situação, consultor solicita dados bancários e carta para posterior abertura de caso_x000a_&gt; 14/11 - Benef. entra em ctt novamente e a ligação cai._x000a_&gt; 14/11 - Benef. entra em ctt novamente_x000a_&gt; 14/11 - Benef. entra em ctt novamente, consultor informa prazo de retorno"/>
    <n v="1"/>
    <s v="Não seguiu rotina "/>
    <n v="1"/>
    <s v="Fale Leve"/>
    <n v="0"/>
    <s v="-"/>
    <n v="0"/>
    <s v="-"/>
    <n v="0"/>
    <n v="0"/>
    <s v="-"/>
  </r>
  <r>
    <x v="62"/>
    <n v="13205473"/>
    <s v="Cobertura"/>
    <s v="Fora do Rol"/>
    <s v="MIGUEL DE ANDRADE CAETANO CRUZ CASADO_x0009_"/>
    <m/>
    <n v="32"/>
    <s v="Leve ON"/>
    <s v="Novos associados"/>
    <s v="Centro/ Zona Sul"/>
    <s v="Individual"/>
    <s v="Beneficiário, questiona a não cobertura para Neurometria funcional. O procedimento foi solicitado no dia 30/10/2024, para realização no município Rio de janeiro, entretanto, a operadora negou com a justificativa de que o procedimento não consta no Rol de Procedimentos e Eventos em Saúde vigente. Protocolo 42233920241122232085 data 22/11/2024."/>
    <d v="2024-10-30T00:00:00"/>
    <s v="Reincidente"/>
    <n v="4"/>
    <n v="23"/>
    <x v="0"/>
    <s v="Não"/>
    <x v="0"/>
    <s v="Não"/>
    <s v="Não"/>
    <n v="1"/>
    <s v="Procedimento fora Rol"/>
    <s v="Neurometria funcional"/>
    <s v="Regulação - Eletiva"/>
    <m/>
    <s v="Inevitável"/>
    <s v="Sim"/>
    <s v="Não"/>
    <s v="&gt; 30/10 - Benf. entra em ctt para verificar prestador que realize neurometria funcional. Indicado Vivamente, porém, o local informa que não realiza mais. Benef. envia e-mail com pedido médico._x000a_&gt; 12/11 - Benef. entra em ctt novamente, consultor abre caso e Gestão de Rede solicita que abra guia para verificar se o procedimento é coberto._x000a_&gt;19/11 - Benef. entra em ctt novamente. Regulação informa que o procedimento não possui cobertura pelo rol._x000a_&gt;22/11 - Benef. entra em ctt novamente e recebe negativa."/>
    <n v="0"/>
    <s v="-"/>
    <n v="0"/>
    <s v="-"/>
    <n v="0"/>
    <s v="-"/>
    <n v="0"/>
    <s v="-"/>
    <n v="0"/>
    <n v="0"/>
    <s v="-"/>
  </r>
  <r>
    <x v="62"/>
    <n v="13205631"/>
    <s v="Cobertura"/>
    <s v="Fora do Rol"/>
    <s v="ONILA DE OLIVEIRA BARBOSA BATISTA_x0009_"/>
    <m/>
    <n v="35"/>
    <s v="Personal "/>
    <s v="Novos associados"/>
    <s v="Zona norte III"/>
    <s v="Individual"/>
    <s v="Interlocutor(a), que se identifica como onilla de oliveira Barbosa batista questiona a não cobertura para [31303293 Implante de dispositivo intra-uterino (DIU) hormonal - inserção]. O procedimento foi solicitado no dia [18/11/2024], para realização no município [rio de janeiro, RJ], entretanto, a operadora negou com a justificativa de que o(a) beneficiário(a) não se enquadra na Diretriz de Utilização para cobertura pelo Rol de Procedimentos e Eventos em Saúde. Trata-se de contrato firmado anteriormente à vigência da Lei n° 9.656/98. Protocolo [42233920241122231923] – data [22/11/2024]."/>
    <d v="2024-11-14T00:00:00"/>
    <s v="Não Reincidente"/>
    <n v="8"/>
    <n v="8"/>
    <x v="1"/>
    <s v="Sim"/>
    <x v="0"/>
    <s v="Não"/>
    <s v="Reclame aqui"/>
    <n v="3"/>
    <s v="Negativa de autorização devida"/>
    <s v="DIU"/>
    <s v="Núcleo de cuidados integrados"/>
    <m/>
    <s v="Inevitável"/>
    <s v="Não"/>
    <s v="Não"/>
    <s v="&gt; 14/11 - Benef. entra em ctt solicitando informações sobre inserção de DIU, consultor orienta envio de pedido médico._x000a_&gt; 18/11 - Benef. envia pedido por e-mail._x000a_&gt; 18/11 - Benef. reclama pois está tendo dificuldade ao marcar colocação de DIU. A mesma informa que possui o encaminhamento para inserção de DIU por videohisteroscopia. Consultor que precisa encaminhar o pedido médico junto com o formulário pelo e-mail. Tentou Tentei agendar consulta de planejamento familiar mas a ligação caiu no final do atendimento. _x000a_&gt; 18/11 - Benef. entra em ctt novamente._x000a_&gt; 18/11 - Benef. entra em ctt novamente solicitando prazo de retorno._x000a_&gt; 19/11 - BK abre caso para NCI e NCI nega procedimento por conta da indicação clínica não coberta pelo Rol._x000a_&gt; 22/11 - Benef. entra em ctt pois recebeu a negativa pelo Wpp via NCI e ameaça ANS."/>
    <n v="0"/>
    <s v="-"/>
    <n v="0"/>
    <s v="-"/>
    <n v="0"/>
    <s v="-"/>
    <n v="0"/>
    <s v="-"/>
    <n v="0"/>
    <n v="0"/>
    <s v="-"/>
  </r>
  <r>
    <x v="62"/>
    <n v="13206051"/>
    <s v="Contratos e Regulamentos"/>
    <s v="Negativa por carencia"/>
    <s v="PRISCILA RITA NORONHA RAMOS_x0009_"/>
    <m/>
    <n v="44"/>
    <s v="Personal "/>
    <s v="Advindos II"/>
    <s v="Zona Oeste I "/>
    <s v="Empresarial"/>
    <s v="beneficiária, questiona a falta de atendimento para ginecologista. O procedimento foi solicitado no dia 08/10/2024, para realização no município campo grande, entretanto, a operadora negou com a justificativa de que o(a) beneficiário(a) está em carência para o procedimento [a mesma alega que que fez uma migração e que a operadora alegou que não teria que cobrir prazo de carência pois a mesma já tinha mais de 3 anos no plano que ela estava]. Protocolo [42233920241122232889] – data [22/11/2024]."/>
    <d v="2024-10-24T00:00:00"/>
    <s v="Não Reincidente"/>
    <n v="3"/>
    <n v="29"/>
    <x v="1"/>
    <s v="Sim"/>
    <x v="0"/>
    <s v="Não"/>
    <s v="Não"/>
    <n v="3"/>
    <s v="Dificuldade no Agendamento"/>
    <s v="Ginecologista"/>
    <s v="Comercial"/>
    <m/>
    <s v="Evitável"/>
    <s v="Sim"/>
    <s v="Não"/>
    <s v="&gt; 24/10 - Benef.  Informa que recebeu uma disparo de consulta cancelada, ligou para remarcar Ginecologia na Unidade de CG._x000a_&gt; 08/11 - Benef. entra em ctt muito insatisfeita por ter descoberto carência, informa que na contratação junto a corretora não foi informada sobre isso. Solicitou ctt da Ouvidoria. Consultor abre caso para Cadastro, que informa que a carência está correta."/>
    <n v="1"/>
    <s v="Corretor não informou carências ADV II"/>
    <n v="1"/>
    <s v="Comercial"/>
    <n v="0"/>
    <s v="-"/>
    <n v="0"/>
    <s v="-"/>
    <n v="0"/>
    <n v="0"/>
    <s v="-"/>
  </r>
  <r>
    <x v="62"/>
    <n v="13206974"/>
    <s v="Contratos e Regulamentos"/>
    <s v="Demora na garantia de reembolso"/>
    <s v="DIVA MARIA GARCIA PEREIRA_x0009_"/>
    <m/>
    <n v="83"/>
    <s v="Personal "/>
    <s v="Novos associados"/>
    <s v="Niterói"/>
    <s v="Individual"/>
    <s v="Foi solicitado o reembolso do procedimento de videolaringoscopia, pois a rede credenciada em Niterói não realiza esse exame. Devido a idade avançada da beneficiária (83 anos) e à dificuldade de locomoção para outros municípios, ela precisou arcar com os custos em um clínica particular. Ao entrar em contato com o Atendimento da operadora para saber sobre o motivo do não pagamento e esclarecer questões sobre outros três procedimentos que ela também precisaria realizar (consulta em reumatologia e exames de radiologia e densitometria óssea) e que também não eram realizados na rede credenciada de Niterói, a atendente informou que ela não teria direito aos reembolsos, pois não está previsto em seu contrato com a operadora. No entanto, em consulta sobre reembolsos no site da ANS, encontrei duas regras que, na minha interpretação, são aplicáveis a este caso. Então registro esta reclamação na esperança de reaver o valor pago, inclusive para os demais procedimentos citados."/>
    <d v="2024-11-20T00:00:00"/>
    <s v="Não Reincidente"/>
    <n v="3"/>
    <n v="2"/>
    <x v="0"/>
    <s v="Não"/>
    <x v="0"/>
    <s v="Sim"/>
    <s v="Não"/>
    <n v="2"/>
    <s v="Discordância de regras de comercialização"/>
    <s v="videolaringoscopia"/>
    <s v="Gestão de Rede"/>
    <m/>
    <s v="Evitável"/>
    <s v="Não"/>
    <s v="Não"/>
    <s v="&gt; 20/10 - Familiar envia e-mail solicitando reembolso do procedimento._x000a_&gt; 21/10 - Caso é aberto para Produção Médica que nega o reembolso por não estar previsto em contrato._x000a_&gt; 22/11 - Familiar abre Ouvidoria"/>
    <n v="0"/>
    <s v="-"/>
    <n v="0"/>
    <s v="-"/>
    <n v="0"/>
    <s v="-"/>
    <n v="0"/>
    <s v="-"/>
    <n v="0"/>
    <n v="0"/>
    <s v="-"/>
  </r>
  <r>
    <x v="63"/>
    <n v="13207197"/>
    <s v="Cobertura"/>
    <s v="Dificuldade no agendamento"/>
    <s v="NATAN SILVA PEREIRA_x0009_"/>
    <m/>
    <n v="33"/>
    <s v="Personal "/>
    <s v="Novos associados"/>
    <s v="São Gonçalo"/>
    <s v="Individual"/>
    <s v="No dia 04/09/24, fui orientado pelo ortopedista do plano a procurar um especialista em joelho para uma possível cirurgia. A Leve me disponibilizou o telefone de quatro especialistas. Consegui uma consulta e ele me afirmou sobre a necessidade da cirurgia. O especialista pediu risco cirúrgico no dia 30/09/24 e afirmou que providenciaria junto à Leve Saúde a autorização da cirurgia, o que não foi feito. No dia 4/11/24 o mesmo profissional afirmou que não realizaria o procedimento cirúrgico por ter se descredenciado do plano de saúde. Voltei a entrar em contato com a Leve Saúde e a mesma reiterou o contato dos outros três profissionais especialistas restantes. Entrei em contato com 2 deles. Um está descredenciado e o outro é especialista em ombro. O 3º não obtive resposta. A empresa me orientou a enviar um email para o envio de novos telefones. A resposta foi que precisaria do CPF, o que foi feito. Em resposta, fui informado que precisaria de mais 14 dias para ter um novo posicionamento."/>
    <d v="2024-11-05T00:00:00"/>
    <s v="Não Reincidente"/>
    <n v="4"/>
    <n v="19"/>
    <x v="1"/>
    <s v="Sim"/>
    <x v="0"/>
    <s v="Não"/>
    <s v="Não"/>
    <n v="3"/>
    <s v="Demora no processo de cirurgia "/>
    <s v="Especialista em joelho"/>
    <s v="Gestão de Rede"/>
    <m/>
    <s v="Evitável"/>
    <s v="Não"/>
    <s v="Não"/>
    <s v="&gt; 05/11 - Benf. envia e-mail com o seu relato e solicita novos contatos._x000a_&gt; 07/11 - É aberto caso para Gestão de Rede_x000a_&gt; 13/11 - Benf. entra em ctt para verificar o andamento da sua solicitação, ligação cai._x000a_&gt; 13/11 - Benf. retorna a ligação ameaçando ANS e não quer aguardar o prazo de SLA do caso já aberto."/>
    <n v="0"/>
    <s v="-"/>
    <n v="0"/>
    <s v="-"/>
    <n v="0"/>
    <s v="-"/>
    <n v="0"/>
    <s v="-"/>
    <n v="0"/>
    <n v="0"/>
    <s v="-"/>
  </r>
  <r>
    <x v="64"/>
    <n v="13207343"/>
    <s v="Cobertura"/>
    <s v="Demora na Liberação de Benefício"/>
    <s v="AMERICA CHAGAS PEIXOTO_x0009_"/>
    <m/>
    <n v="76"/>
    <s v="Personal "/>
    <s v="Novos associados"/>
    <s v="Zona Oeste II"/>
    <s v="Individual"/>
    <s v="Interlocutora, que se identifica como Filha da beneficiária, questiona a falta de Colocação Marcapasso em Caráter de Emergência (Conforme solicitante), médico solicitante, Dr. Leonardo. A solicitação foi feita à Operadora no dia 21/11/2024, para realização no município Rio de Janeiro - RJ. A operadora alega que o pedido está em auditoria médica e não apresenta resposta ao pedido. Protocolo - 42233920241125235301 - Data: 25/11/2024."/>
    <d v="2024-11-22T00:00:00"/>
    <s v="Não Reincidente"/>
    <n v="3"/>
    <n v="3"/>
    <x v="1"/>
    <s v="Sim"/>
    <x v="0"/>
    <s v="Não"/>
    <s v="Atendimento especializado"/>
    <n v="3"/>
    <s v="Solicitação de autorização dentro do prazo"/>
    <s v=" Marcapasso"/>
    <s v="Regulação - GPI"/>
    <m/>
    <s v="Evitável"/>
    <s v="Não"/>
    <s v="Não"/>
    <s v="&gt; 22/11 - Hospital entra em ctt solicitando prioridade para implante de Marcapasso._x000a_&gt; 24/11 - Familiar entra em ctt reclamando da demora na liberação do procedimento. Ameaça ANS._x000a_&gt; 25/11 - Familiar entra em ctt. Ameaça ANS. "/>
    <n v="0"/>
    <s v="-"/>
    <n v="0"/>
    <s v="-"/>
    <n v="0"/>
    <s v="-"/>
    <n v="0"/>
    <s v="-"/>
    <n v="0"/>
    <n v="0"/>
    <s v="-"/>
  </r>
  <r>
    <x v="64"/>
    <n v="13207967"/>
    <s v="Cobertura"/>
    <s v="Demora na Liberação de Benefício"/>
    <s v="ALINE ALVES PORTILHO_x0009_"/>
    <m/>
    <n v="40"/>
    <s v="Personal "/>
    <s v="Advindos III"/>
    <s v="Zona Norte I"/>
    <s v="Empresarial"/>
    <s v="Beneficiaria questiona a não cobertura para: TC - Face ou seios da face. O procedimento foi solicitado no dia 05/11/2024 , para realização no município do Rio de Janeiro, entretanto, a operadora negou com a justificativa de que a beneficiária está em carência para o procedimento. beneficiaria relata que a carência já acabou, e que o plano passou da Amil para Leve oque encurta o prazo da carência. Protocolo 2233920241122230920 Data 22/11/2024"/>
    <d v="2024-11-14T00:00:00"/>
    <s v="Não Reincidente"/>
    <n v="2"/>
    <n v="11"/>
    <x v="0"/>
    <s v="Não"/>
    <x v="0"/>
    <s v="Não"/>
    <s v="Reclame aqui"/>
    <n v="1"/>
    <s v="Solicitação de autorização dentro do prazo"/>
    <s v="TC - Face ou seios da face"/>
    <s v="Regulação - Eletiva"/>
    <m/>
    <s v="Inevitável"/>
    <s v="Não"/>
    <s v="Não"/>
    <s v="&gt; 14/11 - Benef. entra em ctt informando sobre TC, consultor identifica carência e indica rede preferencial._x000a_&gt; 22/11 - Benef. entra em ctt para verificar guia de TC, consultor informa que está em análise e passa o prazo."/>
    <n v="0"/>
    <s v="-"/>
    <n v="0"/>
    <s v="-"/>
    <n v="0"/>
    <s v="-"/>
    <n v="0"/>
    <s v="-"/>
    <n v="0"/>
    <n v="0"/>
    <s v="-"/>
  </r>
  <r>
    <x v="64"/>
    <n v="13208442"/>
    <s v="Cobertura"/>
    <s v="Demora na Liberação de Benefício"/>
    <s v="ESTER ALVES DE ALMEIDA VIANA_x0009_"/>
    <m/>
    <n v="64"/>
    <s v="Personal "/>
    <s v="Advindos II"/>
    <s v="Zona Oeste I "/>
    <s v="Empresarial"/>
    <s v="O interlocutor que e filho da beneficiaria questiona ,a beneficiaria esta internada sem conseguir se locomover e precisa de atendimento, o interlocutor solicitou a operadora que a beneficiaria seja transferida para uma hospital der melhor atendimento operadora não indicou um outro hospital para ser atendida, alegando que terá que aguardar o contato do hospital onde a beneficiaria se encontra internada. A pessoa que atendeu na operadora indicou o interlocutor que entrasse em contato com a assistente social protocolo de contato com a operadora =42233920241125236240 data=25/11/2024"/>
    <d v="2024-11-23T00:00:00"/>
    <s v="Não Reincidente"/>
    <n v="3"/>
    <n v="2"/>
    <x v="0"/>
    <s v="Não"/>
    <x v="0"/>
    <s v="Não"/>
    <s v="Não"/>
    <n v="1"/>
    <s v="Atendimento durante internação"/>
    <m/>
    <s v="Regulação - GPI"/>
    <m/>
    <s v="Inevitável"/>
    <s v="Não"/>
    <s v="Não"/>
    <s v="&gt; 23/11 - Familiar entra em ctt dizendo que mãe internada precisa passar pelo neurocirurgião que não tem no plantão._x000a_&gt; 23/11 - Familiar entra em ctt novamente dizendo que mãe internada precisa passar pelo neurocirurgião que não tem no plantão. Foi orientado pelo hospital a ligar para a Leve. Consultor informa que a área está analisando._x000a_&gt; 25/11 - Familiar entra em ctt informando que o neurologista olhou os exames e liberou para tratamento em laboratório, não concorda com a alta da mãe."/>
    <n v="0"/>
    <s v="-"/>
    <n v="0"/>
    <s v="-"/>
    <n v="0"/>
    <s v="-"/>
    <n v="0"/>
    <s v="-"/>
    <n v="0"/>
    <n v="0"/>
    <s v="-"/>
  </r>
  <r>
    <x v="64"/>
    <n v="13208561"/>
    <s v="Cobertura"/>
    <s v="Demora na Liberação de Benefício"/>
    <s v="SIDNEI DE PAULA VELOSO_x0009_"/>
    <m/>
    <n v="55"/>
    <s v="Personal "/>
    <s v="Novos associados"/>
    <s v="Zona norte III"/>
    <s v="Empresarial"/>
    <s v=" Solicitei atendimento para o meu pai no dia 28/10/2024 e me indicaram um único especialista no plano visto que meu pai é caso de urgência e possivelmente tem que operar o joelho , marcaram uma consulta no dia 08/01/2024 , entrei em contato com o plano para que se possível disponibilizar um especialista em joelho mas desde então não obtive resposta do mesmo , o meu pai está com muita dificuldade de andar , já passou por alguns médicos dentro do plano e já até imobilizaram , dói muito o joelho e muita dificuldade para se locomover"/>
    <d v="2024-10-28T00:00:00"/>
    <s v="Não Reincidente"/>
    <n v="2"/>
    <n v="28"/>
    <x v="1"/>
    <s v="Não"/>
    <x v="0"/>
    <s v="Não"/>
    <s v="Não"/>
    <n v="2"/>
    <s v="Dificuldade no Agendamento"/>
    <s v="Especialista em joelho"/>
    <s v="Gestão de Rede"/>
    <m/>
    <s v="Evitável"/>
    <s v="Sim"/>
    <s v="Não"/>
    <s v="&gt; 28/10 - Familiar entra em ctt solicitando ortopedista joelho, consultor indica DR. GUILHERME ALVIM &amp; DR. RAPHAEL_x000a_&gt; 28/10 - Familiar entra em ctt novamente solicitando ortopedista joelho, consultor indica MDP ORTOPEDIA"/>
    <n v="0"/>
    <s v="-"/>
    <n v="0"/>
    <s v="-"/>
    <n v="0"/>
    <s v="-"/>
    <n v="0"/>
    <s v="-"/>
    <n v="0"/>
    <n v="0"/>
    <s v="-"/>
  </r>
  <r>
    <x v="65"/>
    <n v="13210159"/>
    <s v="Contratos e Regulamentos"/>
    <s v="Demora na Contratação AC"/>
    <s v="CLAUDIA LOPES DE ALMEIDA_x0009_"/>
    <m/>
    <n v="53"/>
    <s v="Premium"/>
    <s v="Novos associados"/>
    <s v="Zona norte III"/>
    <s v="Individual"/>
    <s v="Beneficiária, questiona a recusa para contratação de plano individual ou familiar, onde não houve até o momento. A solicitação foi feita à Operadora no dia 14/11/2024 e com entrevista e preenchimento do questionário de saúde no dia 22/11/2024.Informa que declarou que descobriu CA -Mama e está ciente que terá que cumprir DLP, uma vez que seu tratamento será feito pelo INCA . Solicita esclarecimentos "/>
    <d v="2024-11-18T00:00:00"/>
    <s v="Não Reincidente"/>
    <n v="0"/>
    <n v="8"/>
    <x v="0"/>
    <s v="Não"/>
    <x v="1"/>
    <s v="Não"/>
    <s v="Não"/>
    <n v="0"/>
    <s v="Alto Custo PF/MEI"/>
    <m/>
    <s v="Comercial"/>
    <m/>
    <s v="Risco do Negócio"/>
    <s v="Não"/>
    <s v="Não"/>
    <s v="&gt; Sem registro de ctt via telefone e wpp"/>
    <n v="0"/>
    <s v="-"/>
    <n v="0"/>
    <s v="-"/>
    <n v="0"/>
    <s v="-"/>
    <n v="0"/>
    <s v="-"/>
    <n v="0"/>
    <n v="0"/>
    <s v="-"/>
  </r>
  <r>
    <x v="65"/>
    <n v="13211453"/>
    <s v="Contratos e Regulamentos"/>
    <s v="Cancelamento"/>
    <s v="DENISE BORGES DOS SANTOS_x0009_"/>
    <m/>
    <n v="34"/>
    <s v="Personal "/>
    <s v="Novos associados"/>
    <s v="Zona Oeste I "/>
    <s v="Empresarial"/>
    <s v="Beneficiária questiona a exclusão do plano coletivo empresarial, que ocorrerá em 22/01/2025 ( conforme notificado) , com a justificativa de descontinuidade do plano . Beneficiaria relata que necessita do plano para acompanhamento de sua saúde . Protocolo: 42233920241126239838 Data: 26/11/2024"/>
    <d v="2024-11-26T00:00:00"/>
    <s v="Não Reincidente"/>
    <n v="4"/>
    <n v="0"/>
    <x v="0"/>
    <s v="Não"/>
    <x v="0"/>
    <s v="Não"/>
    <s v="Não"/>
    <n v="1"/>
    <s v="Notificação de Cancelamento"/>
    <m/>
    <s v="-"/>
    <m/>
    <s v="Risco do Negócio"/>
    <s v="Não"/>
    <s v="Não"/>
    <s v="&gt; 25/11 - Benef. entra em ctt para solicitar informações da notificação de cancelamento. Ligação caiu._x000a_&gt; 25/11 - Benef. entra em ctt para solicitar informações da notificação de cancelamento. Consultor orienta que entre em ctt com o número informado na notificação."/>
    <n v="0"/>
    <s v="-"/>
    <n v="0"/>
    <s v="-"/>
    <n v="0"/>
    <s v="-"/>
    <n v="0"/>
    <s v="-"/>
    <n v="0"/>
    <n v="0"/>
    <s v="-"/>
  </r>
  <r>
    <x v="66"/>
    <n v="13213028"/>
    <s v="Cobertura"/>
    <s v="Cancelamento de consulta"/>
    <s v="FABIANA SILVEIRA DA MATA SILVA"/>
    <m/>
    <n v="43"/>
    <s v="Personal "/>
    <s v="Novos associados"/>
    <s v="São Gonçalo"/>
    <s v="Empresarial"/>
    <s v="Interlocutor(a), beneficiária, questiona a falta de atendimento para marca Mastologista. A solicitação foi feita à Operadora no dia 27/11/2024, para realização no município Niterói. Protocolo 42233920241127243857 - Data 27/11/2024."/>
    <d v="2024-11-23T00:00:00"/>
    <s v="Não Reincidente"/>
    <n v="4"/>
    <n v="4"/>
    <x v="1"/>
    <s v="Sim"/>
    <x v="0"/>
    <s v="Não"/>
    <s v="Atendimento especializado"/>
    <n v="3"/>
    <s v="Cancelamento de consulta"/>
    <s v="Mastologista"/>
    <s v="Leve Clínica"/>
    <m/>
    <s v="Evitável"/>
    <s v="Não"/>
    <s v="Não"/>
    <s v="&gt; 23/11 - Benef. entra em ctt e agenda mastologista na Leve Clínica de Niterói_x000a_&gt; 27/11 - Benef. entra em ctt, ameaça ANS, teve consulta cancelada e não foi avisada. Consultor oferece outro agendamento, mas benef. encerra ctt._x000a_&gt; 27/11 - Benef. entra em ctt solicitando nº de protocolo da reclamação feita."/>
    <n v="1"/>
    <s v="Agendamento referente a esta reclamação não aparece em sistema"/>
    <n v="1"/>
    <s v="TI"/>
    <n v="0"/>
    <s v="-"/>
    <n v="0"/>
    <s v="-"/>
    <n v="0"/>
    <n v="0"/>
    <s v="-"/>
  </r>
  <r>
    <x v="66"/>
    <n v="13213431"/>
    <s v="Cobertura"/>
    <s v="Demora na Liberação de Benefício"/>
    <s v="YOLANDA MACHADO DE ALMEIDA_x0009_"/>
    <m/>
    <n v="93"/>
    <s v="Personal "/>
    <s v="Advindos II"/>
    <s v="Zona Oeste II"/>
    <s v="Individual"/>
    <s v="Interlocutor, que se identifica como filha da beneficiaria do plano, questiona o não atendimento para para fazer a transferência para outra clinica. Relata que tentou entrar em contato com a Operadora por meio [anotar meios de contato – ex. por meio dos telefones 395233001 - na data 26/11/2024, em torno das 8:00hrs da manhã-], sem sucesso. a beneficiaria questiona que não consegue contato com eles para realizar a remoção da mãe dela."/>
    <d v="2024-11-23T00:00:00"/>
    <s v="Reincidente"/>
    <n v="2"/>
    <n v="4"/>
    <x v="0"/>
    <s v="Não"/>
    <x v="0"/>
    <s v="Não"/>
    <s v="Não"/>
    <n v="1"/>
    <s v="Demora para transferência durante internação"/>
    <m/>
    <s v="Regulação - GPI"/>
    <m/>
    <s v="Inevitável"/>
    <s v="Não"/>
    <s v="Não"/>
    <s v="&gt; 23/11 - Familiar entra em ctt para solicitar transferência, consultor orienta carta de próprio punho para entregar no hospital._x000a_&gt; 23/11 - Familiar entra em ctt solicitando transferência para um hospital mais próximo. "/>
    <n v="0"/>
    <s v="-"/>
    <n v="0"/>
    <s v="-"/>
    <n v="0"/>
    <s v="-"/>
    <n v="0"/>
    <s v="-"/>
    <n v="0"/>
    <n v="0"/>
    <s v="-"/>
  </r>
  <r>
    <x v="66"/>
    <n v="13214108"/>
    <s v="Cobertura"/>
    <s v="Suspenção por inadimplência"/>
    <s v="JESSICA PEREZ GARCIA DE OLIVEIRA_x0009_"/>
    <m/>
    <n v="27"/>
    <s v="Personal "/>
    <s v="Advindos II"/>
    <s v="Zona Oeste I "/>
    <s v="Empresarial"/>
    <s v="Beneficiária, questiona a suspensão, em 10/2024 do contrato coletivo da empresa 50108683 JÉSSICA PEREZ GARCIA DE OLIVEIRA, sob alegação de inadimplência. Trata-se de empresário individual. A operadora alega que a beneficiária não efetuou o pagamento do mês 10/2024 mas a mesma informa que o valor da mensalidade foi pago via pix. Protocolo: 42233920241127290495 Data: 27/11/2024"/>
    <d v="2024-11-21T00:00:00"/>
    <s v="Não Reincidente"/>
    <n v="6"/>
    <n v="6"/>
    <x v="0"/>
    <s v="Não"/>
    <x v="0"/>
    <s v="Não"/>
    <s v="Não"/>
    <n v="1"/>
    <s v="Cancelamento por inadimplência"/>
    <m/>
    <s v="Financeiro"/>
    <m/>
    <s v="Evitável"/>
    <s v="Sim"/>
    <s v="Encaminhado para área errada"/>
    <s v="&gt; 21/11 - Benf. entra em ctt pois seu plano está suspenso. Consultor transfere para cobrança._x000a_&gt; 22/11 - BK abre caso para Cobrança pois Benef. informa que já realizou o pagamento e envia comprovante. O Caso foi aberto errado, pois qnd o benef. alega pagamento, deve ser verificado com o Financeiro, além disso, no comprovante consta como agendamento de pagamento de boleto e não de PIX. O consultor também cita que há dois boletos com vencimento para outubro, mas não se atenta de que: o que consta como pago é referente à competência de setembro._x000a_&gt; 22/11 - Benef. entra em ctt solicitando segunda via do boleto._x000a_&gt; 25/11 - Benef. envia novos comprovantes de pagamento, mostrando que foi debitado de sua conta. É aberto novo caso para o financeiro que informa que a mensalidade de outubro está em aberto._x000a_&gt; 27/11 - Benef. entra em ctt para informar que teve o plano suspenso._x000a_&gt; 27/11 - Benef. entra em ctt novamente para reclamar da suspensão. Consultor reforça o pedido no caso 646425."/>
    <n v="1"/>
    <s v="Erro na abertura do caso"/>
    <n v="2"/>
    <s v="Fale Leve / Financeiro"/>
    <n v="0"/>
    <s v="-"/>
    <n v="0"/>
    <s v="-"/>
    <n v="0"/>
    <n v="0"/>
    <s v="-"/>
  </r>
  <r>
    <x v="67"/>
    <n v="13216068"/>
    <s v="Contratos e Regulamentos"/>
    <s v="Cancelamento"/>
    <s v="IDALINA DA SILVA DUQUE ESTRADA MONTEIRO_x0009_"/>
    <m/>
    <n v="59"/>
    <s v="Personal "/>
    <s v="Advindos II"/>
    <s v="São Gonçalo"/>
    <s v="Empresarial"/>
    <s v="Beneficiaria relata que entrou em contato com a operadora para agendamento de consulta em 07/11/2024 e foi dito a ela que o plano seria cancelado em 27/12/2024. A operadora alega que o cancelamento foi a pedido da beneficiaria, porém, a mesma relata que não foi feito o pedido de cancelamento em momento algum. A beneficiaria também relata que não consegue entrar em contato coma operadora para mais esclarecimentos. Protocolo: 42233920241128247528 - data 28/11/2024."/>
    <d v="2024-11-07T00:00:00"/>
    <s v="Reincidente"/>
    <n v="13"/>
    <n v="21"/>
    <x v="0"/>
    <s v="Não"/>
    <x v="0"/>
    <s v="Não"/>
    <s v="Não"/>
    <n v="1"/>
    <s v="Notificação de Cancelamento"/>
    <m/>
    <s v="-"/>
    <m/>
    <s v="Risco do Negócio"/>
    <s v="Sim"/>
    <s v="Encaminhado para área errada"/>
    <s v="&gt; 07/11 - Benef. entra em ctt para falar sobre cancelamento, sistema cai._x000a_&gt; 18/11 - Benef. solicita verificação quanto ao cancelamento que consta programado para dia 27/12/24. Pede urgência pois está em tratamento. Cadastro encerra o caso (628433) alegando recebimento de carta de cancelamento, mas houve erro interno do setor para esta tratativa._x000a_&gt; 21/11 - Benef. entra em ctt para verificar andamento do caso, consultor orienta aguardar o prazo de tratativa._x000a_&gt; 27/11 - Benef. entra em ctt para verificar o motivo do cancelamento do plano. Consultor orienta ctt com o jurídico._x000a_&gt; 27/11 - Benef. entra em ctt para verificar o motivo do cancelamento do plano. Consultor informa a resposta do Cadastro para o caso 628433, onde relata que consta a solicitação de cancelamento via e-mail no dia 11/11/24. Beneficiaria solicita um novo pedido de reanalise. Consultor abre caso._x000a_&gt; 27/11 - Benef entra em ctt novamente, consultor orienta aguardar prazo de tratativa do caso de reanálise._x000a_&gt; 27/11 - Benef entra em ctt novamente, consultor orienta ctt com o Jurídico."/>
    <n v="1"/>
    <s v="Erro na abertura do caso / Erro na condução do caso"/>
    <n v="1"/>
    <s v="Fale Leve"/>
    <n v="0"/>
    <s v="-"/>
    <n v="0"/>
    <s v="-"/>
    <n v="0"/>
    <n v="0"/>
    <s v="-"/>
  </r>
  <r>
    <x v="67"/>
    <n v="13216338"/>
    <s v="Contratos e Regulamentos"/>
    <s v="Demora na garantia de reembolso"/>
    <s v="PAULO SERGIO DE MORAES_x0009_"/>
    <m/>
    <n v="54"/>
    <s v="Personal "/>
    <s v="Novos associados"/>
    <s v="Zona Norte I"/>
    <s v="Empresarial"/>
    <s v=" FIZ UM PROCEDIMENTO EM SETEMBRO NA QUAL PRECISEI PAGAR R$ 350,00 AO ANESTESISTA E DESDE ENTÃO TENHO SOLICITADO REEMBOLSO A OPERADORA E SÓ ME ENROLAM. MARCARAM DIVERSAS DATAS PARA O DEPOSITO E NADA É FEITO. OS CANAIS DE COMUNICAÇÃO SÃO PESSIMOS, TANTO PELO WHATSZAP QUANTO PELO TELEFONE. NECESSITO DE UMA SOLUÇÃO."/>
    <d v="2024-09-04T00:00:00"/>
    <s v="Não Reincidente"/>
    <n v="8"/>
    <n v="85"/>
    <x v="0"/>
    <s v="Não"/>
    <x v="0"/>
    <s v="Não"/>
    <s v="Não"/>
    <n v="1"/>
    <s v="Demora para pagamento de reembolso"/>
    <m/>
    <s v="Financeiro"/>
    <m/>
    <s v="Inevitável"/>
    <s v="Não"/>
    <s v="Caso aberto no cadasto errado"/>
    <s v="&gt; 04/09 - Benef. entra em ctt para verificar o processo de solicitação de reembolso._x000a_&gt; 08/11 - BK abre o caso de reembolso no cadastro de outro beneficiário (523753)_x000a_&gt; 14/11 - Benef. entra em ctt e informa que não recebeu o reembolso conforme programação do Solus (11/11), consultor abre caso para o financeiro que responde com comprovante de pagamento._x000a_&gt; 21/11 - Benef. entra em ctt via wpp e questiona pagamento do reembolso, consultor informa data do pagamento e ele para de interagir._x000a_&gt; 21/11 - Benef. entra em ctt, consultor verifica que há caso aberto para esta demanda e orienta aguardar resposta. O caso foi fechado às 12:10 deste dia._x000a_&gt; 28/11 - Benef. entra em ctt cobrando o pagamento do reembolso, consultor informa que o pagamento foi realizado em 25/10, confirmou os dados bancários e solicita o envio do extrato, envia o comprovante de pagamento e o benef. "/>
    <n v="1"/>
    <s v="Erro BK"/>
    <n v="1"/>
    <s v="Fale Leve"/>
    <n v="0"/>
    <s v="-"/>
    <n v="0"/>
    <s v="-"/>
    <n v="0"/>
    <n v="0"/>
    <s v="-"/>
  </r>
  <r>
    <x v="67"/>
    <n v="13216384"/>
    <s v="Cobertura"/>
    <s v="Negativa de Procedimento"/>
    <s v="ROSALIA JOSEFA DE JESUS SANTANA_x0009_"/>
    <m/>
    <n v="61"/>
    <s v="Leve ON"/>
    <s v="Novos associados"/>
    <s v="Zona Oeste I "/>
    <s v="Individual"/>
    <s v="Prezada ANS, tenho um plano de Saude da LEVE On Individual (matricula 1130288796525300) desde 19 maio 2023 (reg.Produto 488788213). (Anexo 1). e pago mensalmente 796,73 Reais (anexo 2). Sou Empregada Domestica e durante o trabalho (Anexo 3) rompi os ligamentos do ombro. Não consigo mais trabalhar pela dor e fui afastada pelo INSS. Em 18 Outubro 2024, o medico fez um pedido de cirurgia (Anexo 4) porem a LEVE negou, sem encaminhar nada formalmente por escrito.(Anexos 5a e 5b) O medico informou que se passar muito tempo sem a cirurgia a lesão será irreversível, e neste caso vou solicitar judicialmente ressarcimento pelos danos pois estou invalida. Peço a ajuda da ANS para obter uma resposta por escrito da LEVE, pois com a recusa da Cirurgia e em caso de invalidez permanente tenho que processar Judicialmente. Obrigada, Rosalia Josefa de Jesus Santana CPF: 851679407-53 RG: 07099227-6 e-mail: rosadecosmos@gmail.com"/>
    <d v="2024-11-27T00:00:00"/>
    <s v="Não Reincidente"/>
    <n v="3"/>
    <n v="1"/>
    <x v="0"/>
    <s v="Não"/>
    <x v="0"/>
    <s v="Não"/>
    <s v="Não"/>
    <n v="1"/>
    <s v="Negativa de autorização devida"/>
    <m/>
    <s v="Regulação - Eletiva"/>
    <m/>
    <s v="Inevitável"/>
    <s v="Não"/>
    <s v="Não"/>
    <s v="&gt; 27/11 - Benef. entra em ctt e consultor informa negativa por CPT."/>
    <n v="0"/>
    <s v="-"/>
    <n v="0"/>
    <s v="-"/>
    <n v="0"/>
    <s v="-"/>
    <n v="0"/>
    <s v="-"/>
    <n v="0"/>
    <n v="0"/>
    <s v="-"/>
  </r>
  <r>
    <x v="67"/>
    <n v="13216444"/>
    <s v="Contratos e Regulamentos"/>
    <s v="Carência"/>
    <s v="RENATO EDUARDO DE SALLES ABREU_x0009_"/>
    <m/>
    <n v="70"/>
    <s v="Premium"/>
    <s v="Novos associados"/>
    <s v="Zona Oeste II"/>
    <s v="Individual"/>
    <s v="Fiz a portabilidade para a Operadora Reclamada que, conforme a Lei 9.656/98, não pode demandar nenhum tipo de prazo de carência. A contratação foi firmada no dia 25/11/2024, mediante pagamento de boleto no valor de R$ 1.712,32. No entanto, ao entrar em contato, fui informado pela referida Operadora que teria de me submeter ao cumprimento de um prazo ilegal de 180 dias de carência, sem especificar a sua natureza e extensão. Tentei resolver amistosamente a situação diretamente com a Operadora, sem sucesso, razão pela qual movo a presente Reclamação."/>
    <d v="2024-11-28T00:00:00"/>
    <s v="Não Reincidente"/>
    <n v="3"/>
    <n v="0"/>
    <x v="1"/>
    <s v="Sim"/>
    <x v="0"/>
    <s v="Não"/>
    <s v="Atendimento especializado"/>
    <n v="3"/>
    <s v="Discordância de carências"/>
    <m/>
    <s v="Cadastro"/>
    <m/>
    <s v="Evitável"/>
    <s v="Sim"/>
    <s v="Não"/>
    <s v="&gt; 28/11 - Benef. entra em ctt questionando as carências aplicadas, consultor abre caso para Atendimento Especializado, que foi fechado no dia 29/11 às 11h com suspenção das carências e comunicação por e-mail ao benef._x000a_&gt; Benef. abriu NIP mesmo após a resolução"/>
    <n v="1"/>
    <s v="Carência aplica para portabilidade"/>
    <n v="1"/>
    <s v="Cadastro"/>
    <n v="0"/>
    <s v="-"/>
    <n v="0"/>
    <s v="-"/>
    <n v="0"/>
    <n v="0"/>
    <s v="-"/>
  </r>
  <r>
    <x v="67"/>
    <n v="13216478"/>
    <s v="Cobertura"/>
    <s v="Demora na Liberação de Benefício"/>
    <s v="LEANDRO DA SILVA FERREIRA_x0009_"/>
    <m/>
    <n v="34"/>
    <s v="Premium"/>
    <s v="Novos associados"/>
    <s v="Zona norte III"/>
    <s v="Empresarial"/>
    <s v=" Interlocutora, que se identifica como Noiva do beneficiário que deu entrada com urgência e emergência, questiona a falta de atendimento para o procedimento (31004024) ABSCESSO ISQUIO-RETAL - DRENAGEM, (31004121) FISTULECTOMIA( a mesma afirma que está escrito em 2 tempos), ANAL, (30101280) DESBRIDAMENTO CIRÚRGICO(a mesma afirma na guia tá escrita umiade topográfica) do médico Dra. Ana Beatriz Rangel Barreto CRM: 747793 RJ, foi feita à solicitação à Operadora no dia 25/11/2024, para realização no município Rio de Janeiro RJ. A operadora alega que o pedido está em análise não apresenta resposta ao pedido. Interlocutora relata que deu entrada com urgência e emergência no prestador Hospital Vitoria e a operadora negou e o hospital relatou que seria com urgência, porque haveria risco de infecção generalizada no caso beneficiário e fez a transferência do beneficiário pra o prestador Procor que a equipe da operadora Leve que iria operar . Protocolo 42233920241128249021 – data 25/11/2024."/>
    <d v="2024-11-26T00:00:00"/>
    <s v="Não Reincidente"/>
    <n v="9"/>
    <n v="2"/>
    <x v="1"/>
    <s v="Sim"/>
    <x v="0"/>
    <s v="Sim"/>
    <s v="Atendimento especializado / Ouvidoria"/>
    <n v="4"/>
    <s v="Demora no processo de cirurgia"/>
    <m/>
    <s v="Regulação - GPI"/>
    <m/>
    <s v="Evitável"/>
    <s v="Sim"/>
    <s v="Não"/>
    <s v="&gt; 26/11 - Familiar entra em ctt para verifica motivo de negativa de internação.  Beneficiário cumprindo carência contratual com 133 dias de plano Conforme CONSU 13. Consultor abre caso de reanálise. Que respondeu em 28/11/2024 11:39, que a guia foi negada para o Vitória, mas liberado para Procor._x000a_&gt; 26/11 - Benef. entra em ctt para verificar andamento da remoção._x000a_&gt; 26/11 - Benef. entra em ctt solicitando nº de protocolo e questiona tempo de resposta da demanda, consultor orienta aguardar o prazo._x000a_&gt; 26/11 - Benef. entra em ctt para verificar andamento da remoção, consultor verifica com a supervisão e informa que a ambulância está a caminho._x000a_&gt; 27/11 - Já no Procor, Benef. entra em ctt para verificar dia da cirurgia, consultor abre caso para GPI._x000a_&gt; 27/11 - Familiar entra em ctt para verificar se o médico irá realizar a visita avaliativa, consultor informa que área foi acionada sobre o caso._x000a_&gt; 27/11 - Familiar entra em ctt para verificar se há resposta para a realização da cirurgia, consultor orienta ctt em horário comercial._x000a_&gt; 28/11 - Familiar entra em ctt para verificar andamento da cirurgia, consultor orienta aguardar até o final do dia._x000a_&gt; 29/11 - Caso entra em Ouvidoria"/>
    <n v="0"/>
    <s v="-"/>
    <n v="0"/>
    <s v="-"/>
    <n v="0"/>
    <s v="-"/>
    <n v="0"/>
    <s v="-"/>
    <n v="0"/>
    <n v="0"/>
    <s v="-"/>
  </r>
  <r>
    <x v="67"/>
    <n v="13216893"/>
    <s v="Contratos e Regulamentos"/>
    <s v="Cancelamento"/>
    <s v="JANE SILVA GUIMARAES_x0009_"/>
    <m/>
    <n v="57"/>
    <s v="Personal "/>
    <s v="Novos associados"/>
    <s v="São Gonçalo"/>
    <s v="Empresarial"/>
    <s v="Beneficiária, questiona [o cancelamento/a suspensão], em 14/11/2024, do contrato coletivo da empresa [Beneficiária ser MEI]. Protocolo [42233920241121265227] – data [21/11/2024]."/>
    <d v="2024-09-13T00:00:00"/>
    <s v="Não Reincidente"/>
    <n v="10"/>
    <n v="76"/>
    <x v="1"/>
    <s v="Sim"/>
    <x v="0"/>
    <s v="Sim"/>
    <s v="Atendimento especializado / Ouvidoria"/>
    <n v="4"/>
    <s v="Notificação de Cancelamento"/>
    <m/>
    <s v="-"/>
    <m/>
    <s v="Risco do Negócio"/>
    <s v="Sim"/>
    <s v="Não"/>
    <s v="&gt; 13/09 - Benef. entra em ctt via wpp para verificar o processo de cancelamento por óbito. Consultor informa o passo a passo e comunica que para plano empresarial é necessário ter mais de 2 vidas._x000a_&gt; 13/09 - Benef. entra em ctt por telefone para tirar dúvidas sobre o cancelamento._x000a_&gt; 20/09 - Benef. entra em ctt ameaçando ANS, consultor abre caso para Atendimento Especializado que aciona o jurídico, o jurídico retorna informando que Os planos empresariais necessitam, de ao menos, 2 vidas, conforme consta na cláusula 9.7 das condições gerais do produto._x000a_&gt; 24/09 - Benef. entra em ctt solicitando ajuda para logar no portal, pois deseja realizar inclusão de dependente. _x000a_&gt; 15/11 - Benef. informa que recebeu e-mail informando sobre cancelamento em 60 dias, porém, já há dependente incluso no plano. Consultor orienta retornar para verificar com o financeiro._x000a_&gt; 19/11 - Benef. retorna conforme combinado para receber resposta. Consultor pede para retornar para verificar com o setor._x000a_&gt; 21/11 - Benef. entra em ctt novamente informando sobre cancelamento do plano em 60 dias. Ligação cai._x000a_&gt; 21/11 - Benef. entra em ctt novamente informando sobre cancelamento do plano em 60 dias. Consultor realiza ctt com retenção, enquanto aguarda, a ligação cai._x000a_&gt; 21/11 - Benef. abre ouvidoria, jurídico abre DR para Cadastro em 25/11, Cadastro responde em 27/11._x000a_&gt; 27/11 - Benef. entra em ctt, mas o Cadastro ainda não havia respondido DR. Consultor orienta aguardar retorno."/>
    <n v="0"/>
    <s v="-"/>
    <n v="0"/>
    <s v="-"/>
    <n v="0"/>
    <s v="-"/>
    <n v="0"/>
    <s v="-"/>
    <n v="0"/>
    <n v="0"/>
    <s v="-"/>
  </r>
  <r>
    <x v="67"/>
    <n v="13217439"/>
    <s v="Cobertura"/>
    <s v="Demora na Liberação de Benefício"/>
    <s v="THAYSSA DA SILVA DE VASCONCELOS_x0009_"/>
    <m/>
    <n v="20"/>
    <s v="Personal "/>
    <s v="Novos associados"/>
    <s v="São Gonçalo"/>
    <s v="Individual"/>
    <s v="mae beneficiário], questiona a falta de atendimento para psicólogo tcc teste neuropsicológico terapia do pac com fonodiologia houver de preferencia no municipio]. A solicitação foi feita à Operadora no dia 23/10/2024], para realização no município são Gonçalo A operadora alega que o pedido está em análise [ou não apresenta resposta ao pedido]. Protocolo 42233920241121228175 data 17/11/2024"/>
    <d v="2024-10-16T00:00:00"/>
    <s v="Não Reincidente"/>
    <n v="5"/>
    <n v="43"/>
    <x v="0"/>
    <s v="Não"/>
    <x v="0"/>
    <s v="Não"/>
    <s v="Não"/>
    <n v="1"/>
    <s v="Falta de prestador na região"/>
    <s v="Avaliação de Neuropsicólogo, Terapia de Cabine Conforme Fono, Psicologia"/>
    <s v="Gestão de Rede"/>
    <m/>
    <s v="Evitável"/>
    <s v="Sim"/>
    <s v="Não"/>
    <s v="&gt; 16/10 - Benef. entra em ctt solicitando locais para as especialidades, consultor orienta envio dos pedidos por e-mail._x000a_&gt; 23/10 - Benef. envia o pedido por e-mail._x000a_&gt; 28/10 - BK realiza a abertura das guias 1532250 - AVALIAÇÃO DE NEUROPSICÓLOGO, 1532329 - TERAPIA DE CABINE CONFORME FONO, 1532388 - PSICOLOGIA._x000a_&gt; 21/11 - Benef. entra em ctt informando que recebeu ctt de prestador de Madureira, mas solicita busca na região de SG e Niterói. Consultor informa à GR sobre as solicitações da Benef.. GR diz que o caso está sendo tratado como Prestador não Localizado e que estão buscando prestadores eventuais para atendimento._x000a_&gt; 21/11 - Benef. entra em ctt novamente para verificar andamento do caso."/>
    <n v="0"/>
    <s v="-"/>
    <n v="0"/>
    <s v="-"/>
    <n v="0"/>
    <s v="-"/>
    <n v="0"/>
    <s v="-"/>
    <n v="0"/>
    <n v="0"/>
    <s v="-"/>
  </r>
  <r>
    <x v="68"/>
    <n v="13218012"/>
    <s v="Contratos e Regulamentos"/>
    <s v="Suspenção por inadimplência"/>
    <s v="LAURA CUNHA BELEIRO BARREIRO_x0009_"/>
    <m/>
    <n v="0"/>
    <s v="Premium"/>
    <s v="Novos associados"/>
    <s v="Zona Oeste II"/>
    <s v="Empresarial"/>
    <s v="Interlocutor, que se identifica como pai da beneficiária, questiona a suspensão do plano por inadimplência , em 29/11/2024, sendo a data de conhecimento da suspensão do plano, do contrato coletivo da empresa LCR Soluções Odontológicas Ltda . Interlocutor, relata que já realizou o pagamento do plano, porem a operadora informa que deve esperar o com pensamento bancário, para a suspensão do plano ser retirada. Interlocutor, relata que a beneficiária, precisa de atendimento, mas como o plano esta suspenso o atendimento não será garantido .Protocolo 42233920241129251008 – data 29/11/2024."/>
    <d v="2024-11-29T00:00:00"/>
    <s v="Não Reincidente"/>
    <n v="1"/>
    <n v="0"/>
    <x v="0"/>
    <s v="Não"/>
    <x v="0"/>
    <s v="Não"/>
    <s v="Não"/>
    <n v="1"/>
    <s v="Cancelamento por inadimplência"/>
    <m/>
    <s v="Cadastro"/>
    <m/>
    <s v="Inevitável"/>
    <s v="Não"/>
    <s v="Não"/>
    <s v="29/11 - Benef. entra em ctt solicitando informações do plano. Consultor informa sobre suspensão após 10 dias de atraso."/>
    <n v="0"/>
    <s v="-"/>
    <n v="0"/>
    <s v="-"/>
    <n v="0"/>
    <s v="-"/>
    <n v="0"/>
    <s v="-"/>
    <n v="0"/>
    <n v="0"/>
    <s v="-"/>
  </r>
  <r>
    <x v="68"/>
    <n v="13218707"/>
    <s v="Contratos e Regulamentos"/>
    <s v="Carência"/>
    <s v="AGATHA CRISTINA GOUVEA XAVIER_x0009_"/>
    <m/>
    <n v="24"/>
    <s v="Personal "/>
    <s v="Advindos III"/>
    <s v="Zona Norte I"/>
    <s v="Individual"/>
    <s v="Beneficiária questiona a não cobertura para PARTO CESARIANO (COM DIRETRIZ DE UTILIZAÇÃO). O procedimento foi solicitado no dia 29/11/2024, para realização no município Mesquita - RJ, entretanto, a operadora negou com a justificativa de que não há cobertura contratual. Protocolo: 42233920241129252433 - data: 29/11/2024."/>
    <d v="2024-11-21T00:00:00"/>
    <s v="Não Reincidente"/>
    <n v="2"/>
    <n v="8"/>
    <x v="1"/>
    <s v="Sim"/>
    <x v="0"/>
    <s v="Não"/>
    <s v="Atendimento especializado"/>
    <n v="3"/>
    <s v="Negativa de autorização devida"/>
    <m/>
    <s v="Comercial"/>
    <m/>
    <s v="Evitável"/>
    <s v="Sim"/>
    <s v="Não"/>
    <s v="&gt; 21/11 - Familiar entra em ctt pois alega que durante o processo de contratação, o corretor informou que não haveria carência e não sabia que não tinha direito à obstetrícia, ameaça ANS. Consultor abre caso para Atendimento Especializado. Atendimento Especializado insere print da proposta ao caso._x000a_&gt; 29/11 - Benef. entra em ctt para verificar rede credenciada para parto, ligação cai."/>
    <n v="1"/>
    <s v="Qualidade de venda"/>
    <n v="1"/>
    <s v="Comercial"/>
    <n v="0"/>
    <s v="-"/>
    <n v="0"/>
    <s v="-"/>
    <n v="0"/>
    <n v="0"/>
    <s v="-"/>
  </r>
  <r>
    <x v="68"/>
    <n v="13218821"/>
    <s v="Contratos e Regulamentos"/>
    <s v="Demora na garantia de reembolso"/>
    <s v="VILMA MOTTA DOS SANTOS_x0009_"/>
    <m/>
    <n v="77"/>
    <s v="Personal "/>
    <s v="Novos associados"/>
    <s v="Fora da Região"/>
    <s v="Individual"/>
    <s v="Interlocutora, que se identifica como beneficiária, questiona a não cobertura para Internação pedido pela médica Mariana B. O procedimento foi solicitado no dia 12/11/2024, para realização no município Niterói - RJ, entretanto, a operadora discordou da indicação do procedimento e negou sem maiores justificativas. Foi atendida no HOSPITAL DE CLÍNICAS DA ALAMEDA, operadora garantiu somente as primeiras dozes horas. Protocolo 42233920241112213386 – data 12/11/2024."/>
    <d v="2024-11-12T00:00:00"/>
    <s v="Não Reincidente"/>
    <n v="5"/>
    <n v="17"/>
    <x v="1"/>
    <s v="Sim"/>
    <x v="0"/>
    <s v="Não"/>
    <s v="Atendimento especializado"/>
    <n v="3"/>
    <s v="Atendimento durante internação"/>
    <m/>
    <s v="Regulação - GPI"/>
    <m/>
    <s v="Evitável"/>
    <s v="Sim"/>
    <s v="Não"/>
    <s v="&gt; 12/11 - Familiar entra em ctt para informar que a paciente está aguardando liberação de internação._x000a_&gt; 13/11 - Guia liberada._x000a_&gt; 12/11 - Familiar entra em ctt para verificar andamento da guia. Consultor abre caso para GPI. GPI responde informando que a guia foi liberada em 12/11._x000a_&gt; 12/11 - Familiar entra em ctt ameaçando ANS."/>
    <n v="0"/>
    <s v="-"/>
    <n v="0"/>
    <s v="-"/>
    <n v="0"/>
    <s v="-"/>
    <n v="0"/>
    <s v="-"/>
    <n v="0"/>
    <n v="0"/>
    <s v="-"/>
  </r>
  <r>
    <x v="68"/>
    <n v="13218907"/>
    <s v="Cobertura"/>
    <s v="Insuficiência de rede"/>
    <s v="PEDRO MACIEL DOS SANTOS_x0009_"/>
    <m/>
    <n v="10"/>
    <s v="Personal "/>
    <s v="Novos associados"/>
    <s v="Zona Oeste II"/>
    <s v="Empresarial"/>
    <s v="Interlocutora, que se identifica como mãe do beneficiário, questiona a não cobertura para 40307263 -IGE POR ALÉRGENO, solicitada pela médica Dra. Bianca Martins - CRM 521053485. O procedimento foi solicitado à operadora no dia 12/09/2024, para realização no município Rio de Janeiro/RJ e a operadora indicou prestadores que não realizam o procedimento. Protocolo 42233920240912080559 – data 12/09/2024."/>
    <d v="2024-09-12T00:00:00"/>
    <s v="Não Reincidente"/>
    <n v="1"/>
    <n v="78"/>
    <x v="0"/>
    <s v="Não"/>
    <x v="0"/>
    <s v="Não"/>
    <s v="Não"/>
    <n v="1"/>
    <s v="Falta de prestador na região"/>
    <m/>
    <s v="Gestão de Rede"/>
    <m/>
    <s v="Inevitável"/>
    <s v="Sim"/>
    <s v="Não"/>
    <s v="&gt; 12/09 - Familiar entra em ctt solicitando locais para realização de exame. Consultor abre caso para GR que respondeu no dia 13/09."/>
    <n v="0"/>
    <s v="-"/>
    <n v="0"/>
    <s v="-"/>
    <n v="0"/>
    <s v="-"/>
    <n v="0"/>
    <s v="-"/>
    <n v="0"/>
    <n v="0"/>
    <s v="-"/>
  </r>
  <r>
    <x v="69"/>
    <n v="13219651"/>
    <s v="Cobertura"/>
    <s v="Demora na Liberação de Benefício"/>
    <s v="MADSON CARVALHO DOS SANTOS_x0009_"/>
    <m/>
    <n v="41"/>
    <s v="Personal "/>
    <s v="Advindos II"/>
    <s v="Zona Oeste II"/>
    <s v="Empresarial"/>
    <s v="Minha consulta marcada para o dia 21/11/24 não aconteceu pq o medico faltou por motivos pessoais. Com data para nova consulta em 20/12/24. Porém eu realizo tratamento com medicação controla em receita azul especial e estou sem medicação para continuar o tratamento até o dia 20/12/24. Após 10 dias sem medicação, ja estou sentindo os efeitos colaterais da falta de medicação. O plano se nega a solicitar ao medico a emissão da receita para eu continuar o tratamento ate a data da nova consulta e ficam de verificar um encaixe em 72horas uteis que ja se passaram e no meu segundo contato, falam que vão pedir urgencia e nada me respondem. E a cada dia os sintomas da falta de medicação pioram. Preciso de uma solução ugente para o problema"/>
    <d v="2024-11-12T00:00:00"/>
    <s v="Não Reincidente"/>
    <n v="4"/>
    <n v="18"/>
    <x v="1"/>
    <s v="Sim"/>
    <x v="0"/>
    <s v="Não"/>
    <s v="Atendimento especializado"/>
    <n v="3"/>
    <s v="Cancelamento de consulta"/>
    <s v="Receita Azul"/>
    <s v="Leve Clínica"/>
    <m/>
    <s v="Evitável"/>
    <s v="Sim"/>
    <s v="Não"/>
    <s v="&gt; 12/11 - Benef. entra em ctt para solicitar o reagendamento com endocrinologista. Consultor não encontra vaga na agenda nem encaixe._x000a_&gt; 21/11 - Benef. solicita atendimento com seu médico endocrinologista, pois faz uso de medicamento controlado. Consultor envia e-mail para a unidade._x000a_&gt; 28/11 - Benef. entra em ctt solicitando agendamento. Consultor verifica que e-mail enviado para a clínica da Barra não foi respondido e reforça o pedido solicitando prioridade. Benef. ameaça ANS._x000a_&gt; 29/11 - Benef. entra em ctt cobrando retorno, consultor abre caso para atendimento especializado, porém, não se atentou que já havia um caso para esta demanda aberto. "/>
    <n v="1"/>
    <s v="Clínica não responde e-mail do Fale Leve"/>
    <n v="1"/>
    <s v="Clínica"/>
    <n v="0"/>
    <s v="-"/>
    <n v="0"/>
    <s v="-"/>
    <n v="0"/>
    <n v="0"/>
    <s v="-"/>
  </r>
  <r>
    <x v="70"/>
    <n v="13219946"/>
    <s v="Cobertura"/>
    <s v="Demora na Liberação de Benefício"/>
    <s v="MAURICIO DA COSTA MAGALHAES_x0009_"/>
    <m/>
    <n v="61"/>
    <s v="Personal "/>
    <s v="Advindos II"/>
    <s v="Fora da Região"/>
    <s v="Empresarial"/>
    <s v="Interlocutor(a), que se identifica como irmão do beneficiário, questiona a falta de atendimento para Tomografia do abdômen total com sedação (urgência e emergência). A solicitação foi feita à Operadora no dia 29/11/2024, para realização no município Itaboraí/RJ. A operadora não apresenta resposta ao pedido. Protocolo 42233920241130254428 data - 29/11/2024"/>
    <d v="2024-11-29T00:00:00"/>
    <s v="Não Reincidente"/>
    <n v="2"/>
    <n v="3"/>
    <x v="1"/>
    <s v="Sim"/>
    <x v="0"/>
    <s v="Não"/>
    <s v="Não"/>
    <n v="3"/>
    <s v="Falta de prestador na região"/>
    <s v=" Tomografia do abdômen total com sedação"/>
    <s v="Regulação - GPI"/>
    <m/>
    <s v="Inevitável"/>
    <s v="Sim"/>
    <s v="Sim"/>
    <s v="&gt; 29/11 - Familiar entra em ctt informando que a recepção do hospital enviou para a Leve o pedido de TC com sedação. Consultor não localiza em sistema e orienta verificar com o hospital e abre caso para a Regulação. Regulação encerra orientando abertura para GPI._x000a_&gt; 30/11 - Familiar entra em ctt para verificar andamento da solicitação. Ameaça ANS."/>
    <n v="1"/>
    <s v="Caso aberto para Regulção e não GPI"/>
    <n v="1"/>
    <s v="Fale Leve / Regulação"/>
    <n v="0"/>
    <s v="-"/>
    <n v="0"/>
    <s v="-"/>
    <n v="0"/>
    <n v="0"/>
    <s v="-"/>
  </r>
  <r>
    <x v="70"/>
    <n v="13220821"/>
    <s v="Cobertura"/>
    <s v="Dificuldade no agendamento"/>
    <s v="SIDNEI DE PAULA VELOSO_x0009_"/>
    <m/>
    <n v="56"/>
    <s v="Personal "/>
    <s v="Novos associados"/>
    <s v="Zona norte III"/>
    <s v="Empresarial"/>
    <s v="meu pai tinha uma connsulta no dia 28/11 de reumatologista , chegando na clica foi informado que o mesmo nao aceitava convenio da leve saude , e estamos tentando marcar uma nova consulta e so tem vaga para a 2 quinzena janeiro mais proxima , o caso do meu pai é de urgencia , não esta conseguindo se locomover"/>
    <d v="2024-12-02T00:00:00"/>
    <s v="Reincidente"/>
    <n v="3"/>
    <n v="0"/>
    <x v="0"/>
    <s v="Não"/>
    <x v="0"/>
    <s v="Não"/>
    <s v="Não"/>
    <n v="1"/>
    <s v="Dificuldade no Agendamento"/>
    <s v="Reumatologista"/>
    <s v="Gestão de Rede"/>
    <m/>
    <s v="Evitável"/>
    <s v="Sim"/>
    <s v="Não"/>
    <s v="&gt; 02/12 - Familiar solicita agendamento com reumatologista. Consultor realiza agendamento na Leve Tijuca._x000a_&gt; 02/12 - Familiar entra em ctt solicitando reumatologista. Consultor verifica que agenda da Leve Tijuca está fora do prazo e oferta a Clínica Copacabana._x000a_&gt; 02/12 - Familiar retorna ctt, informando que o prestador não atende o plano e os demais prestadores só tem agenda para janeiro e fevereiro."/>
    <n v="1"/>
    <s v="Corrigir cadastro do prestador no Solus"/>
    <n v="1"/>
    <s v="Gestão de Rede"/>
    <n v="0"/>
    <s v="-"/>
    <n v="0"/>
    <s v="-"/>
    <n v="0"/>
    <n v="0"/>
    <s v="-"/>
  </r>
  <r>
    <x v="70"/>
    <n v="13220926"/>
    <s v="Cobertura"/>
    <s v="Demora na liberação de benefício"/>
    <s v="JHULYE DOS SANTOS PASSARELO_x0009_"/>
    <m/>
    <n v="29"/>
    <s v="Mais Metropolitano"/>
    <s v="Novos associados"/>
    <s v="Fora da Região"/>
    <s v="Individual"/>
    <s v="Interlocutora que se identifica a beneficiaria a falta de atendimento para: Osteotomia da mandíbula e/ou maxila com aplicação de osteodistrator, codigo tuss: 30208157, e nome do médico: DRA Marcela foi feita à Operadora no dia: 16/10/2024 no município:Rio de Janeiro que o pedido está em análise . Protocolo42233920241129252793"/>
    <d v="2024-09-23T00:00:00"/>
    <s v="Não Reincidente"/>
    <n v="15"/>
    <n v="70"/>
    <x v="1"/>
    <s v="Não"/>
    <x v="0"/>
    <s v="Não"/>
    <s v="Não"/>
    <n v="2"/>
    <s v="Demora no processo de cirurgia"/>
    <m/>
    <s v="Regulação - Eletiva"/>
    <m/>
    <s v="Evitável"/>
    <s v="Sim"/>
    <s v="Perda de SLA"/>
    <s v="&gt; 23/09 - Beneficiária solicita informações sobre locais para realização de ciurgia, orientada sobre fluxo de cirurgia eletiva;_x000a_&gt; 19/10 - Beneficiária retorna contato solicitando posição da autorização da cirurgia pois em seu aplicativo estava aparecendo o nome de um médico da Leve e a beneficiária optou por realizar com profissional particular, solicitado o envio da carta de honorários médicos para a caixa de atendimento;_x000a_&gt; 20/10 - Beneficiária  encaminha carta para caixa de atendimento;_x000a_&gt; 22/10 - Aberto caso para regulação para solicitar alteração de profissional em guia aberta;_x000a_&gt; 18/11 a 28/11 - Beneficiária entra em contato com a Central Fale Leve, solicitando posição da autorização e é informado que guia consta com setor de OPME._x000a_&gt; 28/11 - Beneficiária formaliza ameaça, porém, atendimento especializado não consegue contato para acolhimento;_x000a_"/>
    <n v="1"/>
    <m/>
    <n v="1"/>
    <s v="Regulação Eletiva - Perda de SLA para resposta de caso"/>
    <n v="1"/>
    <s v="Demora para liberação de OPME"/>
    <n v="2"/>
    <s v="Perda de SLA_x000a_Prazo da ANS"/>
    <n v="0"/>
    <n v="1"/>
    <s v="Solus - Erro na alteração"/>
  </r>
  <r>
    <x v="70"/>
    <n v="13221125"/>
    <s v="Contratos e Regulamentos"/>
    <s v="Questiona suspensão do contrato"/>
    <s v="WELSON KEB KAB DE RESENDE_x0009_"/>
    <m/>
    <n v="71"/>
    <s v="Mais Metropolitano"/>
    <s v="Novos associados"/>
    <s v="Zona norte III"/>
    <s v="Empresarial"/>
    <s v="beneficiário, questiona a suspensão do plano coletivo empresarial, em 30/11/2024, por inadimplência. [4223392024120225787184, telefone, 02/12/2024"/>
    <d v="2024-11-29T00:00:00"/>
    <s v="Não Reincidente"/>
    <n v="5"/>
    <n v="3"/>
    <x v="0"/>
    <s v="Não"/>
    <x v="0"/>
    <s v="Não"/>
    <s v="Não"/>
    <n v="1"/>
    <s v="Cancelamento por inadimplência"/>
    <m/>
    <s v="Retenção"/>
    <m/>
    <s v="Inevitável"/>
    <s v="Sim"/>
    <s v="Não"/>
    <s v="&gt;29/11 - Esposa solicita agendamento de consulta, foi informado que o plano consta com atendimento suspenso por inadimplência. Orientado que o titular do plano entre em contato para regularização do plano (2 Contatos)_x000a_&gt;30/11 - Esposa solicita agendamento de consulta, foi informado que o plano consta com atendimento suspenso por inadimplência. Orientado que o titular do plano entre em contato para regularização do plano._x000a_&gt;30/11 - Beneficiário solicita informações sobre negociação de boleto. Ciente que consta 2 boletos em atraso _x000a_&gt;02/11 - Beneficiário solicita confirmação de agendamento, porém, não há agendamento realizado pois plano consta com atendimento suspenso."/>
    <n v="0"/>
    <m/>
    <n v="0"/>
    <m/>
    <n v="0"/>
    <m/>
    <n v="0"/>
    <m/>
    <n v="0"/>
    <n v="0"/>
    <s v="-"/>
  </r>
  <r>
    <x v="71"/>
    <n v="13222686"/>
    <s v="Cobertura"/>
    <s v="Carência"/>
    <s v="ELMO ANTONIO FRANCISCO DO CANTO_x0009_"/>
    <m/>
    <n v="54"/>
    <s v="Premium"/>
    <s v="Advindos I"/>
    <s v="Zona Oeste II"/>
    <s v="Individual"/>
    <s v="Foi picado por um inseto ou cobra e foi para emergência do hospital Vitória assim precisando de cirurgia imediata pois pode vir a óbito ou amputação. O plano Leve está negando a liberação dizendo que há carência porém a carência terminou dia 30/11 e ele deu entrada no dia 02/12/2024. Ele tinha uma cirurgia marcada para 03/12/2024 em caráter de urgência onde o plano não liberou e ainda pediu transferência para outro hospital. Não conseguimos resolver pois eles alegam diversas coisas que não condizem com a lei."/>
    <d v="2024-12-03T00:00:00"/>
    <s v="Não Reincidente"/>
    <n v="2"/>
    <n v="0"/>
    <x v="1"/>
    <s v="Sim"/>
    <x v="0"/>
    <s v="Sim"/>
    <s v="Atendimento especializado / Ouvidoria"/>
    <n v="4"/>
    <s v="Demora no processo de cirurgia"/>
    <m/>
    <s v="Regulação - GPI"/>
    <m/>
    <s v="Evitável"/>
    <s v="Sim"/>
    <s v="Não"/>
    <s v="&gt; 03/12 - Benef. entra em ctt para verificar autorização para internação, guia em auditoria. Benef. ameaça ANS, consultor abre caso para Atendimento Especializado._x000a_&gt; 03/12 - Aberto caso para GPI_x000a_&gt; 03/12 - Aberta Ouvidoria"/>
    <n v="0"/>
    <m/>
    <n v="0"/>
    <m/>
    <n v="0"/>
    <m/>
    <n v="0"/>
    <m/>
    <n v="0"/>
    <n v="0"/>
    <s v="-"/>
  </r>
  <r>
    <x v="71"/>
    <n v="13222988"/>
    <s v="Contratos e Regulamentos"/>
    <s v="Inclusão de dependente"/>
    <s v="ASAFE KALLEB MOURA DE AZEVEDO  "/>
    <m/>
    <n v="0"/>
    <s v="Personal "/>
    <s v="Novos associados"/>
    <s v="Belford Roxo"/>
    <s v="Empresarial"/>
    <s v="Interlocutor, que se identifica como Pai do beneficiário, questiona a não inclusão de dependente no plano, conforme previsão contratual. A solicitação de inclusão foi realizada em 28/10/2024. Operadora havia lhe dado prazo de 5 dias úteis e até o momento não resposta. Em novo contato operadora pede para que aguarde. Protocolo não foi fornecido – data 03/12/2024 - att Carla."/>
    <d v="2024-10-25T00:00:00"/>
    <s v="Não Reincidente"/>
    <n v="7"/>
    <n v="39"/>
    <x v="0"/>
    <s v="Não"/>
    <x v="0"/>
    <s v="Não"/>
    <s v="Não"/>
    <n v="1"/>
    <s v="Dificuldade para realizar movimentação cadastral"/>
    <m/>
    <s v="Cadastro"/>
    <m/>
    <s v="Evitável"/>
    <s v="Não"/>
    <s v="Não"/>
    <s v="&gt;25/10 - Beneficiário solicita inclusão do filho, foi orientado a realização pelo portal;_x000a_&gt;"/>
    <n v="1"/>
    <s v="Beneficiário não conseguiu realizar inclusão de dependente pela área logada"/>
    <n v="1"/>
    <s v="Fale Leve  - Consultora não solicitou a documentação completa"/>
    <n v="0"/>
    <m/>
    <n v="0"/>
    <m/>
    <n v="0"/>
    <n v="0"/>
    <m/>
  </r>
  <r>
    <x v="71"/>
    <n v="13223385"/>
    <s v="Cobertura"/>
    <s v="Carência"/>
    <s v="JIN LINGYUN"/>
    <m/>
    <n v="52"/>
    <s v="Premium"/>
    <s v="Advindos III"/>
    <s v="Zona Oeste II"/>
    <s v="Empresarial"/>
    <s v="Fiz a contratação do plano Leve Premium II da operadora Leve Saúde com redução de carência, pois estava no plano da AMIL por mais de 12 meses. Fui tentar fazer um exame de ultrassonografia e exame de sangue no laboratório Labs na rua Sete de Setembro e me foi negado, alegando que eu estava em prazo de carência. Ao entrar em contato com a Leve Saúde, eles informaram que eu só posso fazer exames nos laboratórios da rede Preferencial. E que somente após 6 meses que eu posso usar a rede credenciada. Quando foi enviado o contrato para assinar eu li e não tem nada informando que não posso fazer Exames laboratoriais e de imagem eu só poderia usar a rede preferencial. Pedi para q"/>
    <d v="2024-11-12T00:00:00"/>
    <s v="Não Reincidente"/>
    <n v="2"/>
    <n v="21"/>
    <x v="0"/>
    <s v="Não"/>
    <x v="0"/>
    <s v="Não"/>
    <s v="Não"/>
    <n v="1"/>
    <s v="Discordância de carências"/>
    <m/>
    <s v="Cadastro"/>
    <m/>
    <s v="Evitável"/>
    <s v="Não"/>
    <s v="Não"/>
    <s v="&gt;12/11 - Corretor solicita informações sobre carências, informado os prazos para rede credenciada _x000a_&gt;22/11 - Esposa do beneficiário solicita informações sobre carências, informados os prazos"/>
    <n v="1"/>
    <s v="Falta de informação sobre redução de carência para rede preferencial na proposta"/>
    <n v="0"/>
    <m/>
    <n v="0"/>
    <m/>
    <n v="0"/>
    <m/>
    <n v="0"/>
    <n v="0"/>
    <m/>
  </r>
  <r>
    <x v="72"/>
    <n v="13225155"/>
    <s v="Contratos e Regulamentos"/>
    <s v="Demora no envio do boleto"/>
    <s v="ALDICEA ALVES BATISTA"/>
    <m/>
    <n v="55"/>
    <s v="Personal "/>
    <s v="Advindos I"/>
    <s v="Fora da Região"/>
    <s v="Empresarial"/>
    <s v="Interlocutora, que se identifica como beneficiária, questiona o não recebimento de boleto para pagamento de mensalidade, referente ao mês Dezembro com vencimento na data 05/12/2024 beneficiária alega que recebeu boleto com o código de barras inválido entrou em contato com a operadora foi enviado outro boleto, porém novamente com o código de barras inválido e ao informar que não estava conseguindo realizar o pagamento houve queda de ligação e com isso a beneficiária não consegue realizar o pagamento do boleto.. Protocolo 42233920241204265199 – data 04/12/2024."/>
    <d v="2024-12-02T00:00:00"/>
    <s v="Não Reincidente"/>
    <n v="3"/>
    <n v="2"/>
    <x v="0"/>
    <s v="Não"/>
    <x v="0"/>
    <s v="Não"/>
    <s v="Não"/>
    <n v="1"/>
    <s v="Demora para registro bancário de boleto"/>
    <m/>
    <s v="Financeiro"/>
    <m/>
    <s v="Evitável"/>
    <s v="Sim"/>
    <s v="Perda de SLA"/>
    <s v="&gt;02/12 - Filha da beneficiária entrou em contato informando que esta com dificuldades para realizar pagamento. Aberto caso para financeiro pois boleto está sem registro bancário. Caso vencido no dia 04/12 e não houve resposta da equipe;"/>
    <n v="1"/>
    <s v="Falta de automatização para registro bancário de boletos"/>
    <n v="1"/>
    <s v="Financeiro - Não realizou registro de boleto"/>
    <n v="0"/>
    <m/>
    <n v="1"/>
    <s v="Perda de SLA"/>
    <n v="0"/>
    <n v="0"/>
    <m/>
  </r>
  <r>
    <x v="72"/>
    <n v="13226647"/>
    <s v="Contratos e Regulamentos"/>
    <s v="Demora na Contratação AC"/>
    <s v="WILLIAM LILIANE SANTANA DE HOLANDA"/>
    <m/>
    <n v="51"/>
    <s v="Personal "/>
    <s v="Advindos II"/>
    <s v="Zona Oeste II"/>
    <s v="Individual"/>
    <s v="Preenchi proposta para o plano de saúde em 08/11/2024 e hoje dia 04/12/2024, estou sem reposta e sem plano de saúde, apenas obtive a informação de que o plano fora declinado - fora das regras comerciais, após eu ter me manifestado sobre minha doença ´pré existente. Não posso ficar sem resposta e sem o plano pelo que solicito resposta acerca da contratação."/>
    <d v="2024-11-08T00:00:00"/>
    <s v="Não Reincidente"/>
    <m/>
    <n v="26"/>
    <x v="2"/>
    <m/>
    <x v="2"/>
    <m/>
    <m/>
    <n v="0"/>
    <s v="Alto Custo PF/MEI"/>
    <m/>
    <s v="Comercial"/>
    <m/>
    <s v="Risco do Negócio"/>
    <s v="Não"/>
    <s v="Não"/>
    <m/>
    <m/>
    <m/>
    <m/>
    <m/>
    <m/>
    <m/>
    <m/>
    <m/>
    <m/>
    <m/>
    <m/>
  </r>
  <r>
    <x v="73"/>
    <n v="13227013"/>
    <s v="Cobertura"/>
    <s v="Negativa de internação"/>
    <s v="ISABELA OLIVEIRA DE SOUZA"/>
    <m/>
    <n v="26"/>
    <s v="Premium"/>
    <s v="Novos associados"/>
    <s v="Zona Oeste I "/>
    <s v="Individual"/>
    <s v="Ontem, dia 04/12/2024, dei entrada na emergência com fortes dores abdominais e enjoo. Fiz exame de sangue e ultrassonografia e foi constatado pancreatite aguda, a médica cirurgiã solicitou minha internação de emergência devido a gravidade do meu caso. Porém o plano de saúde se recusou a liberar minha internação alegando carência e dizendo que eu deveria permanecer no hospital somente por 12 horas. Registro aqui a minha indignação com o plano de saúde."/>
    <d v="2024-12-04T00:00:00"/>
    <s v="Não Reincidente"/>
    <n v="1"/>
    <n v="1"/>
    <x v="0"/>
    <s v="Não"/>
    <x v="0"/>
    <s v="Não"/>
    <s v="Não"/>
    <n v="1"/>
    <s v="Negativa de autorização devida"/>
    <m/>
    <s v="Regulação - GPI"/>
    <m/>
    <s v="Inevitável"/>
    <s v="Não"/>
    <s v="Não"/>
    <s v="Beneficiária com 28 dias de plano._x000a_&gt;04/12 - Beneficiária solicita posição sobre autorização, ciente que guia foi negada por carência."/>
    <n v="0"/>
    <m/>
    <n v="0"/>
    <m/>
    <n v="0"/>
    <m/>
    <n v="0"/>
    <m/>
    <n v="0"/>
    <n v="0"/>
    <m/>
  </r>
  <r>
    <x v="73"/>
    <n v="13228067"/>
    <s v="Cobertura"/>
    <s v="Negativa de reembolso"/>
    <s v="ISABELLA DE ALMEIDA SILVA"/>
    <m/>
    <n v="39"/>
    <s v="Premium"/>
    <s v="Novos associados"/>
    <s v="Zona Oeste II"/>
    <s v="Individual"/>
    <s v="Fiz uma consulta na Clínica da Leve Barra da Tijuca com um gastroenterologista no dia 24/10/2024, onde foi solicitada uma endoscopia com biopsia. Marquei o procedimento no mesmo local, tendo sido agendado para o dia 30/11/2024. Neste momento, não fui informada sobre qualquer carência ou pendência para a realização do exame. No dia citado, fiz o exame normalmente e fui informada de que deveria entregar o material para análise em um laboratório conveniado. Hoje, 05/12/2024, ao tentar entregar o mesmo na Rio Labor de Copacabana, o recebimento foi negado, informando que estava em período de carência e informando que o prazo para entrega do material era hoje, pois já haviam se passado 5 dias do exame. Sendo assim, devido à demora no contato com a Leve, fiz o pagamento de R$100,00 para que o exame fosse aceito e não perdesse a validade. Entrei em contato com a Leve solicitando reembolso e fui informada de que não haveria, pois eu deveria ter entrado em contato para saber sobre a carência."/>
    <d v="2024-12-05T00:00:00"/>
    <s v="Não Reincidente"/>
    <n v="1"/>
    <n v="0"/>
    <x v="1"/>
    <s v="Não"/>
    <x v="0"/>
    <s v="Não"/>
    <s v="Não"/>
    <n v="2"/>
    <s v="Negativa de autorização devida"/>
    <m/>
    <s v="Regulação - Eletiva"/>
    <m/>
    <s v="Inevitável"/>
    <m/>
    <m/>
    <m/>
    <m/>
    <m/>
    <m/>
    <m/>
    <m/>
    <m/>
    <m/>
    <m/>
    <m/>
    <m/>
    <m/>
  </r>
  <r>
    <x v="73"/>
    <n v="13228365"/>
    <s v="Cobertura"/>
    <s v="Dificuldade no agendamento"/>
    <s v="ROSELAINE CARVALHO DIAS"/>
    <m/>
    <n v="56"/>
    <s v="Personal "/>
    <s v="Novos associados"/>
    <s v="Centro/ Zona Sul"/>
    <s v="Empresarial"/>
    <s v="Beneficiária, questiona a não cobertura para, ORTOPEDISTA -ESPECIALISTA EM JOELHO. A operadora indicou os prestadores Dr. Jose Soares e nenhum deles tem agenda disponível dentro dos prazos da RN 566/2022 ou nenhum profissional tem agenda disponível para atendimento. O procedimento foi solicitado à operadora no dia 05/12/2024, para realização no município RIO DE JANEIRO. Beneficiária relata que já tinha uma consulta marcada para o dia 05/12/2024 foi informada que a consulta foi desmarcada, e nenhum profissional tem agenda disponível, beneficiária precisa realiza um dos procedimentos VISCO SUPLEMENTAÇÃO,ARTROSCOPIA DE JOELHO e precisa para com o profissional ortopedista especialista em joelho.Protocolo:42233920241205269533 – data:05/12/2024."/>
    <d v="2024-12-04T00:00:00"/>
    <s v="Não Reincidente"/>
    <n v="5"/>
    <n v="1"/>
    <x v="1"/>
    <s v="Não"/>
    <x v="0"/>
    <s v="Não"/>
    <s v="Reclame aqui"/>
    <n v="2"/>
    <s v="Erro Sistêmico"/>
    <s v="Ortopedista - Joelho"/>
    <s v="TI"/>
    <s v="Leve clínica"/>
    <s v="Evitável"/>
    <s v="Não"/>
    <s v="Não"/>
    <s v="Beneficiária reclama de cancelamento de consulta e dificuldade no reagendamento, pois agenda consta sem data dentro do prazo. Verificado com time da clínica que horário foi aberto indevidamente e por isso, houve o cancelamento da consulta."/>
    <n v="1"/>
    <s v="Leve clínica  - Cancelamento de consulta "/>
    <n v="0"/>
    <m/>
    <n v="0"/>
    <m/>
    <n v="0"/>
    <m/>
    <n v="0"/>
    <n v="1"/>
    <s v="Erro de integração do Tasy e Salesforce"/>
  </r>
  <r>
    <x v="73"/>
    <n v="13228785"/>
    <s v="Contratos e Regulamentos"/>
    <s v="Rescisão contratual"/>
    <s v="CARLOS ALBERTO CANDIDO DA COSTA"/>
    <m/>
    <n v="58"/>
    <s v="Personal "/>
    <s v="Advindos II"/>
    <s v="Zona Norte I"/>
    <s v="Empresarial"/>
    <s v="O interlocutor questiona que avisou a operadora que ,a esposa faleceu o convenio foi cancelado e alega que está sendo impedido de permanecer no plano e o beneficiário questiona que esta tentando cumprir carência Protocolo 42233920241115258660 15/11/2024"/>
    <m/>
    <s v="Não Reincidente"/>
    <m/>
    <n v="45631"/>
    <x v="2"/>
    <m/>
    <x v="2"/>
    <m/>
    <m/>
    <n v="0"/>
    <s v="Notificação de Cancelamento"/>
    <m/>
    <s v="-"/>
    <m/>
    <s v="Risco do Negócio"/>
    <m/>
    <m/>
    <m/>
    <m/>
    <m/>
    <m/>
    <m/>
    <m/>
    <m/>
    <m/>
    <m/>
    <m/>
    <m/>
    <m/>
  </r>
  <r>
    <x v="74"/>
    <n v="13230113"/>
    <s v="Cobertura"/>
    <s v="Demora na liberação de benefício"/>
    <s v="LUCIANA ALVES BARBOSA DE AGUIAR"/>
    <m/>
    <n v="38"/>
    <s v="Personal "/>
    <s v="Novos associados"/>
    <s v="Duque de Caxias"/>
    <s v="Individual"/>
    <s v=" Interlocutor(a), que se identifica como Gilson Magalhaes de Aguiar, esposo da beneficiaria Luciana Alves Barbosa de Aguiar questiona a falta de atendimento para [20104189 OXIGENOTERAPIA HIPERBÁRICA (COM DIRETRIZ DE UTILIZAÇÃO) solicita com urgência conforme a guia medica]. A solicitação foi feita à Operadora no dia [05/12/2024], para realização no município [duque de Caxias, RJ]. A operadora alega que o pedido está em análise [ou não apresenta resposta ao pedido]. Protocolo [42233920241206274519] – data [06/12/2024]."/>
    <d v="2024-12-04T00:00:00"/>
    <s v="Não Reincidente"/>
    <n v="10"/>
    <n v="2"/>
    <x v="0"/>
    <s v="Não"/>
    <x v="0"/>
    <s v="Não"/>
    <s v="Não"/>
    <n v="1"/>
    <s v="Negativa de autorização devida"/>
    <s v="Terapia Hiperbárica"/>
    <s v="Regulação - Eletiva"/>
    <m/>
    <s v="Inevitável"/>
    <s v="Sim"/>
    <s v="Não"/>
    <s v="&gt;04/12 - Esposo da beneficiária solicita indicação de rede para realização de terapia Hiperbárica, orientado a encaminhar pedido para email @pedidos. Não foi informado sobre carência para realizar procedimento (Erro operacional)_x000a_&gt;04/12 - Recepcionado primeiro pedido e guia aberta pelo Backoffice. Guia negada pois beneficiária se encontra em carência para realização de procedimentos complexos. (Beneficiária com 150 dias de plano)_x000a_&gt; 04 e 05/12 - Esposo entra em contato com a Central 6 vezes e é informado sobre a carência para procedimentos complexos._x000a_ Guia negada, após horário da abertura da NIP, pois beneficiária se encontra em carência para realização de procedimentos complexos. (Beneficiária com 150 dias de plano)"/>
    <n v="1"/>
    <s v="Informado prazo máximo para realização de procedimentos"/>
    <n v="2"/>
    <s v="Fale Leve - Não informou sobre carência para realização do procedimento_x000a_Fale Leve - Informou prazo errado para análise do procedimento"/>
    <n v="0"/>
    <m/>
    <n v="0"/>
    <m/>
    <n v="0"/>
    <n v="0"/>
    <m/>
  </r>
  <r>
    <x v="74"/>
    <n v="13230162"/>
    <s v="Contratos e Regulamentos"/>
    <s v="Demora na Contratação AC"/>
    <s v="ERICA DA SILVA"/>
    <m/>
    <n v="35"/>
    <s v="Personal "/>
    <s v="Advindos II"/>
    <s v="Zona Norte I"/>
    <s v="Individual"/>
    <s v="Interlocutor(a), que se identifica como beneficiária, questiona a recusa para contratação de plano individual ou familiar para titular e 2 dependentes, sob alegação de [a operadora não apresenta resposta]. A solicitação foi feita à Operadora no dia 18/11/2024 e entrevista realizada em 21/11/2024. &quot;Eles estão descriminando porque meu filho é autista&quot;. Protocolo 42233920241202259154 - data 02/12/2024."/>
    <d v="2024-11-18T00:00:00"/>
    <s v="Não Reincidente"/>
    <m/>
    <n v="18"/>
    <x v="2"/>
    <m/>
    <x v="2"/>
    <m/>
    <m/>
    <n v="0"/>
    <s v="Alto Custo PF/MEI"/>
    <m/>
    <s v="Comercial"/>
    <m/>
    <s v="Risco do Negócio"/>
    <s v="Não"/>
    <s v="Não"/>
    <m/>
    <m/>
    <m/>
    <m/>
    <m/>
    <m/>
    <m/>
    <m/>
    <m/>
    <m/>
    <m/>
    <m/>
  </r>
  <r>
    <x v="74"/>
    <n v="13230306"/>
    <s v="Mensalidade e reajuste"/>
    <s v="Boleto"/>
    <s v="FATIMA NAZARETH NOBRE ASCARRUNZ"/>
    <m/>
    <n v="64"/>
    <s v="Personal "/>
    <s v="Novos associados"/>
    <s v="Zona Oeste II"/>
    <s v="Empresarial"/>
    <s v="a beneficiaria, questiona a cobrança da mensalidade em valor diferente do previsto em contrato. Foi incluso outros dependentes. esta com boleto de 2.067,67 ao tentar efetuar o pagamento aparece o valor de 1.743,87 o mesmo valor sem a inclusão de outro dependente. Beneficiaria relata que tentou contato com operadora e informou que não consegue atendimento para uma analise referentes a valor do boleto. Protocolo:42233920241206274858 data 06/12/2024"/>
    <d v="2024-09-11T00:00:00"/>
    <s v="Não Reincidente"/>
    <m/>
    <n v="86"/>
    <x v="1"/>
    <s v="Sim"/>
    <x v="0"/>
    <s v="Sim"/>
    <s v="Não"/>
    <n v="4"/>
    <s v="Dificuldade para realizar movimentação cadastral"/>
    <m/>
    <s v="Financeiro"/>
    <m/>
    <s v="Evitável"/>
    <s v="Sim"/>
    <s v="Encaminhado para área errada"/>
    <s v="Beneficiária solicitou a inclusão de beneficiário em setembro, porém, o valor do plano foi lançado apenas no mês de dezembro com pró rata._x000a_&gt;10/07 - Recebida solicitação de inclusão de beneficiário._x000a_&gt;11/09 - Avó do beneficiário questiona posição sobre solicitação de inclusão, foi reenviada a DS para preenchimento._x000a_&gt;13/09 -  Cadastro sinaliza recepção de DS preenchida e agenda EMQ para o dia 16/09._x000a_&gt;07/11 - "/>
    <n v="0"/>
    <m/>
    <n v="3"/>
    <s v="Cadastro - Demora para inclusão de dependente_x000a_Financeiro  - Não reprocessou os boletos_x000a_Fale Leve  - Encaminhou demanda para área errada"/>
    <n v="0"/>
    <m/>
    <n v="0"/>
    <m/>
    <n v="0"/>
    <n v="0"/>
    <m/>
  </r>
  <r>
    <x v="75"/>
    <n v="13231109"/>
    <s v="Cobertura"/>
    <s v="Dificuldade no agendamento"/>
    <s v="EMMANUEL ASSIS VASCONCELOS DE CARVALHO E SOUZA"/>
    <m/>
    <m/>
    <s v="Personal "/>
    <m/>
    <m/>
    <s v="Empresarial"/>
    <s v="Prezados, boa tarde! Infelizmente, recorro mais uma vez à intermediação desta agência, solicitando atenção em favor do beneficiário em condição de sofrimento por Transtorno Espectro Autista, com necessidade de suporte de Nivel II e em necessidade contínua e sem previsão de reabilitação, de terapias multiprofissionais. Em adimplência ao contrato ativo junto à Reclamada, encaminhei o pedido médico assistente datado, assinado e carimbado para analise e distribuição de rede pela operadora. Tendo passado o periodo regulatório de analise, adentrei o site da ANS e sob orientação desta, realizei contato direto com a Ouvidoria do plano, que retornou o processo desconsiderando a analise do pedido médico assistente e indeferindo a atualização terapeutica necessária para continuidade do tratamento do meu filho. Solicito mais uma vez, a gentileza da ANS, em intermediar a negativa do plano ao tratamento base do meu filho. Agradeço sempre. Cordialmente, LCS"/>
    <m/>
    <s v="Reincidente"/>
    <m/>
    <n v="45634"/>
    <x v="2"/>
    <m/>
    <x v="2"/>
    <m/>
    <m/>
    <m/>
    <s v="Falta de prestador na região"/>
    <m/>
    <m/>
    <m/>
    <m/>
    <m/>
    <m/>
    <m/>
    <m/>
    <m/>
    <m/>
    <m/>
    <m/>
    <m/>
    <m/>
    <m/>
    <m/>
    <m/>
    <m/>
  </r>
  <r>
    <x v="76"/>
    <n v="13231773"/>
    <m/>
    <m/>
    <s v="SOLANGE RAMALHO CIRINO DA SILVA"/>
    <m/>
    <m/>
    <m/>
    <m/>
    <m/>
    <m/>
    <s v="Beneficiaria , questiona a falta de atendimento para [CONSULTAS]. A solicitação foi feita à Operadora no mês 11/2024 . A operadora não apresenta resposta ao pedido. Protocolo [42233920241206275236] – data [não informado]."/>
    <m/>
    <m/>
    <m/>
    <m/>
    <x v="2"/>
    <m/>
    <x v="2"/>
    <m/>
    <m/>
    <m/>
    <m/>
    <m/>
    <m/>
    <m/>
    <m/>
    <m/>
    <m/>
    <m/>
    <m/>
    <m/>
    <m/>
    <m/>
    <m/>
    <m/>
    <m/>
    <m/>
    <m/>
    <m/>
    <m/>
  </r>
  <r>
    <x v="76"/>
    <n v="13232046"/>
    <m/>
    <m/>
    <s v="ELISANGELA PEREIRA DE OLIVEIRA"/>
    <m/>
    <m/>
    <m/>
    <m/>
    <m/>
    <m/>
    <s v="PACIENTE COM QUADRO DE DOR CRONICA, JÁ REALIZADO DIVERSOS TRATAMENTOS E SEM EXITO, E O CONVENIO NÃO AUTORIZOU."/>
    <m/>
    <m/>
    <m/>
    <m/>
    <x v="2"/>
    <m/>
    <x v="2"/>
    <m/>
    <m/>
    <m/>
    <m/>
    <m/>
    <m/>
    <m/>
    <m/>
    <m/>
    <m/>
    <m/>
    <m/>
    <m/>
    <m/>
    <m/>
    <m/>
    <m/>
    <m/>
    <m/>
    <m/>
    <m/>
    <m/>
  </r>
  <r>
    <x v="76"/>
    <n v="13232249"/>
    <m/>
    <m/>
    <s v="GISELI CRISTINE DA COSTA TEIXEIRA"/>
    <m/>
    <m/>
    <m/>
    <m/>
    <m/>
    <m/>
    <s v="Beneficiária , questiona o cancelamento , em 25/11/2024 , do contrato coletivo da empresa GISELI CRISTINE DA COSTA TEIXEIRA CNPJ:41805643000190 . A atendente da operadora alegou que todo ano eles fazem uma analise dos planos empresarias e os que não for mais de seu interesse cancela o contrato . Protocolo 422331202412032642157 data 06/12/2024 ."/>
    <m/>
    <m/>
    <m/>
    <m/>
    <x v="2"/>
    <m/>
    <x v="2"/>
    <m/>
    <m/>
    <m/>
    <m/>
    <m/>
    <m/>
    <m/>
    <m/>
    <m/>
    <m/>
    <m/>
    <m/>
    <m/>
    <m/>
    <m/>
    <m/>
    <m/>
    <m/>
    <m/>
    <m/>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4">
  <r>
    <x v="0"/>
    <n v="13059621"/>
    <s v="Contratos e Regulamentos"/>
    <s v="Aviso Previo"/>
    <s v="ANDRE LUIZ BARROS GOMES"/>
    <s v=" "/>
    <n v="62"/>
    <s v="Personal "/>
    <s v="Advindos II"/>
    <s v="Zona Oeste II"/>
    <s v="Empresarial"/>
    <s v="Eu e minha esposa ligamos por duas vezes para o plano para realizar o cancelamento meu e do minha esposa, e nós como benficiários não queremos mais. em minha primeira ligação quando estávamos quase finalizando, a atendente tentou no manter no plano e depois a ligação misteriosamente caiu quando dissemos o ultimo não. ligamos em seguida, o atendente se recusou a cancelar o plano. eu sou o beneficiario e tenho direito a não querer mais o plano o site deles informa que eu posso entrar em contato com eles e ocorrerá o imediato cancelamento. Quero resolver antes que o boleto vença em 4/9"/>
    <d v="2024-10-15T00:00:00"/>
    <s v="Reincidente"/>
    <n v="3"/>
    <n v="0"/>
    <s v="Não"/>
    <s v="Não"/>
    <s v="Sim"/>
    <s v="Não"/>
    <s v="Reclame aqui"/>
    <n v="1"/>
    <x v="0"/>
    <m/>
    <x v="0"/>
    <s v=" "/>
    <x v="0"/>
    <s v="Não"/>
    <s v="Não"/>
    <s v="Beneficiário solicita cancelamento do plano e durante o atendimento,é informado a necessidade do cumprimento do aviso prévio . Beneficiário e filha não concordam com aviso prévio e desejam cancelar de imediato o plano"/>
    <n v="1"/>
    <s v="Aviso prévio (Regra de negócio)"/>
    <n v="1"/>
    <s v="Fale Leve  - Consultora não passou informação necessária_x000a_"/>
    <n v="0"/>
    <m/>
    <n v="0"/>
    <s v=" "/>
    <n v="0"/>
    <n v="0"/>
    <m/>
  </r>
  <r>
    <x v="0"/>
    <n v="13058051"/>
    <s v="Cobertura"/>
    <s v="Demora na Liberação de Benefício"/>
    <s v="ANNA CAROLINA BARRETO MARTINS DE OLIVEIRA"/>
    <m/>
    <n v="35"/>
    <s v="Leve ON"/>
    <s v="Advindos II"/>
    <s v="Zona Oeste I "/>
    <s v="Individual"/>
    <s v="Meu filho, ulysses martins cassimira, cpf 16814352761, beneficiário do plano, portador do tea, toma remédio controlado, mais de 12h de jejum pra fazer exame de sangue na leve clinica campo grande rj. Chegamos lá um pouco mais de 7h da manhã. E pasme, ele foi fazer o exame depois das 9h. Uma demora no atendimento e pior, demora na autorização do plano. Reclamei na ouvidoria q disse q foi feito o contato as 8;30(+ de 1h após chegar na clínica) e liberado 8:57(+ de 25min pra autorizarem.) Tentei todos os contatos possíveis, não consegui. WhatsApp da leve não funciona. Liguei pro mesmo número, chamava 2x e desligava. Ouvidoria depois das 9h. Equipe de cuidado depois das 9h. Como assim? Não consegui contato com ninguém antes das 9h. Atendimento péssimo. Organização péssima. Os médicos são bons. Mas pra vc chegar até ele é que o problema. A leve previsa agilizar os atendimentos nas clínicas e colocar mais médicos credenciados próximos às clínicas e hospitais também . Não consigo anexar os pr"/>
    <d v="2024-09-02T00:00:00"/>
    <s v="Reincidente"/>
    <n v="1"/>
    <n v="0"/>
    <s v="Não"/>
    <s v="Não"/>
    <s v="Não"/>
    <s v="Sim"/>
    <s v="Ouvidoria"/>
    <n v="1"/>
    <x v="1"/>
    <m/>
    <x v="1"/>
    <m/>
    <x v="1"/>
    <s v="Não"/>
    <s v="Não"/>
    <s v="Responsável reclama demora para autorização de exame. Pelo MK, o beneficiário chegou as 08:14 e guia foi solicitada as 08:30."/>
    <n v="0"/>
    <m/>
    <n v="1"/>
    <s v="Backoffice - Demora para abertura de guia para consulta"/>
    <n v="0"/>
    <m/>
    <n v="0"/>
    <m/>
    <n v="0"/>
    <n v="0"/>
    <m/>
  </r>
  <r>
    <x v="0"/>
    <n v="13060470"/>
    <s v="Contratos e Regulamentos"/>
    <s v="Demora na contratacao Portabilidade"/>
    <s v="KATIA NOBREGA DA SILVA"/>
    <m/>
    <n v="43"/>
    <s v="Personal "/>
    <m/>
    <s v="Nova Iguaçu"/>
    <m/>
    <s v="Beneficiário, questiona o não recebimento de informações referentes ao plano de destino OPERADORA LEVE SAÚDE DATA DO RELATÓRIODE COMPATIBILIDADE SITE DA ANS 16/08/2024, INTERLOCUTORA QUESTIONA A EXIGÊNCIA DE CARTA DIRECIONADA A ANS PARA OPERADORA DE DESTINO, INFORMA QUE JÁ ENVIOU CARTA DE PERMANÊNCIA DE OPERADORA DE ORIGEM. para fins de portabilidade de carências, solicitadas em 02/09/2024 OPERADORA DE DESTINO NÃO INFORMA PROTOCOLO."/>
    <d v="2024-08-13T00:00:00"/>
    <s v="Não Reincidente"/>
    <n v="14"/>
    <n v="20"/>
    <s v="Não"/>
    <s v="Não"/>
    <s v="Sim"/>
    <s v="Não"/>
    <s v="Não"/>
    <n v="1"/>
    <x v="2"/>
    <m/>
    <x v="0"/>
    <m/>
    <x v="1"/>
    <s v="Não"/>
    <s v="Não"/>
    <s v="Cliente reclama de demora para resposta de solicitação de portabilidade, a mesma não fez registro em ambiente de portabilidade e sim de contratação."/>
    <n v="0"/>
    <m/>
    <n v="1"/>
    <s v="Cadastro - Demora para registro do beneficiário em sistema"/>
    <n v="0"/>
    <m/>
    <n v="0"/>
    <m/>
    <n v="0"/>
    <n v="1"/>
    <s v="Erro da cliente no cadastro de solicitação de portabilidade no site"/>
  </r>
  <r>
    <x v="0"/>
    <n v="13058307"/>
    <s v="Cobertura"/>
    <s v="Demora na Liberação de Benefício"/>
    <s v="KATIA DA CUNHA MARINHO"/>
    <m/>
    <n v="26"/>
    <s v="Leve ON"/>
    <s v="Advindos II"/>
    <s v="Zona Norte I"/>
    <s v="Individual"/>
    <s v="Beneficiaria, questiona a não cobertura para Consulta com especialista em glaucoma. O procedimento foi solicitado à operadora no dia 21/08/2024, para realização no município Rio de janeiro. A operadora alega que não possui prestador em sua rede para realização do serviço de saúde. 42233920240902973726 data 02/09/2024."/>
    <d v="2024-08-28T00:00:00"/>
    <s v="Não Reincidente"/>
    <n v="2"/>
    <n v="5"/>
    <s v="Não"/>
    <s v="Não"/>
    <s v="Sim"/>
    <s v="Não"/>
    <s v="Não"/>
    <n v="1"/>
    <x v="3"/>
    <m/>
    <x v="2"/>
    <m/>
    <x v="1"/>
    <s v="Não"/>
    <s v="Abertura de caso na árvore errada/ Não encaminhamento para área responsável"/>
    <s v="Beneficiária solicita agendamento de consulta com especialista em Glaucoma. Informa que estava agendada na Eye Center e teve consulta desmarcada. Solicitado o envio do encaminhamento para o email do pedidos mas abriu reclamação antes do envio."/>
    <n v="0"/>
    <m/>
    <n v="1"/>
    <s v="Gestão de rede - Deixou visível para indicação, os prestadores que estavam com o atendimento pausado. "/>
    <n v="1"/>
    <s v="Erro do prestador que informou que não estávamos mais atendendo"/>
    <n v="1"/>
    <s v="Perda no prazo de atendimento da ANS"/>
    <n v="0"/>
    <n v="1"/>
    <s v="Solus - Prestador visível para indicação de rede"/>
  </r>
  <r>
    <x v="1"/>
    <n v="13061995"/>
    <s v="Contratos e Regulamentos"/>
    <s v="Exclusão dependente"/>
    <s v="ANA CARLA LIMA CASTILHO"/>
    <m/>
    <n v="41"/>
    <s v="Personal "/>
    <s v="Novos associados"/>
    <s v="Zona norte III"/>
    <s v="Empresarial"/>
    <s v="Interlocutor(a), que se identifica como [ titular da empresa - MEI ] solicitou a exclusão dos beneficiários para a operadora, em 27/08/2024[ os beneficiários solicitaram a exclusão a titular do CNPJ devido a problemas financeiros . Titular do plano solicitou a remoção dos beneficiários no dia 27/08/2024 mas ]. Até a presente data, os beneficiários não foram excluídos do plano empresarial.. Protocolo [42233920240903056778 02/09/2024"/>
    <d v="2024-08-27T00:00:00"/>
    <s v="Não Reincidente"/>
    <n v="2"/>
    <n v="7"/>
    <s v="Sim"/>
    <s v="Sim"/>
    <s v="Sim"/>
    <s v="Não"/>
    <s v="Atendimento especializado"/>
    <n v="3"/>
    <x v="4"/>
    <m/>
    <x v="3"/>
    <m/>
    <x v="1"/>
    <s v="Sim"/>
    <s v="Perda de SLA"/>
    <s v="Titular do plano encaminhou email para caixa de atendimento no dia 27/08 e no dia 03/09, beneficiária ameaça e caixa de atendimento encaminha resposta a beneficiária"/>
    <n v="0"/>
    <m/>
    <n v="1"/>
    <s v="Caixa de atendimento - Demora para envio para setor responsável (Perda de sla)"/>
    <n v="0"/>
    <m/>
    <n v="1"/>
    <s v="Perda de SLA"/>
    <n v="0"/>
    <n v="0"/>
    <m/>
  </r>
  <r>
    <x v="1"/>
    <n v="13063163"/>
    <s v="Cobertura"/>
    <s v="Demora na Liberação de Benefício"/>
    <s v="LIZ MULLER COSTA"/>
    <m/>
    <n v="3"/>
    <s v="Premium"/>
    <s v="Advindos III"/>
    <s v="Zona Oeste II"/>
    <s v="Empresarial"/>
    <s v="Interlocutora, que se identifica como avó da beneficiária, questiona o prazo de atendimento para consulta com oftalmologista pediátrico. A operadora autorizou o serviço e agendou para o dia Janeiro/2025, após o prazo máximo previsto na RN nº 566/2022. Reclama que operadora indicou o prestador Eye Center que disse a interlocutora que pagando pelo particular tinha vaga para o mês de setembro/2024. Protocolo não fornecido"/>
    <d v="2024-08-29T00:00:00"/>
    <s v="Não Reincidente"/>
    <n v="1"/>
    <n v="5"/>
    <s v="Sim"/>
    <s v="Não"/>
    <s v="Sim"/>
    <s v="Não"/>
    <s v="Não"/>
    <n v="2"/>
    <x v="3"/>
    <m/>
    <x v="2"/>
    <m/>
    <x v="1"/>
    <s v="Não"/>
    <s v="Não"/>
    <s v="Avó solicita direcionamento para consulta pediátrica com oftalmologista e consultora informa credenciados filiais  da clínica Eye Center que estava com atendimento suspenso."/>
    <n v="0"/>
    <m/>
    <n v="2"/>
    <s v="Gestão de rede - Deixou visível para indicação, os prestadores que estavam com o atendimento pausado. _x000a_Fale Leve  - Indicou prestador que não estava realizando atendimento"/>
    <n v="1"/>
    <s v="Erro do prestador que informou que não estávamos mais atendendo"/>
    <n v="1"/>
    <s v="Perda no prazo de atendimento da ANS"/>
    <n v="0"/>
    <n v="1"/>
    <s v="Solus - Prestador visível para indicação de rede"/>
  </r>
  <r>
    <x v="1"/>
    <n v="13061442"/>
    <s v="Cobertura"/>
    <s v="Demora na Liberação de Benefício"/>
    <s v="ANDRE LUIS CHAVES RENNO"/>
    <m/>
    <n v="55"/>
    <s v="Personal "/>
    <s v="Novos associados"/>
    <s v="Zona norte III"/>
    <s v="Individual"/>
    <s v="Beneficiária questiona a não cobertura para 40201210 VÍDEO-ENDOSCOPIA NASO-SINUSAL COM ÓTICA FLEXÍVEL OU RÍGIDA. O procedimento foi solicitado à operadora no dia 22/08/2024, para realização no município Rio de Janeiro/RJ e a operadora indicou prestadores que não realizam o procedimento. Protocolo não fornecido pela operadora e a tratativa foi feita via telefone 2139524800 na data 22/08/2024 e WhatsApp 21 39523300 data 22/08/2024."/>
    <d v="2024-08-21T00:00:00"/>
    <s v="Não Reincidente"/>
    <n v="6"/>
    <n v="13"/>
    <s v="Não"/>
    <s v="Não"/>
    <s v="Sim"/>
    <s v="Não"/>
    <s v="Não"/>
    <n v="1"/>
    <x v="5"/>
    <s v="Endoscopia"/>
    <x v="2"/>
    <m/>
    <x v="1"/>
    <s v="Não"/>
    <s v="Não"/>
    <s v="Beneficiário solicita indicação de rede para realização de exame e retorna o contato informando que locais indicados não tem agenda para realização do exame. Beneficiário fez contato telefônico e não foi registrado email com envio do pedido médico."/>
    <n v="0"/>
    <m/>
    <n v="0"/>
    <m/>
    <n v="1"/>
    <s v="Prestador não tinha agendamento dentro do prazo"/>
    <n v="1"/>
    <s v="Prazo da ANS estourado"/>
    <n v="0"/>
    <n v="0"/>
    <m/>
  </r>
  <r>
    <x v="1"/>
    <n v="13061306"/>
    <s v="Cobertura"/>
    <s v="Demora na Liberação de Benefício"/>
    <s v="FABIOLA DUARTE MACHADO DOS SANTOS"/>
    <m/>
    <n v="31"/>
    <s v="Personal "/>
    <s v="Novos associados"/>
    <s v="Zona Sul"/>
    <s v="Empresarial"/>
    <s v="[EXTRAROL]Beneficiária questiona a falta de atendimento para: Cirurgia do ligamento cruzado anterior no joelho direito lesão crônica do ligamento do LCA, médico solicitante Dr. José Soares Pires Neto. A solicitação foi feita à Operadora no dia 14/08/2024, para realização no município do Rio de Janeiro. A operadora alega que o pedido está em análise . Protocolo 42233920240828048062 – data 28/08/2024."/>
    <d v="2024-08-28T00:00:00"/>
    <s v="Reincidente"/>
    <n v="3"/>
    <n v="6"/>
    <s v="Não"/>
    <s v="Não"/>
    <s v="Sim"/>
    <s v="Não"/>
    <s v="Não"/>
    <n v="1"/>
    <x v="6"/>
    <m/>
    <x v="4"/>
    <m/>
    <x v="0"/>
    <s v="Sim"/>
    <s v="Encaminhado para área errada"/>
    <s v="Beneficiária reclama de demora para liberação de cirurgia de ortopedia, porém, guia foi aberta dia 16/08 e ainda está dentro do prazo de 21 dias úteis "/>
    <n v="0"/>
    <m/>
    <n v="0"/>
    <m/>
    <n v="0"/>
    <m/>
    <n v="0"/>
    <m/>
    <n v="0"/>
    <n v="0"/>
    <m/>
  </r>
  <r>
    <x v="2"/>
    <n v="13064374"/>
    <s v="Contratos e Regulamentos"/>
    <s v="Demora na Contratação AC"/>
    <s v="THEREZA MARIA FERNANDES LOPES"/>
    <m/>
    <n v="84"/>
    <s v="Premium"/>
    <s v="Advindos III"/>
    <s v="Centro/ Zona Sul"/>
    <s v="Individual"/>
    <s v="Interlocutora, que se identifica como filha da beneficiária, questiona o prazo para contratação de plano individual ou familiar, sem justificativa específica. Interlocutora acrescenta que o plano foi ofertado sem carências, até para beneficiária com doença ou lesão pré-existente. A solicitação foi feita à Operadora no dia 30/07/2024. Protocolo: 42233920240904060045 - data: 04/09/2024."/>
    <d v="2024-07-30T00:00:00"/>
    <s v="Não Reincidente"/>
    <n v="1"/>
    <n v="36"/>
    <s v="Sim"/>
    <s v="Não"/>
    <s v="Sim"/>
    <s v="Não"/>
    <s v="Não"/>
    <n v="2"/>
    <x v="7"/>
    <m/>
    <x v="5"/>
    <m/>
    <x v="2"/>
    <s v="Não"/>
    <s v="Não encaminhou para área responsável/ Registrou protocolo em um cadastro errado"/>
    <s v="Localizado contato do corretor com a Central Fale Leve solicitando posição da proposta. Contato feito no mesmo dia em que a NIP foi aberta e  que gerou o mesmo protocolo que foi registrado na NIP. Na ligação, o corretor informa que a filha da beneficiária quer registrar reclamação na ANS  e que irá entrar em contato com a Ouvidoria para tentar resolver. Não consegui localizar contato com a Ouvidoria."/>
    <n v="1"/>
    <s v="Alto Custo (Regra de negócio)"/>
    <n v="1"/>
    <s v="Fale Leve - Não encaminhou ameaça para área responsável"/>
    <n v="0"/>
    <m/>
    <n v="0"/>
    <m/>
    <n v="0"/>
    <n v="0"/>
    <m/>
  </r>
  <r>
    <x v="2"/>
    <n v="13065318"/>
    <s v="Contratos e Regulamentos"/>
    <s v="Demora na Contratação AC"/>
    <s v="VIVIANE BRAGA DE FIGUEIREDO VERISSIMO"/>
    <m/>
    <n v="37"/>
    <s v="Premium"/>
    <s v="Novos associados"/>
    <s v="Zona Oeste II"/>
    <s v="Empresarial"/>
    <s v="Interlocutora, que se identifica como filha da beneficiária, questiona o prazo para contratação de plano individual ou familiar, sem justificativa específica. Interlocutora acrescenta que o plano foi ofertado sem carências, até para beneficiária com doença ou lesão pré-existente. A solicitação foi feita à Operadora no dia 30/07/2024. Protocolo: 42233920240904060045 - data: 04/09/2024."/>
    <d v="2024-07-15T00:00:00"/>
    <s v="Não Reincidente"/>
    <n v="0"/>
    <n v="51"/>
    <s v="Não"/>
    <s v="Não"/>
    <s v="Não"/>
    <s v="Não"/>
    <s v="Não"/>
    <n v="0"/>
    <x v="7"/>
    <m/>
    <x v="5"/>
    <m/>
    <x v="2"/>
    <s v="Não"/>
    <s v="Não"/>
    <s v="Não localizado contato com a Central Fale Leve"/>
    <n v="1"/>
    <s v="Alto Custo (Regra de negócio)"/>
    <n v="0"/>
    <m/>
    <n v="0"/>
    <m/>
    <n v="0"/>
    <m/>
    <n v="0"/>
    <n v="0"/>
    <m/>
  </r>
  <r>
    <x v="2"/>
    <n v="13065538"/>
    <s v="Contratos e Regulamentos"/>
    <s v="Demora na Contratação AC"/>
    <s v="RAPHAEL RIBEIRO DE SOUSA DA SILVA"/>
    <m/>
    <n v="34"/>
    <s v="Metropolitano"/>
    <s v="Novos associados"/>
    <s v="São João de Meriti"/>
    <s v="Individual"/>
    <s v="FECHEI UM CONTRATO SOB NÚMERO 17228850390952 COM A LEVE SAÚDE NO DIA 05/08/2024 E ATÉ O MOMENTO ENCONTRA-SE EM ANÁLISE MÉDICA. ESTÃO FAZENDO EXATAMENTE 30 DIAS DA ASSINATURA E ESTOU ATÉ O MOMENTO AGUARDANDO O BOLETO PARA PAGAMENTO. JÁ FIZ VÁRIAS LIGAÇÕES POREM SEMPRE SOU INFORMADO QUE O CONTRATO ESTÁ EM ANÁLISE. HOJE FIZ MAIS UMA TENTATIVA E FALEI COM A ATENDENTE LUIZA SOB PROTOCOLO 42233920240904988876. GOSTARIA DE TER O MEU PLANO LIBERADO. SEGUE EM ANEXO O MEU CONTRATO."/>
    <d v="2024-08-05T00:00:00"/>
    <s v="Não Reincidente"/>
    <n v="5"/>
    <n v="30"/>
    <s v="Não"/>
    <s v="Não"/>
    <s v="Sim"/>
    <s v="Não"/>
    <s v="Não"/>
    <n v="1"/>
    <x v="7"/>
    <m/>
    <x v="5"/>
    <m/>
    <x v="2"/>
    <s v="Não"/>
    <s v="Não"/>
    <s v="Localizado 5 contatos do corretor solicitando informações sobre a implantação da proposta, porém, não há registro de ameaça. Não localizado contato pelo número do cliente."/>
    <n v="1"/>
    <s v="Alto Custo (Regra de negócio)"/>
    <n v="0"/>
    <m/>
    <n v="0"/>
    <m/>
    <n v="0"/>
    <m/>
    <n v="0"/>
    <n v="0"/>
    <m/>
  </r>
  <r>
    <x v="2"/>
    <n v="13064243"/>
    <s v="Contratos e Regulamentos"/>
    <s v="Envio de Boleto"/>
    <s v="JOSE WILLIAM AZEVEDO DE FREITAS"/>
    <m/>
    <n v="58"/>
    <s v="Personal "/>
    <s v="Advindos II"/>
    <m/>
    <s v="Empresarial"/>
    <s v="Beneficiário alega que dados bancários em boleto referente a mensalidade do mês 8 enviado por operadora constam incorretos e não são reconhecidos no banco impedindo de ser realizado o pagamento. Beneficiário informa que tentou contato com a operadora e não obteve sucesso e que ouvidoria encontra-se indisponível . Beneficiário acrescenta que plano de saúde se encontra suspenso por não conseguir efetuar o pagamento do mês 8 pois operadora até a presente data(04/09/24) não enviou o boleto com as informações bancárias corretas. Protocolo: 422339202400826039913 26/08/24 9:40 da manhã. Protocolo: 42233920240902053924 data: 02/09/24"/>
    <d v="2024-08-30T00:00:00"/>
    <s v="Não Reincidente"/>
    <n v="4"/>
    <n v="5"/>
    <s v="Sim"/>
    <s v="Sim"/>
    <s v="Sim"/>
    <s v="Não"/>
    <s v="Atendimento especializado"/>
    <n v="3"/>
    <x v="8"/>
    <m/>
    <x v="6"/>
    <m/>
    <x v="1"/>
    <s v="Sim"/>
    <s v="Perda de SLA"/>
    <s v="Beneficiário solicitou registro bancário de boleto. "/>
    <n v="1"/>
    <s v="Boleto bancário sem registro"/>
    <n v="1"/>
    <s v="Financeiro - Demora para registro bancário do boleto"/>
    <n v="0"/>
    <m/>
    <n v="1"/>
    <s v="Perda de SLA"/>
    <n v="0"/>
    <n v="0"/>
    <m/>
  </r>
  <r>
    <x v="2"/>
    <n v="13065799"/>
    <s v="Cobertura"/>
    <s v="Demora na Liberação de Benefício"/>
    <s v="GUSTAVO EDUARDO HUMPHREYS"/>
    <m/>
    <n v="47"/>
    <s v="Leve ON"/>
    <s v="Advindos I"/>
    <s v="Zona Oeste II"/>
    <s v="Individual"/>
    <s v="Prezados. Em 03.09.2024 entrei em contato com a referida operadora para solicitar minha receita do remédio bupropiona 150mg, pois sofro de ansiedade e permanecer sem o medicamento afeta muito minha saúde mental. Ocorre que a operadora se recusa a disponibilizar o documento e só possuo remédio até 12.09.2024. Anteriormente já foi solicitada a receita e prontamente me expediram. Porém, agora a operadora insiste que necessita-se de consulta para nova receita. Ocorre que a data de consulta só existe para 16.09.2024 e assim permaneceria sem medicação, o que pode levar a risco minha saúde. Necessito urgente comprar outro medicamento. Segue em anexo a última receita comprovando que faço uso do medicamento. É o breve relato."/>
    <s v="-"/>
    <s v="Reincidente"/>
    <n v="0"/>
    <e v="#VALUE!"/>
    <s v="Não"/>
    <s v="Não"/>
    <s v="Não"/>
    <s v="Não"/>
    <s v="Não"/>
    <n v="0"/>
    <x v="9"/>
    <s v="Psiquiatria"/>
    <x v="7"/>
    <m/>
    <x v="1"/>
    <s v="Não"/>
    <s v="Não"/>
    <s v="Cliente se nega a passar por nova consulta médica para obtenção de receita. Foi oferecido um encaixe para atendê-los mas não aceitou por ser presencial, porém não ofertaram telemedicina"/>
    <n v="0"/>
    <m/>
    <n v="0"/>
    <m/>
    <n v="0"/>
    <m/>
    <n v="0"/>
    <m/>
    <n v="0"/>
    <n v="0"/>
    <m/>
  </r>
  <r>
    <x v="2"/>
    <n v="13063949"/>
    <s v="Cobertura"/>
    <s v="Demora na Liberação de Benefício"/>
    <s v="VILMARA TINOCO DE MESQUITA"/>
    <m/>
    <n v="32"/>
    <s v="Personal "/>
    <s v="Novos associados"/>
    <m/>
    <s v="Empresarial"/>
    <s v="Beneficiária, questiona a falta de atendimento para Cirurgia bariátrica referente a Anestesista. A solicitação foi feita à Operadora no dia 07/08/2024, para realização no município Rio de Janeiro. A operadora alega informou que teria que pagar anestesista, mas informar que não tem condições de pagar o valor para solicitar o reembolso, a operadora ainda não apresentou resposta. Protocolo 42233920240903052813 data 03/09/2024."/>
    <d v="2024-09-03T00:00:00"/>
    <s v="Não Reincidente"/>
    <n v="3"/>
    <n v="1"/>
    <s v="Sim"/>
    <s v="Não"/>
    <s v="Sim"/>
    <s v="Sim"/>
    <s v="Ouvidoria"/>
    <n v="3"/>
    <x v="4"/>
    <m/>
    <x v="3"/>
    <m/>
    <x v="1"/>
    <s v="Sim"/>
    <s v="Encaminhado para área errada"/>
    <s v="Beneficiária encaminhou solicitação de possibilidade de pagamento de anestesia pela operadora, porém, os casos abertos foram encaminhados para Regulação e deveriam ser enviados para Gestão de rede. Além disso, houve fechamento indevido de um caso pelo Backoffice"/>
    <n v="0"/>
    <m/>
    <n v="2"/>
    <s v="Fale Leve - Abertura de caso em árvore errada_x000a_Backoffice - Fechamento de caso errado pelo Omni chanel  "/>
    <n v="0"/>
    <m/>
    <n v="1"/>
    <s v="Perda do prazo da ANS"/>
    <n v="0"/>
    <n v="0"/>
    <m/>
  </r>
  <r>
    <x v="3"/>
    <n v="13067315"/>
    <s v="Contratos e Regulamentos"/>
    <s v="Demora na Contratação AC"/>
    <s v="ANA PAULA DE SOUZA DO VAL"/>
    <m/>
    <n v="59"/>
    <s v="Premium"/>
    <s v="Advindos I"/>
    <s v="Zona norte III"/>
    <s v="Individual"/>
    <s v="Beneficiária, questiona a recusa para contratação de plano individual ou familiar, relata que recebeu recusa após entrevista virtual para preenchimento de declaração de saúde. Beneficiaria acredita que recusa ocorreu por ela ser portadora de patologia. A solicitação foi feita à Operadora no dia 30/08/2024. Protocolo: 422233920240905992590 data: 30/08/2024."/>
    <d v="2024-08-30T00:00:00"/>
    <s v="Não Reincidente"/>
    <s v="-"/>
    <n v="6"/>
    <s v="Não"/>
    <s v="Não"/>
    <s v="Não"/>
    <s v="Não"/>
    <s v="Não"/>
    <n v="0"/>
    <x v="7"/>
    <m/>
    <x v="5"/>
    <m/>
    <x v="2"/>
    <s v="Não"/>
    <s v="Não"/>
    <s v="Não localizado contato com a Central Fale Leve"/>
    <n v="1"/>
    <s v="Alto Custo (Regra de negócio)"/>
    <n v="0"/>
    <m/>
    <n v="0"/>
    <m/>
    <n v="0"/>
    <m/>
    <n v="0"/>
    <n v="0"/>
    <m/>
  </r>
  <r>
    <x v="3"/>
    <n v="13067830"/>
    <s v="Contratos e Regulamentos"/>
    <s v="Demora na Contratação AC"/>
    <s v="ELENICE MINIGUELO MORENO MENA"/>
    <m/>
    <n v="74"/>
    <s v="Premium"/>
    <s v="Advindos III"/>
    <s v="Zona Norte I"/>
    <s v="Individual"/>
    <s v="Entretanto, já me encontro no dia 05/09/2024 sem retorno por parte da operadora uma vez que entrei em contato através do protocolo acima e nada foi esclarecido. Solicito uma posição da operadora sobre a proposta em andamento."/>
    <d v="2024-08-29T00:00:00"/>
    <s v="Não Reincidente"/>
    <n v="2"/>
    <n v="7"/>
    <s v="Não"/>
    <s v="Não"/>
    <s v="Sim"/>
    <s v="Não"/>
    <s v="Não"/>
    <n v="1"/>
    <x v="7"/>
    <m/>
    <x v="5"/>
    <m/>
    <x v="2"/>
    <s v="Não"/>
    <s v="Não"/>
    <s v="Localizado o contato do corretor com o Fale Leve pelo whatsapp, porém, sem ameaça"/>
    <n v="1"/>
    <s v="Alto Custo (Regra de negócio)"/>
    <n v="0"/>
    <m/>
    <n v="0"/>
    <m/>
    <n v="0"/>
    <m/>
    <n v="0"/>
    <n v="0"/>
    <m/>
  </r>
  <r>
    <x v="3"/>
    <n v="13066974"/>
    <s v="Cobertura"/>
    <s v="Demora na Liberação de Benefício"/>
    <s v="ANNELISE NOE MARTINHO"/>
    <m/>
    <n v="52"/>
    <s v="Premium"/>
    <s v="Advindos III"/>
    <s v="Zona Oeste II"/>
    <s v="Individual"/>
    <s v="Interlocutora, que se identifica como beneficiária, questiona a não cobertura para 40808130 Densitometria óssea - rotina: coluna e fêmur (ou dois segmentos). O procedimento foi solicitado à operadora no dia [02/09/2024], para realização no município Barra da Tijuca Rio de Janeiro, a operadora indicou prestadores que não realizam o procedimento. Locais Labs A , Clinica Felipe Matoso, Sebem Centro de pesquisa mulher, Pro Echo. Dimagem, Anoto Medicina Diagnostica, Cardiomex. Centro de Medicina. Tia do médico. Centro de Medicina Nuclear Villela Pedras. Nenhum deles atende peso. Pede urgência, precisa apresentar ao médico Rafael Nobrega. Protocolo:42233920240904060298 Data: 03/09/2024"/>
    <d v="2024-08-29T00:00:00"/>
    <s v="Reincidente"/>
    <n v="13"/>
    <n v="7"/>
    <s v="Sim"/>
    <s v="Sim"/>
    <s v="Sim"/>
    <s v="Sim"/>
    <s v="Atendimento especializado"/>
    <n v="4"/>
    <x v="10"/>
    <s v="Densitometria Óssea"/>
    <x v="2"/>
    <m/>
    <x v="1"/>
    <s v="Sim"/>
    <s v="Perda de SLA"/>
    <s v="Beneficiária informa que entrou em contato com todos os locais indicados para realizar densitometria Óssea mas nenhum prestador realiza o exame para o seu peso."/>
    <n v="1"/>
    <s v="Demora para disponibilização de local que atenda a beneficiária"/>
    <n v="1"/>
    <s v="Fale Leve - Indicação de rede credenciada errada"/>
    <n v="1"/>
    <s v="Prestador não atendia a demanda da beneficiária"/>
    <n v="1"/>
    <s v="Prazo da ANS estourado"/>
    <n v="0"/>
    <n v="0"/>
    <m/>
  </r>
  <r>
    <x v="3"/>
    <n v="13066404"/>
    <s v="Cobertura"/>
    <s v="Demora na Liberação de Benefício"/>
    <s v="ROBERTO CARLOS CEARENSE PIMENTEL"/>
    <m/>
    <n v="59"/>
    <s v="Personal "/>
    <s v="Advindos II"/>
    <s v="Zona Oeste II"/>
    <s v="Empresarial"/>
    <s v="Interlocutora que se identifica como esposa do beneficiário questiona a não cobertura para nome técnico do procedimento consulta urologista . O procedimento foi solicitado no dia 04/09/2024, para realização no município, entretanto, a operadora negou com a justificativa de que o beneficiário está em carência para o procedimento especificar se no contrato há alguma cláusula de redução de carência. Protocolo :42233920240905062564 – data: 05/09/2024."/>
    <d v="2024-09-04T00:00:00"/>
    <s v="Não Reincidente"/>
    <n v="5"/>
    <n v="1"/>
    <s v="Sim"/>
    <s v="Não"/>
    <s v="Sim"/>
    <s v="Não"/>
    <s v="Reclame aqui"/>
    <n v="2"/>
    <x v="11"/>
    <s v="Urologia"/>
    <x v="1"/>
    <m/>
    <x v="1"/>
    <s v="Sim"/>
    <s v="Não"/>
    <s v="Esposa do beneficiário solicita o agendamento de consulta com urologista e consultora informa que já havia agendamento realizado mas data estava fora do prazo."/>
    <n v="0"/>
    <m/>
    <n v="1"/>
    <s v="Fale Leve - Consultora confirmou agendamento fora do prazo feito pela beneficiária"/>
    <n v="0"/>
    <m/>
    <n v="1"/>
    <s v="Prazo da ANS estourado"/>
    <n v="0"/>
    <n v="0"/>
    <m/>
  </r>
  <r>
    <x v="3"/>
    <n v="13067674"/>
    <s v="Cobertura"/>
    <s v="Demora na Liberação de Benefício"/>
    <s v="LOURDES MARIA TAVARES BALTHAZAR"/>
    <m/>
    <n v="65"/>
    <s v="Personal "/>
    <m/>
    <s v="Centro/ Zona Sul"/>
    <s v="Empresarial"/>
    <s v="Beneficiaria questiona a não cobertura para neforogifta. A operadora indicou os prestadores e nenhum deles tem agenda disponível dentro dos prazos da RN 566/2022 ou nenhum profissional tem agenda disponível para atendimento. O procedimento foi solicitado à operadora a mais de 30 dias para realização no município do Rio de janeiro. 20240905245452819 PROTOCOLO – Data 05/09/2024"/>
    <d v="2024-08-16T00:00:00"/>
    <s v="Não Reincidente"/>
    <n v="5"/>
    <n v="20"/>
    <s v="Não"/>
    <s v="Não"/>
    <s v="Sim"/>
    <s v="Não"/>
    <s v="Não"/>
    <n v="1"/>
    <x v="5"/>
    <s v="Nefrologia"/>
    <x v="2"/>
    <m/>
    <x v="1"/>
    <s v="Não"/>
    <s v="Não"/>
    <s v="Beneficiária reclama de falta de disponibilidade para atendimento de nefrologia em todos os prestadores indicados"/>
    <n v="0"/>
    <m/>
    <n v="0"/>
    <m/>
    <n v="1"/>
    <s v="Prestador sem data dentro do prazo da ANS"/>
    <n v="0"/>
    <m/>
    <n v="0"/>
    <n v="0"/>
    <m/>
  </r>
  <r>
    <x v="4"/>
    <n v="13068836"/>
    <s v="Contratos e Regulamentos"/>
    <s v="Demora na Contratação AC"/>
    <s v="FERNANDO JOSE FROES CRUZ DE OLIVEIRA"/>
    <m/>
    <n v="68"/>
    <s v="Premium"/>
    <s v="Advindos II"/>
    <s v="Centro/ Zona Sul"/>
    <s v="Individual"/>
    <s v="Interlocutor, que se identifica como filho do beneficiário], questiona a demora para o plano entrar em vigor do plano individual ou familiar, operadora alega que a solicitação esta em analise. A solicitação foi feita à Operadora no dia 20/08/2024 e a entrevista com o plano foi realizada no dia 21/08/2024 e ate a presente data o plano não esta ativo. Protocolo não fornecido pela operadora"/>
    <d v="2024-08-20T00:00:00"/>
    <s v="Não Reincidente"/>
    <s v="-"/>
    <n v="17"/>
    <s v="Não"/>
    <s v="Não"/>
    <s v="Não"/>
    <s v="Não"/>
    <s v="Não"/>
    <n v="0"/>
    <x v="7"/>
    <m/>
    <x v="5"/>
    <m/>
    <x v="2"/>
    <s v="Não"/>
    <s v="Não"/>
    <s v="Não localizado contato com a Central Fale Leve/ Corretora é ex colaboradora da Leve"/>
    <n v="1"/>
    <s v="Alto Custo (Regra de negócio)"/>
    <n v="0"/>
    <m/>
    <n v="0"/>
    <m/>
    <n v="0"/>
    <m/>
    <n v="0"/>
    <n v="0"/>
    <m/>
  </r>
  <r>
    <x v="4"/>
    <n v="13069127"/>
    <s v="Cobertura"/>
    <s v="Demora na Liberação de Benefício"/>
    <s v="ENZO HENRIKE ROSA CARDOSO"/>
    <m/>
    <n v="13"/>
    <s v="Personal"/>
    <s v="Novos associados"/>
    <s v="Zona norte III"/>
    <s v="Empresarial"/>
    <s v=" Interlocutora, que se identifica como Avo do beneficiário, questiona a falta de atendimento para Pediatria. A solicitação foi feita à Operadora nos dias 15/04/2024, 06/05/2024,14/06/2024,06/07/07/2024,30/08/2024, 03/09/2024 para realização no município Rio de janeiro. A operadora alega imprevistos com Prestador, remarcar o atendimento e não disponibiliza. Protocolo 42233920240903059238 – data 03/09/2024"/>
    <d v="2024-08-14T00:00:00"/>
    <s v="Não Reincidente"/>
    <n v="4"/>
    <n v="23"/>
    <s v="Não"/>
    <s v="Não"/>
    <s v="Sim"/>
    <s v="Não"/>
    <s v="Não"/>
    <n v="1"/>
    <x v="12"/>
    <s v="Pediatria"/>
    <x v="1"/>
    <m/>
    <x v="1"/>
    <s v="Não"/>
    <s v="Não"/>
    <s v="Avó do beneficiário reclama sobre consultas de pediatria que foram canceladas. "/>
    <n v="1"/>
    <s v="Clinica - Cancelamento de consulta"/>
    <n v="0"/>
    <m/>
    <n v="0"/>
    <m/>
    <n v="0"/>
    <m/>
    <n v="0"/>
    <n v="0"/>
    <m/>
  </r>
  <r>
    <x v="4"/>
    <n v="13069151"/>
    <s v="Cobertura"/>
    <s v="Demora na Liberação de Benefício"/>
    <s v="MURILO DETROIT ROSA DURAND"/>
    <m/>
    <n v="6"/>
    <s v="Personal"/>
    <s v="Novos associados"/>
    <s v="Zona norte III"/>
    <s v="Empresarial"/>
    <s v="Interlocutora, que se identifica como Avo do beneficiário, questiona a falta de atendimento para Pediatria. A solicitação foi feita à Operadora nos dias 15/04/2024, 06/05/2024,14/06/2024,06/07/07/2024,30/08/2024, 03/09/2024 para realização no município Rio de janeiro. A operadora alega imprevistos com Prestador, remarcar o atendimento e não disponibiliza. Protocolo 42233920240903059213 – data 03/09/2024."/>
    <d v="2024-08-30T00:00:00"/>
    <s v="Não Reincidente"/>
    <n v="4"/>
    <n v="7"/>
    <s v="Não"/>
    <s v="Não"/>
    <s v="Sim"/>
    <s v="Não"/>
    <s v="Não"/>
    <n v="1"/>
    <x v="12"/>
    <s v="Pediatria"/>
    <x v="1"/>
    <m/>
    <x v="1"/>
    <s v="Não"/>
    <s v="Não"/>
    <s v="Avó do beneficiário reclama sobre consultas de pediatria que foram canceladas. "/>
    <n v="1"/>
    <s v="Clinica - Cancelamento de consulta"/>
    <n v="0"/>
    <m/>
    <n v="0"/>
    <m/>
    <n v="0"/>
    <m/>
    <n v="0"/>
    <n v="0"/>
    <m/>
  </r>
  <r>
    <x v="4"/>
    <n v="13069143"/>
    <s v="Cobertura"/>
    <s v="Demora na Liberação de Benefício"/>
    <s v="GABRIEL DE ARAUJO VILARINHO SANTOS SILVA"/>
    <m/>
    <n v="25"/>
    <s v="Premium"/>
    <s v="Advindos II"/>
    <s v="Zona norte II"/>
    <s v="Empresarial"/>
    <s v="Interlocutor(a), que se identifica como Mãe do beneficiário, informa que o procedimento Anestesista para o procedimento de Colonoscopia foi solicitado à operadora em 19/06/2024 e não foi garantido Operadora já ultrapassou o prazo para o reembolso. O procedimento foi posteriormente realizado em caráter particular em 12/06/2024, no prestador Dr Carlos Eduardo Brás CRM 521053086, em função da ausência de cobertura pela operadora. A solicitação de reembolso foi feita em data do pedido – 19/06/2024, não sendo pago o reembolso integral valor pago R$ 400,00 e não houve valor reembolsado. Protocolo:42233920240906063993 Data: 06/09/2024."/>
    <d v="2024-07-12T00:00:00"/>
    <s v="Não Reincidente"/>
    <n v="5"/>
    <n v="56"/>
    <s v="Sim"/>
    <s v="Não"/>
    <s v="Sim"/>
    <s v="Não"/>
    <s v="Não"/>
    <n v="2"/>
    <x v="4"/>
    <m/>
    <x v="3"/>
    <m/>
    <x v="1"/>
    <s v="Sim"/>
    <s v="Preenchimento de Chater com caso fechado"/>
    <s v="Cliente questiona sobre um reembolso que já consta data de pagamento em sistema, ninguém informa isso para cliente, tratam como novo reembolso"/>
    <n v="0"/>
    <m/>
    <n v="1"/>
    <s v="Atendimento especializado - Abertura de caso em árvore errada"/>
    <n v="0"/>
    <m/>
    <n v="1"/>
    <s v="Perda do prazo da ANS"/>
    <n v="0"/>
    <n v="0"/>
    <m/>
  </r>
  <r>
    <x v="5"/>
    <n v="13070500"/>
    <s v="Cobertura"/>
    <s v="Demora na Liberação de Benefício"/>
    <s v="MARCELE DE JESUS MENEZES"/>
    <m/>
    <n v="38"/>
    <s v="Personal"/>
    <s v="Advindos II"/>
    <s v="Zona norte II"/>
    <s v="Empresarial"/>
    <s v="Quero registrar a minha indignação com esse plano! Estão descredenciando tudo e não colocando outro no lugar. Estão criando clínicas sem especialidades. Exemplo a clínica de madureira tinha ortopedista tiraram, tinha cardiologista tiraram, cada vez menos especialidades. Ortopedista pra marcar na rede própria só data longe e fisioterapia só na tijuca em um local. Tive que pagar consulta de ortopedista pra meu pai pq só data longe e agora teremos que pagar fisioterapia pq só tem um local na cidade do Rio de janeiro, um tremenda falta de respeito com o consumidor! No início tinha vários credenciados, agora só rede própria! Tá de mal a pior ! Urologista só tem na tijuca, como que um plano voltado pra idoso só tem um especialista! Espero que outros consumidores façam o mesmo! Corram atrás dos seus direitos. Em anexo tem o print com o local pra urologista ( 1 local) espero que coloquem especialidades nas clínicas"/>
    <d v="2024-09-04T00:00:00"/>
    <s v="Reincidente"/>
    <n v="1"/>
    <n v="3"/>
    <s v="Não"/>
    <s v="Não"/>
    <s v="Sim"/>
    <s v="Não"/>
    <s v="Reclame aqui"/>
    <n v="1"/>
    <x v="10"/>
    <s v="Ortopedia"/>
    <x v="1"/>
    <m/>
    <x v="1"/>
    <s v="Não"/>
    <s v="Não"/>
    <s v="Reclamação para o beneficiário  MANOEL CRISPIM MENEZES - Filha do beneficiário reclama de descredenciamento e troca de profissionais nas Leve clínicas. Localizada abertura de RA no dia 04/09."/>
    <n v="1"/>
    <s v="Clinica - Cancelamento de consulta"/>
    <n v="0"/>
    <m/>
    <n v="0"/>
    <m/>
    <n v="0"/>
    <m/>
    <n v="0"/>
    <n v="0"/>
    <m/>
  </r>
  <r>
    <x v="6"/>
    <n v="13071246"/>
    <s v="Contratos e Regulamentos"/>
    <s v="Demora na Contratação AC"/>
    <s v="ISLAINE DA COSTA FERREIRA"/>
    <m/>
    <n v="35"/>
    <s v="Premium"/>
    <s v="Advindos II"/>
    <s v="Centro/ Zona Sul"/>
    <m/>
    <s v=" Beneficiária, questiona a recusa para contratação de plano coletivo empresarial Percetto Negócios e Participações e a Operadora Leve Saúde, não deu uma justificativa da recusa. A solicitação foi feita à Operadora no dia 29/07/2024. Trata-se de empresário individual, que realizou inscrição nos órgãos competentes há no mínimo 6 (seis) meses e está regular junto à Receita Federal. Protocolo: 42233920240826948899 – data: 26/08/2024."/>
    <d v="2024-07-29T00:00:00"/>
    <s v="Não Reincidente"/>
    <n v="5"/>
    <n v="42"/>
    <s v="Sim"/>
    <s v="Não"/>
    <s v="Sim"/>
    <s v="Não"/>
    <s v="Não"/>
    <n v="2"/>
    <x v="13"/>
    <m/>
    <x v="5"/>
    <m/>
    <x v="2"/>
    <s v="Não"/>
    <s v="Não"/>
    <s v="Localizado contato da cliente junto ao Fale Leve, onde informa ter entrado em contato com a ANS  e foi orientada de que precisamos dar resposta sobre a proposta de contratação. Consultora não registrou ameaça"/>
    <n v="1"/>
    <s v="Alto Custo (Regra de negócio)"/>
    <n v="1"/>
    <s v="Fale Leve - Não encaminhou ameaça para área responsável"/>
    <n v="0"/>
    <m/>
    <n v="0"/>
    <m/>
    <n v="0"/>
    <n v="0"/>
    <m/>
  </r>
  <r>
    <x v="6"/>
    <n v="13070867"/>
    <s v="Cobertura"/>
    <s v="Demora na Liberação de Benefício"/>
    <s v="JULYANA ALEXANDRA SOUSA DA SILVA"/>
    <m/>
    <n v="19"/>
    <s v="Personal "/>
    <s v="Novos associados"/>
    <s v="São Gonçalo"/>
    <s v="Empresarial"/>
    <s v="beneficiária, questiona a falta de atendimento para o procedimento hemograma completo (conforme o pedido medico ).A solicitação foi feita à Operadora no dia 09/09/2024, para realização no município São Gonçalo . A operadora alega sem nenhuma justificativa. Protocolo:42233920240909066339 Data:09/09/2024"/>
    <d v="2024-09-09T00:00:00"/>
    <s v="Reincidente"/>
    <n v="1"/>
    <n v="0"/>
    <s v="Não"/>
    <s v="Não"/>
    <s v="Sim"/>
    <s v="Não"/>
    <s v="Não"/>
    <n v="1"/>
    <x v="14"/>
    <s v="Exames laboratoriais"/>
    <x v="4"/>
    <m/>
    <x v="1"/>
    <s v="Não"/>
    <s v="Não"/>
    <s v="Beneficiária reclama de demora para liberação de guia de exames laboratoriais. Guia aberta 08:44/ Guia liberada após abertura da NIP as 09:42"/>
    <n v="0"/>
    <m/>
    <n v="2"/>
    <s v="Fale Leve - Guia liberada pela supervisão, poderia ter sido liberada o quanto antes_x000a_Fale Leve - Indicação de rede credenciada errada"/>
    <n v="0"/>
    <m/>
    <n v="0"/>
    <m/>
    <n v="0"/>
    <n v="0"/>
    <m/>
  </r>
  <r>
    <x v="6"/>
    <n v="13071729"/>
    <s v="Cobertura"/>
    <s v="Demora na Liberação de Benefício"/>
    <s v="LUCIANA CHALHOUB CAMPOS"/>
    <m/>
    <n v="46"/>
    <s v="Leve ON"/>
    <s v="Novos associados"/>
    <s v="Zona norte III"/>
    <s v="Empresarial"/>
    <s v=" Contratei o plano On da leve saude Esse plano para ser consultado pelo medico especialista precisa-se passar por um medico de familia, porem a marcação so esta ocorrendo depois de uns 15 dias ou mais para pegar encaminhamento e só depois passar pelo medico especialista. Eu ja estou e m tratamento de gastrite e nao precisaria passar por um medico de familia para me encaminhar. Sem contar que o processo de marcação é super com´plexo nesse plano porque ninguem atende Ligo, tento marcar pelo Whatsap e nao consigo marcar. Minha reclamação é em relação a dificuldade do paciente em acessar os especialistas. Sendo necessario passar por um medico antes que nao ha vaga disponivel para proximo para somente depois agendar o medico especialista, com isso levase uns dois meses para ser atendido"/>
    <d v="2024-08-27T00:00:00"/>
    <s v="Reincidente"/>
    <n v="3"/>
    <n v="13"/>
    <s v="Não"/>
    <s v="Não"/>
    <s v="Sim"/>
    <s v="Não"/>
    <s v="Não"/>
    <n v="1"/>
    <x v="9"/>
    <m/>
    <x v="7"/>
    <m/>
    <x v="0"/>
    <s v="Não"/>
    <s v="Não"/>
    <s v="Beneficiário não concorda e reclama do fluxo do plano Leve On"/>
    <n v="0"/>
    <m/>
    <n v="0"/>
    <m/>
    <n v="0"/>
    <m/>
    <n v="0"/>
    <m/>
    <n v="0"/>
    <n v="0"/>
    <m/>
  </r>
  <r>
    <x v="6"/>
    <n v="13071513"/>
    <s v="Cobertura"/>
    <s v="Demora na Liberação de Benefício"/>
    <s v="RONALDO KRAUSS LAS CASAS FERNANDEZ"/>
    <m/>
    <n v="54"/>
    <s v="Mais Metropolitano"/>
    <s v="Advindos III"/>
    <s v="Zona Oeste II"/>
    <s v="Empresarial"/>
    <s v="Interlocutora, que se identifica como esposa do beneficiário, questiona a não cobertura para TOMOGRAFIA COMPUTADORIZADA DE ABDOME TOTAL. O procedimento foi solicitado à operadora no dia 27/08/2024, para realização no município Rio de Janeiro e a operadora indicou prestadores que não realizam o procedimento. Protocolo 42233920240909066907 - data 09/09/2024."/>
    <d v="2024-08-27T00:00:00"/>
    <s v="Não Reincidente"/>
    <n v="7"/>
    <n v="13"/>
    <s v="Sim"/>
    <s v="Sim"/>
    <s v="Sim"/>
    <s v="Não"/>
    <s v="Atendimento especializado"/>
    <n v="3"/>
    <x v="4"/>
    <s v="TC de abdomen total"/>
    <x v="3"/>
    <m/>
    <x v="1"/>
    <s v="Sim"/>
    <s v="Não"/>
    <s v="Exame solicitado não é coberto pelo rol e backoffice realizou abertura de guia com outra codificação de forma errônea para que o beneficiário não ficasse &quot;descoberto&quot;. Não foi informado para o beneficiário que exame solicitado não é coberto e a esposa continuou tentando agendar o exame que estava no pedido."/>
    <n v="1"/>
    <s v="Foi seguido o processo adotado pelo Fale Leve para abertura de guias de exames sem codificação"/>
    <n v="1"/>
    <s v="Backoffice - Abertura de guia com codificação errada"/>
    <n v="0"/>
    <m/>
    <n v="0"/>
    <m/>
    <n v="0"/>
    <n v="0"/>
    <m/>
  </r>
  <r>
    <x v="6"/>
    <n v="13072774"/>
    <s v="Cobertura"/>
    <s v="Demora na Liberação de Benefício"/>
    <s v="IVANY ANTONIO DOS SANTOS"/>
    <m/>
    <n v="61"/>
    <s v="Leve ON"/>
    <s v="Advindos I"/>
    <s v="Duque de Caxias"/>
    <s v="Empresarial"/>
    <s v="Minha insatisfação com o atendimento do LEVE ON BAIXADA , constantemente há demora para responder ás solicitações pelo canal deles, WhatsApp, e após horas de espera, as chamadas são canceladas com a mensagem inadequada: &quot;Ei, você ainda está ai? Por falta de comunicação, encerramos a chamada&quot;, mesmo que todas informações já tinham sido enviadas e as horas de espera. Hoje, 09/09, enviei pedidos de exames para Ivany Antônio que está com grau 4 de prolapso de bexiga e já teve quatro infecções urinarias. Após , a atendente que sequer se identificou, solicita reenvio das msg, alegando não ter visualizado antes. Reenviei os exames ás 10h46, fiquei sem resposta até agora 16:28, prejudicando os cuidados essenciais, Essa demora recorrente afeta o agendamento dos exames e a saúde da paciente. Diante da gravidade, Solicito providencias urgentes para priorizar o atendimento e agendamento da cirurgia de forma mais célere, evitando novos transtornos. Conto com a solução da ANS nesta situação delicada"/>
    <d v="2024-09-09T00:00:00"/>
    <s v="Não Reincidente"/>
    <n v="1"/>
    <n v="0"/>
    <s v="Não"/>
    <s v="Não"/>
    <s v="Sim"/>
    <s v="Não"/>
    <s v="Não"/>
    <n v="1"/>
    <x v="4"/>
    <m/>
    <x v="3"/>
    <m/>
    <x v="1"/>
    <s v="Não"/>
    <s v="Não"/>
    <s v="Beneficiária reclama de demora no atendimento do whatsapp. Neste dia, houve problema sistêmico na Facilita em que não conseguíamos receber imagens, porém, consultora não interagiu com a beneficiária e não protocolou atendimento."/>
    <n v="0"/>
    <m/>
    <n v="2"/>
    <s v="Fale Leve - Consultora não deixou clara a informação de erro sistêmico_x000a_Fale Leve - Não houve registro do atendimento no Solus"/>
    <n v="0"/>
    <m/>
    <n v="0"/>
    <m/>
    <n v="0"/>
    <n v="1"/>
    <s v="Facilita estava impossibilitando dos consultores receberem imagens"/>
  </r>
  <r>
    <x v="6"/>
    <n v="13072250"/>
    <s v="Cobertura"/>
    <s v="Demora na Liberação de Benefício"/>
    <s v="ROSANE MORAES DE OLIVEIRA"/>
    <m/>
    <n v="61"/>
    <s v="Premium"/>
    <s v="Advindos II"/>
    <s v="Centro/ Zona Sul"/>
    <s v="Empresarial"/>
    <s v="Solicitei o reembolso para a minha mãe, Rosane Moraes de Oliveira, a qual é minha dependente e precisou ser internada de emergência em razão do que, em um primeiro momento foi diagnosticado como encefalite. Ela precisou fazer ressonância magnética do cerebro com uso de anestesia geral, uma vez que estava com a cognição afetada e os médicos disseram que era fundamental que ela ficasse absolutamente parada. Eu efetuei o pagametno de R$ 1500 reais pelo anestesista, que foi indicado pelo próprio hospital (o qual faz parte da rede credenciada do plano). Após o exame, foi necessária a realização de uma biopsia do cérebro. Foi realizado o pagamento de R$ 12.999,54 pelo anestesistae R$ 1300 pela instrumentadora. Ocorre que somente o anestsista do procediemnto cirrugico foi reembolsado. O plano não retorna, não me passou qualquer informação e não reembolsa a instrumentadora e o anestesista da ressonancia, mesmo eu tendo feito a solicitação em 06/08/2024"/>
    <d v="2024-08-07T00:00:00"/>
    <s v="Não Reincidente"/>
    <n v="5"/>
    <n v="33"/>
    <s v="Sim"/>
    <s v="Sim"/>
    <s v="Sim"/>
    <s v="Não"/>
    <s v="Atendimento especializado"/>
    <n v="3"/>
    <x v="15"/>
    <m/>
    <x v="8"/>
    <m/>
    <x v="1"/>
    <s v="Sim"/>
    <s v="Fechou o caso de forma errada"/>
    <s v="Beneficiária solicitou o reembolso de 3 notas fiscais, que por erro de análise, foram pagos somente 1 e solicitadas as documentações dos dois restantes. Ainda no mesmo caso, foi aberta a demanda relacionada e encerrada pela mesma pessoa. Após 20 dias, é aberto um novo caso que também é recusado."/>
    <n v="0"/>
    <m/>
    <n v="2"/>
    <s v="Produção Médica  - Encerramento de DR errada_x000a_Produção Médica - Realizado pagamento apenas de 1 nota fiscal"/>
    <n v="0"/>
    <m/>
    <n v="1"/>
    <s v="Prazo da ANS estourado"/>
    <n v="0"/>
    <n v="0"/>
    <m/>
  </r>
  <r>
    <x v="7"/>
    <n v="13073957"/>
    <s v="Contratos e Regulamentos"/>
    <s v="Demora na Contratação AC"/>
    <s v="YUBIRAJARA CORREA"/>
    <m/>
    <n v="84"/>
    <s v="Premium"/>
    <s v="Advindos III"/>
    <s v="Duque de Caxias"/>
    <s v="Individual"/>
    <s v="Interlocutor(a), que se identifica como filho do beneficiário, questiona a falta de resposta para contratação de plano individual ou familiar. A solicitação foi feita à Operadora no dia 25/07/2024. Protocolo 42233920240819921121 data - 19/08/2024"/>
    <d v="2024-07-25T00:00:00"/>
    <s v="Não Reincidente"/>
    <s v="-"/>
    <n v="47"/>
    <s v="Não"/>
    <s v="Não"/>
    <s v="Não"/>
    <s v="Não"/>
    <s v="Não"/>
    <n v="0"/>
    <x v="7"/>
    <m/>
    <x v="5"/>
    <m/>
    <x v="2"/>
    <s v="Não"/>
    <s v="Não"/>
    <s v="Não localizado contato com a Central Fale Leve"/>
    <n v="1"/>
    <s v="Alto Custo (Regra de negócio)"/>
    <n v="0"/>
    <m/>
    <n v="0"/>
    <m/>
    <n v="0"/>
    <m/>
    <n v="0"/>
    <n v="0"/>
    <m/>
  </r>
  <r>
    <x v="7"/>
    <n v="13075894"/>
    <s v="Mensalidade ou Reajuste"/>
    <s v="Troca de titularidade"/>
    <s v="LUIS ROBERTO DO ROSARIO BRITO"/>
    <m/>
    <n v="66"/>
    <s v="Premium"/>
    <s v="Novos associados"/>
    <s v="Centro/ Zona Sul"/>
    <s v="Individual"/>
    <s v="Solicitei o plano da empresa leve saúde em 18 de julho por meio da LJT consultoria e a operadora fez a entrevista por vídeo em 23 de julho.Depois da entrevista até dia 30 de julho,só informava que estava em análise.Sou cadeirante e hemiplégico por conta de AVC. Quem me ajuda a resolver minhas questões é minha irmã com quem moro. Ocorre que para não di negar o plano resolveram que a cobrança tem que ser emitida em nome dela, além de me tirar a autonomia, retiram o direito de ter as minhas contas em meu nome, que vai me impedir de declarar no Imposto de Renda. A alegação é que não assino, mas o processo atual de contratação é eletrônico, caso queiram minha assinatura deviam enviar o contrato, o que não fizeram. A minha assinatura é por meio de digital, assinatura que consta no banco pelo qual recebo o INSS. Esse é o boleto de cobrança, sem nenhuma menção a mim que estou contratando. Sou capaz de fazer assinaturas, principalmente, assinatura eletrônica que não veio habilitada. NEGATIVA"/>
    <d v="2024-07-22T00:00:00"/>
    <s v="Não Reincidente"/>
    <s v="-"/>
    <n v="50"/>
    <s v="Não"/>
    <s v="Não"/>
    <s v="Não"/>
    <s v="Não"/>
    <s v="Não"/>
    <n v="0"/>
    <x v="7"/>
    <m/>
    <x v="5"/>
    <m/>
    <x v="2"/>
    <s v="Não"/>
    <s v="Não"/>
    <s v="Não localizado contato com a Central Fale Leve"/>
    <n v="1"/>
    <s v="Alto Custo (Regra de negócio)"/>
    <n v="0"/>
    <m/>
    <n v="0"/>
    <m/>
    <n v="0"/>
    <m/>
    <n v="0"/>
    <n v="0"/>
    <m/>
  </r>
  <r>
    <x v="7"/>
    <n v="13075350"/>
    <s v="Cobertura"/>
    <s v="Dificuldade no agendamento"/>
    <s v="CARLOS ADRIANO DA SILVA SANTOS"/>
    <m/>
    <n v="45"/>
    <s v="Leve ON"/>
    <s v="Novos associados"/>
    <s v="Zona Oeste I "/>
    <s v="Individual"/>
    <s v=" Interlocutora, que se identifica como esposa do beneficiário, questiona a não cobertura para US - Ecocardiograma com Doppler convencional - artérias. O procedimento foi solicitado à operadora no dia 10/09/2024, para realização no município São Gonçalo/RJ e a operadora indicou prestadores que não realizam o procedimento. Relata que a operadora após a indicação informou que não possui rede de prestadores no município solicitante. Protocolo 42233920240910074788 – data 10/09/2024."/>
    <d v="2024-09-10T00:00:00"/>
    <s v="Não Reincidente"/>
    <n v="3"/>
    <n v="0"/>
    <s v="Sim"/>
    <s v="Não"/>
    <s v="Sim"/>
    <s v="Não"/>
    <s v="Não"/>
    <n v="2"/>
    <x v="4"/>
    <m/>
    <x v="3"/>
    <m/>
    <x v="1"/>
    <s v="Sim"/>
    <s v="Não"/>
    <s v="Esposa do beneficiário reclama dos locais indicados para realização de ecocardiograma. Consultora informa a beneficiária que não há prestadores na sua região e indica local que beneficiária afirmou já ter realizado anteriormente,"/>
    <n v="0"/>
    <m/>
    <n v="1"/>
    <s v="Fale Leve  - Indicação errada de rede credenciada"/>
    <n v="0"/>
    <m/>
    <n v="0"/>
    <m/>
    <n v="0"/>
    <n v="0"/>
    <m/>
  </r>
  <r>
    <x v="7"/>
    <n v="13073653"/>
    <s v="Cobertura"/>
    <s v="Negativa de beneficios"/>
    <s v="FRANCILANE DE PAULA SILVESTRE SABINO"/>
    <m/>
    <n v="52"/>
    <s v="Personal "/>
    <s v="Novos associados"/>
    <s v="Zona Oeste I "/>
    <s v="Empresarial"/>
    <s v="PROCEDIMENTO NEGADO, ALEGADO QUE NAO TENHO COBERTURA PELO TEMPO DE CONTRATO."/>
    <d v="2024-07-09T00:00:00"/>
    <s v="Não Reincidente"/>
    <n v="1"/>
    <n v="63"/>
    <s v="Não"/>
    <s v="Não"/>
    <s v="Sim"/>
    <s v="Não"/>
    <s v="Não"/>
    <n v="1"/>
    <x v="16"/>
    <m/>
    <x v="4"/>
    <m/>
    <x v="0"/>
    <s v="Não"/>
    <s v="Não"/>
    <s v="Beneficiária identificada como fraude, teve cpt implantada após retificação de DS. A negativa para o procedimento de infiltração ocorreu após a retificação."/>
    <n v="1"/>
    <s v="Fraude no preenchimento da DS"/>
    <n v="0"/>
    <m/>
    <n v="0"/>
    <m/>
    <n v="0"/>
    <m/>
    <n v="0"/>
    <n v="0"/>
    <m/>
  </r>
  <r>
    <x v="8"/>
    <n v="13076477"/>
    <s v="Contratos e Regulamentos"/>
    <s v="Demora na Contratação AC"/>
    <s v="NORMA VENEZA GONCALVES"/>
    <m/>
    <n v="83"/>
    <s v="Premium"/>
    <s v="Advindos III"/>
    <s v="São Gonçalo"/>
    <s v="Individual"/>
    <s v="Interlocutora, que se identifica como irmã da beneficiária, questiona a falta de resposta para contratação de plano individual ou familiar. A operadora só informa que tem que aguardar mais 72 horas. A solicitação foi feita à Operadora no dia 16/08/2024. Relata que entrou em contato com a Operadora por meio do telefone 3952-3333, no dia 11/09/2024, em torno das 09:10, a operadora se recusou a fornecer o protocolo."/>
    <d v="2024-08-16T00:00:00"/>
    <s v="Não Reincidente"/>
    <n v="7"/>
    <n v="26"/>
    <s v="Não"/>
    <s v="Não"/>
    <s v="Sim"/>
    <s v="Não"/>
    <s v="Não"/>
    <n v="1"/>
    <x v="7"/>
    <m/>
    <x v="5"/>
    <m/>
    <x v="2"/>
    <s v="Não"/>
    <s v="Não"/>
    <s v="Localizado contato da irmã da cliente junto ao Fale Leve e nos últimos contatos, não ocorreu ameaça explícita, porém, no último contato a responsável solicita o protocolo da ligação e estava atritada pois relata receber sempre a solicitação de recontato."/>
    <n v="1"/>
    <s v="Alto Custo (Regra de negócio)"/>
    <n v="0"/>
    <m/>
    <n v="0"/>
    <m/>
    <n v="0"/>
    <m/>
    <n v="0"/>
    <n v="0"/>
    <m/>
  </r>
  <r>
    <x v="8"/>
    <n v="13077069"/>
    <s v="Cobertura"/>
    <s v="Dificuldade no agendamento"/>
    <s v="LUMA COELHO ROCHA"/>
    <m/>
    <n v="2"/>
    <s v="Personal "/>
    <s v="Novos associados"/>
    <s v="Zona Oeste I "/>
    <s v="Individual"/>
    <s v="Interlocutora, que se identifica como avó da beneficiária, questiona o não atendimento para para FONOAUDIÓLOGO. Relata que tentou entrar em contato com a Operadora por meio dos telefones 2139524800/39523382 - na data 11/09/2024, em torno das 10:39 hrs, sem sucesso."/>
    <d v="2024-09-05T00:00:00"/>
    <s v="Não Reincidente"/>
    <n v="4"/>
    <n v="6"/>
    <s v="Sim"/>
    <s v="Sim"/>
    <s v="Sim"/>
    <s v="Não"/>
    <s v="Atendimento especializado"/>
    <n v="3"/>
    <x v="12"/>
    <s v="Fonoaudiologia Pediátrica"/>
    <x v="1"/>
    <m/>
    <x v="1"/>
    <s v="Sim"/>
    <s v="Não"/>
    <s v="Cliente reclama de múltiplos cancelamentos de agenda na Leve Clínica, além de consultas de curta duração, alto volume de clientes, etc"/>
    <n v="1"/>
    <s v="Clinica - Cancelamento de consulta"/>
    <n v="1"/>
    <s v="Atendimento especializado - Não realizou acolhimento com o cliente"/>
    <n v="0"/>
    <m/>
    <n v="0"/>
    <m/>
    <n v="0"/>
    <n v="0"/>
    <m/>
  </r>
  <r>
    <x v="8"/>
    <n v="13077991"/>
    <s v="Cobertura"/>
    <s v="Dificuldade no agendamento"/>
    <s v="JORGE JOSE DE FREITAS"/>
    <m/>
    <n v="68"/>
    <s v="Leve ON"/>
    <s v="Novos associados"/>
    <s v="Belford Roxo"/>
    <s v="Individual"/>
    <s v="Prezados, Gostaria de registrar uma reclamação referente ao plano de saúde LEVE ON, pois estou enfrentando uma situação extremamente preocupante em relação ao atendimento do meu pai. Há dois meses estamos aguardando uma consulta on-line para ele, porém, até o momento, não fomos atendidos. Ao entrar em contato com o plano de saúde, fui informado pela atendente que a médica responsável pela consulta pediu demissão e que a empresa está com dificuldades para realizar novos atendimentos. Além disso, estamos aguardando há meses por uma investigação mais aprofundada sobre o quadro de saúde do meu pai. Fomos informados de que ele passaria por uma junta médica do plano, mas até o momento isso não aconteceu. As opiniões sobre o diagnóstico também tem sido divergentes, o que tem gerado grande angústia para nossa família. Enquanto alguns profissionais mencionam a possibilidade de Alzhimer, outros apontam para um quadro de demência. A situação do meu pai tem se deteriorado a cada dia"/>
    <d v="2024-09-09T00:00:00"/>
    <s v="Não Reincidente"/>
    <n v="2"/>
    <n v="2"/>
    <s v="Não"/>
    <s v="Não"/>
    <s v="Sim"/>
    <s v="Sim"/>
    <s v="Não"/>
    <n v="2"/>
    <x v="9"/>
    <m/>
    <x v="7"/>
    <m/>
    <x v="1"/>
    <s v="Não"/>
    <s v="Não"/>
    <s v="Aparentemente influcência da mudança do Fleury para internalização ON. Checar"/>
    <n v="1"/>
    <s v="Internalização do Leve On"/>
    <n v="0"/>
    <m/>
    <n v="0"/>
    <m/>
    <n v="0"/>
    <m/>
    <n v="0"/>
    <n v="0"/>
    <m/>
  </r>
  <r>
    <x v="8"/>
    <n v="13076992"/>
    <s v="Cobertura"/>
    <s v="Dificuldade no agendamento"/>
    <s v="KARINY DA SILVA RIBEIRO"/>
    <m/>
    <n v="26"/>
    <s v="Leve ON"/>
    <s v="Advindos II"/>
    <s v="São Gonçalo"/>
    <s v="Empresarial"/>
    <s v="Interlocutora, que se identifica como beneficiária, questiona a não cobertura para ( preventivo completo) , e nome do médico solicitante Dra oriana kieling . O procedimento foi solicitado à operadora no dia 30/08/2024 , para realização no município São Gonçalo e a operadora indicou prestadores que não realizam o procedimento. beneficiaria pede ajuda para conseguir realizar seu exame Protocolo 42233920240911077148 data 11/09/2024"/>
    <d v="2024-08-30T00:00:00"/>
    <s v="Não Reincidente"/>
    <n v="11"/>
    <n v="12"/>
    <s v="Sim"/>
    <s v="Sim"/>
    <s v="Sim"/>
    <s v="Não"/>
    <s v="Atendimento especializado"/>
    <n v="3"/>
    <x v="10"/>
    <s v="Exame de preventivo"/>
    <x v="2"/>
    <m/>
    <x v="1"/>
    <s v="Sim"/>
    <s v="Perda de SLA"/>
    <s v="Beneficiária solicita local para realização de exame, foi indicado local e solicitado o envio para pedidos caso não conseguisse realizar. A mesma encaminhou pedido por email e backoffice perdeu o SLA para envio. Durante a tratativa, o time de gestão de rede também perdeu SLA para resposta de prestador e atendimento especializado demorou para abrir demanda para gestão de rede pois achava que médica na Leve clínica da Barra atenderia a demanda."/>
    <n v="0"/>
    <m/>
    <n v="4"/>
    <s v="Gestão de rede  - Demora para direcionamento de prestador/ Sem prestador na rede_x000a_Backoffice - Demora para abertura de guia_x000a_Atendimento especializado - Encaminhou demanda para área errada_x000a_Atendimento especializado - Não realizou acolhimento com cliente"/>
    <n v="0"/>
    <m/>
    <n v="3"/>
    <s v="Backoffice - Perda de SLA_x000a_Atendimento especializado - Perda de SLA_x000a_Gestão de rede - Perda de SLA"/>
    <n v="0"/>
    <n v="0"/>
    <m/>
  </r>
  <r>
    <x v="9"/>
    <n v="13080424"/>
    <s v="Contratos e Regulamentos"/>
    <s v="Negativa de contratação"/>
    <s v="PEDRO LUCAS RIBEIRO MONIS"/>
    <m/>
    <n v="5"/>
    <m/>
    <m/>
    <m/>
    <m/>
    <s v="No dia 11/09/24 Tentei fazer um plano de saúde para meu filho de 5 anos com um corretor de planos e o mesmo me informou que a empresa leve saúde nao esta fazendo contrataçao de plano individual para crianças , somente se um resposável entrar junto . aos meus olhos significa uma venda casada do plano de saúde . hoje dia 12/09/24 liguei diretamente para o plano para confirmar e dois atendentes diferentes me informaram que a empresa nao esta fazendo plano para menores de 18 anos de idade. e se negaram a passar o protocolo da ligação. preciso acompanhar meu filho no pediatra para consultas e nao consigo realizar a adesão do plano de saúde."/>
    <s v="-"/>
    <s v="Não Reincidente"/>
    <n v="0"/>
    <e v="#VALUE!"/>
    <s v="Não"/>
    <s v="Não"/>
    <s v="Sim"/>
    <s v="Não"/>
    <s v="Não"/>
    <n v="1"/>
    <x v="17"/>
    <m/>
    <x v="9"/>
    <m/>
    <x v="0"/>
    <s v="Não"/>
    <s v="Não"/>
    <s v="Cliente reclama da regra de comercialização de planos para crianças"/>
    <n v="1"/>
    <s v="Comercialização de planos para crianças junto a adultos (Regra de negócios)"/>
    <n v="0"/>
    <m/>
    <n v="0"/>
    <m/>
    <n v="0"/>
    <m/>
    <n v="0"/>
    <n v="0"/>
    <m/>
  </r>
  <r>
    <x v="10"/>
    <n v="13080782"/>
    <s v="Contratos e Regulamentos"/>
    <s v="Demora na Contratação AC"/>
    <s v="AMERICO DAVID AURELIO"/>
    <m/>
    <n v="64"/>
    <s v="Premium"/>
    <s v="Novos associados"/>
    <s v="Zona Oeste II"/>
    <s v="Individual"/>
    <s v="No dia 31/07/2024 eu assinei a proposta para contratação do plano leve premium PF, declarando honestamente todas as minhas pré existências, no dia 05/08 passei pela entrevista médica informando honestamente também as pré existentes. Porém o plano consta até hoje em análise médica, sendo que o prazo que me foi me informado era de 30 dias e hoje está fazendo 44 dias que consta em análise. Acredito que por conta das doenças não querem me aceitar, hoje meu antigo plano está cancelado e estou descoberto pois a leve não da andamento na proposta."/>
    <d v="2024-07-31T00:00:00"/>
    <s v="Não Reincidente"/>
    <n v="1"/>
    <n v="44"/>
    <s v="Não"/>
    <s v="Não"/>
    <s v="Sim"/>
    <s v="Não"/>
    <s v="Não"/>
    <n v="1"/>
    <x v="7"/>
    <m/>
    <x v="5"/>
    <m/>
    <x v="2"/>
    <s v="Não"/>
    <s v="Não"/>
    <s v="Cliente entrou em contato um dia antes de abrir a NIP, não realizou ameaça explícita mas solicita protocolo."/>
    <n v="1"/>
    <s v="Alto Custo (Regra de negócio)"/>
    <n v="0"/>
    <m/>
    <n v="0"/>
    <m/>
    <n v="0"/>
    <m/>
    <n v="0"/>
    <n v="0"/>
    <m/>
  </r>
  <r>
    <x v="10"/>
    <n v="13081416"/>
    <s v="Contratos e Regulamentos"/>
    <s v="Demora na Contratação AC"/>
    <s v="ANA LUCIA PINHEIRO"/>
    <m/>
    <n v="73"/>
    <s v="Personal "/>
    <s v="Advindos III"/>
    <s v="Zona Oeste II"/>
    <s v="Individual"/>
    <s v=" Interlocutor, que se identifica como filho da beneficiária, questiona prazo para contratação de plano individual ou familiar, sob alegação de estar em análise. A solicitação foi feita à Operadora no dia 14/08/2024. Protocolo: 17236420822321"/>
    <d v="2024-08-14T00:00:00"/>
    <s v="Não Reincidente"/>
    <s v="-"/>
    <n v="30"/>
    <s v="Não"/>
    <s v="Não"/>
    <s v="Não"/>
    <s v="Não"/>
    <s v="Não"/>
    <n v="0"/>
    <x v="7"/>
    <m/>
    <x v="5"/>
    <m/>
    <x v="2"/>
    <s v="Não"/>
    <s v="Não"/>
    <s v="Não localizado contato com a Central Fale Leve"/>
    <n v="1"/>
    <s v="Alto Custo (Regra de negócio)"/>
    <n v="0"/>
    <m/>
    <n v="0"/>
    <m/>
    <n v="0"/>
    <m/>
    <n v="0"/>
    <n v="0"/>
    <m/>
  </r>
  <r>
    <x v="10"/>
    <n v="13081737"/>
    <s v="Cobertura"/>
    <s v="Demora na Liberação de Benefício"/>
    <s v="MARILTON FERREIRA DUQUE ESTRADA"/>
    <m/>
    <n v="45"/>
    <s v="Personal "/>
    <s v="Novos associados"/>
    <s v="São Gonçalo"/>
    <s v="Empresarial"/>
    <s v="Interlocutora, que se identifica como esposa do beneficiário, questiona a demora para liberação da internação do marido. O beneficiário chegou em no hospital por volta das 14 horas, somente às 16 horas foram solicitadas informações pelo hospital, e a internação ocorreu somente às meia noite. O beneficiário não resistiu e teve uma insuficiência respiratória, o ocorrido foi em 05/09/2024, no município São Gonçalo. O óbito ocorreu no dia 06/09/2024, acrescenta que houve enorme descaso para a liberação da internação, teve que ligar varias vezes para que liberassem. Foi solicitado e-mail referente a decisão tomada de fazer marido da interlocutora aguardar mais 12 horas para ser internado, porém e-mail não foi enviado pela operadora, e sim pelo hospital. Protocolo 42233920240913083654 – data 13/09/2024."/>
    <d v="2024-09-05T00:00:00"/>
    <s v="Não Reincidente"/>
    <n v="4"/>
    <n v="8"/>
    <s v="Sim"/>
    <s v="Sim"/>
    <s v="Sim"/>
    <s v="Não"/>
    <s v="Atendimento especializado"/>
    <n v="3"/>
    <x v="18"/>
    <m/>
    <x v="10"/>
    <m/>
    <x v="1"/>
    <s v="Sim"/>
    <s v="Não encaminhou para área responsável"/>
    <s v="Guia foi solicitada no dia 05/09 as 16:19 e guia 1371034 foi liberada as 23:56. NIP aberta após o ocorrido e falecimento do beneficiário. Durante a tratativa a filha do beneficiário realizou contatos para solicitar autorização e chegou a realizar ameaças.Segundo o protocolo de 21:46, a equipe de regulação aguardava exames para análise da autorização."/>
    <n v="0"/>
    <m/>
    <n v="1"/>
    <s v="Fale Leve - Não encaminhou demanda para área responsável"/>
    <n v="1"/>
    <s v="Prestador não encaminhou exames suficientes que corroborassem para liberação de internação"/>
    <n v="0"/>
    <m/>
    <n v="0"/>
    <n v="0"/>
    <m/>
  </r>
  <r>
    <x v="10"/>
    <n v="13081109"/>
    <s v="Cobertura"/>
    <s v="Demora na Liberação de Benefício"/>
    <s v="VALDIR BASTOS MAGALHAES"/>
    <m/>
    <n v="83"/>
    <s v="Premium"/>
    <s v="Advindos II"/>
    <s v="Zona Oeste II"/>
    <m/>
    <s v=" Infelizmente o setor de avaliação do Plano de Saúde não conseguiu ser sensibilizado pelo senso de urgência no contexto apresentado que trata-se de idoso de 83 anos necessitando de exame de PETSCAN que está sendo tratado como exame eletivo pelo setor de análise em que pese as diversas tentativas, infrutíferas, de sensibilizar o setor. O excelente atendimento realizado tanto pelo SAC quanto pela ouvidoria, na dezena de protocolos abertos a respeito, não foram suficientes para sensibilizar o setor de avaliação sobre a urgência do caso e a necessidade de celeridade. Tendo em vista o desespero da família e do próprio idoso, diagnosticado com carcinoma de bexiga e que dada a idade o tempo de vida queda comprometido com a falta de assistência, venho encarecidamente solicitar a essa ANS que apoio o pleito da própria ouvidoria da LEVE junto aos avaliadores responsáveis pela liberação do EXAME de PETSACN, agendado para o dia 17/09 - Centro de Medicina Nuclear."/>
    <d v="2024-09-04T00:00:00"/>
    <s v="Não Reincidente"/>
    <n v="14"/>
    <n v="9"/>
    <s v="Sim"/>
    <s v="Sim"/>
    <s v="Sim"/>
    <s v="Sim"/>
    <s v="Atendimento especializado/Ouvidoria"/>
    <n v="4"/>
    <x v="6"/>
    <m/>
    <x v="4"/>
    <m/>
    <x v="1"/>
    <s v="Sim"/>
    <s v="Não"/>
    <s v="Filha do beneficiário reclama de demora para autorização de exame de ressonância de urgência. Beneficiário com CA de Bexiga, porém, solicitação estava dentro do prazo. Houve erro do Backoffice ao passar o prazo de análise e abertura da guia com codificação errada."/>
    <n v="1"/>
    <s v="Informar prazo máximo para realização de exames (Regras de negócio)"/>
    <n v="2"/>
    <s v="Backoffice - Abertura de guia com codificação errada_x000a_Backoffice - Informado prazo errado assistencial da ANS"/>
    <n v="0"/>
    <m/>
    <n v="0"/>
    <m/>
    <n v="0"/>
    <n v="0"/>
    <m/>
  </r>
  <r>
    <x v="10"/>
    <n v="13081801"/>
    <s v="Cobertura"/>
    <s v="Demora na Liberação de Benefício"/>
    <s v="ANDRE LUIZ RODRIGUES SAMPAIO"/>
    <m/>
    <n v="51"/>
    <s v="Personal "/>
    <s v="Advindos II"/>
    <m/>
    <m/>
    <s v="Liguei hoje para o centro de medicina do RJ, para marcar exame de ressonância, e o mesmo me informou que a marcação teria que ser para o dia 23, porque a LEVE só liberaria a autorização em 10 dias corridos. Posteriormente falei co a leve, e fui informado pela atendente Larissa, que a autorização ficaria pronta em 10 dias úteis. Isso é um absurdo, é um prazo abusivo e canalha diga-se de passagem! Além disso o centro de medicina do RJ, praticamente obriga ao paciente, entrar no site deles depois de marcar o exame, e preencher um formulário para pedir autorização ao plano. Eles que deveriam fazer esse procedimento, e não o paciente. Quero deixar claro que: &quot; Não estou pedindo favor algum a nenhum F#$D@$P!!. Pelo tempo pago é uma canalhice esperar 10 dias úteis. Não são eles que estão com dores e com a pressão arterial alterada quando a dor intensifica.&quot; Espero uma solução rápida!"/>
    <d v="2024-09-13T00:00:00"/>
    <s v="Não Reincidente"/>
    <n v="3"/>
    <n v="0"/>
    <s v="Sim"/>
    <s v="Sim"/>
    <s v="Sim"/>
    <s v="Não"/>
    <s v="Atendimento especializado"/>
    <n v="3"/>
    <x v="6"/>
    <m/>
    <x v="4"/>
    <m/>
    <x v="0"/>
    <s v="Sim"/>
    <s v="Não"/>
    <s v="Beneficiário não concorda com o cumprimento de prazo estipulado pela ANS de 21 dias úteis para a realização de exames PAC"/>
    <n v="1"/>
    <s v="Informar prazo máximo para realização de exames (Regras de negócio)"/>
    <n v="0"/>
    <m/>
    <n v="0"/>
    <m/>
    <n v="0"/>
    <m/>
    <n v="0"/>
    <n v="0"/>
    <m/>
  </r>
  <r>
    <x v="11"/>
    <n v="13083512"/>
    <s v="Contratos e Regulamentos"/>
    <s v="Demora na Contratação AC"/>
    <s v="PAULO HENRIQUE MONJARDIN DA ROCHA VIANNA"/>
    <m/>
    <n v="59"/>
    <s v="Premium"/>
    <s v="Novos associados"/>
    <s v="Zona Oeste II"/>
    <s v="Individual"/>
    <s v="beneficiário , relata que a [especificar operadora/administradora de destino] não comunicou o aceite da portabilidade no plano de destino. Informa que cumpriu todos os requisitos estabelecidos pela resolução normativa vigente permanência/compatibilidade com o plano de destino e demais requisitos), sendo os documentos entregues na operadora/administradora] em 14/08/2024 passou por uma junta medica para avaliar as doenças pre existentes protocolo 42233920240909004418 no mês de setembro 2024"/>
    <d v="2024-08-14T00:00:00"/>
    <s v="Não Reincidente"/>
    <n v="15"/>
    <n v="33"/>
    <s v="Sim"/>
    <s v="Não"/>
    <s v="Sim"/>
    <s v="Sim"/>
    <s v="Ouvidoria"/>
    <n v="3"/>
    <x v="7"/>
    <m/>
    <x v="5"/>
    <m/>
    <x v="2"/>
    <s v="Não"/>
    <s v="Não"/>
    <s v="Localizado 12 contatos do corretor com o Fale Leve para  coletar informações sobre a implantação da proposta. Nos 3 últimos atendimentos o mesmo reclama que o prazo da ANS havia expirado. Pelo número do cliente, foram localizados dois protocolos junto ao Fale Leve e um atendimento junto a ouvidoria."/>
    <n v="1"/>
    <s v="Alto Custo (Regra de negócio)"/>
    <n v="0"/>
    <m/>
    <n v="0"/>
    <m/>
    <n v="0"/>
    <m/>
    <n v="0"/>
    <n v="0"/>
    <m/>
  </r>
  <r>
    <x v="11"/>
    <n v="13083844"/>
    <s v="Contratos e Regulamentos"/>
    <s v="Demora na Contratação AC"/>
    <s v="PAULO MOTTA MAIA DE OLIVEIRA VALERIO"/>
    <m/>
    <n v="38"/>
    <s v="Premium"/>
    <s v="Advindos II"/>
    <s v="Centro/ Zona Sul"/>
    <s v="Individual"/>
    <s v="Beneficiário questiona a recusa para contratação de plano individual ou familiar, sem apresentar justificativa. A solicitação foi feita à Operadora no dia 01/09/2024. Protocolo: 17247860939488 - Não soube informar data."/>
    <d v="2024-08-27T00:00:00"/>
    <s v="Não Reincidente"/>
    <s v="-"/>
    <n v="20"/>
    <s v="Não"/>
    <s v="Não"/>
    <s v="Não"/>
    <s v="Não"/>
    <s v="Não"/>
    <n v="0"/>
    <x v="7"/>
    <m/>
    <x v="5"/>
    <m/>
    <x v="2"/>
    <s v="Não"/>
    <s v="Não"/>
    <s v="Não localizado contato com a Central Fale Leve "/>
    <n v="1"/>
    <s v="Alto Custo (Regra de negócio)"/>
    <n v="0"/>
    <m/>
    <n v="0"/>
    <m/>
    <n v="0"/>
    <m/>
    <n v="0"/>
    <n v="0"/>
    <m/>
  </r>
  <r>
    <x v="11"/>
    <n v="13084715"/>
    <s v="Cobertura"/>
    <s v="Dificuldade no agendamento"/>
    <s v="ROSE MARY DE ASSUMPCAO LINHARES"/>
    <m/>
    <n v="61"/>
    <s v="Personal "/>
    <s v="Advindos II"/>
    <s v="Zona Norte I"/>
    <s v="Empresarial"/>
    <s v="Consultas e exames que foram marcados com meses de antecedência têm sido desmarcados pela operadora um dia antes, sem que seja informado sequer o motivo do cancelamento. Além disso, não me está sendo dada a opção de remarcar, pois as datas disponíveis são sempre para dois ou tres meses após ter sido desmarcado o exame ou consulta. Não há também nenhuma garantia de que serão concretizados, pois também podem ser desmarcados como sempre tem acontecido. Também não consigo contato com a Ouvidoria, pois esta só atende via whatsup."/>
    <d v="2024-09-11T00:00:00"/>
    <s v="Não Reincidente"/>
    <n v="3"/>
    <n v="5"/>
    <s v="Sim"/>
    <s v="Sim"/>
    <s v="Sim"/>
    <s v="Não"/>
    <s v="Não"/>
    <n v="3"/>
    <x v="12"/>
    <s v="Psiquiatria"/>
    <x v="1"/>
    <m/>
    <x v="1"/>
    <s v="Sim"/>
    <s v="Não"/>
    <s v="Beneficiária reclama de cancelamento de consulta e exames na Leve clínica. Em setembro foram canceladas as consultas que estavam agendadas para psiquiatria, nutrição e ultrassonografia."/>
    <n v="1"/>
    <s v="Clinica - Cancelamento de consulta"/>
    <n v="0"/>
    <m/>
    <n v="0"/>
    <m/>
    <n v="0"/>
    <m/>
    <n v="0"/>
    <n v="0"/>
    <m/>
  </r>
  <r>
    <x v="12"/>
    <n v="13087144"/>
    <s v="Contratos e Regulamentos"/>
    <s v="Cobrança de aviso prévio"/>
    <s v="AMANDA BAPTISTA DOS SANTOS"/>
    <m/>
    <n v="32"/>
    <s v="Personal "/>
    <s v="Advindos II"/>
    <s v="Zona norte III"/>
    <s v="Empresarial"/>
    <s v="Beneficiária, informa que solicitou à operadora, em 16/09/2024, a exclusão em plano coletivo empresarial da empresa Amanda Baptista Dos Santos14152732784 . Até a presente data não houve a exclusão. Protocolo:42233920240917090338– data:17/09/2024. Obs: Operadora alega que beneficiária e seus dependentes terão que cumprir aviso prévio de 2 meses."/>
    <d v="2024-09-16T00:00:00"/>
    <s v="Não Reincidente"/>
    <n v="4"/>
    <n v="1"/>
    <s v="Sim"/>
    <s v="Sim"/>
    <s v="Sim"/>
    <s v="Não"/>
    <s v="Atendimento especializado"/>
    <n v="3"/>
    <x v="0"/>
    <m/>
    <x v="0"/>
    <m/>
    <x v="0"/>
    <s v="Sim"/>
    <s v="Não"/>
    <s v="Beneficiária se recusa a pagar o aviso prévio "/>
    <n v="1"/>
    <s v="Aviso prévio (Regra de negócio)"/>
    <n v="0"/>
    <m/>
    <n v="0"/>
    <m/>
    <n v="0"/>
    <m/>
    <n v="0"/>
    <n v="0"/>
    <m/>
  </r>
  <r>
    <x v="12"/>
    <n v="13086262"/>
    <s v="Cobertura"/>
    <s v="Negativa de beneficios"/>
    <s v="FERNANDO PEIXOTO HAIKAL"/>
    <m/>
    <m/>
    <s v="Premium"/>
    <s v="Advindos III"/>
    <s v="Centro/ Zona Sul"/>
    <m/>
    <s v="Interlocutor(a), que se identifica como esposa do beneficiário, questiona a não cobertura para EXAMES LABORATORIAIS (não informados), USG DE PROSTATA, USG VIAS URINARIAS, ELETROCARDIOGRAMA, ECODOPLERCARDIOGARMA TRANSTORACICO O procedimento foi solicitado no dia 13/09/2024 para realização no município RIO DE JANEIRO, entretanto, a operadora negou com a justificativa de que o(a) beneficiário(a) está em carência para o procedimento . Ressalta que entrou no plano com promoção de carências. Protocolo 42233920240913082618 – data 13/09/2024"/>
    <d v="2024-09-12T00:00:00"/>
    <s v="Reincidente"/>
    <n v="2"/>
    <n v="5"/>
    <s v="Não"/>
    <s v="Não"/>
    <s v="Sim"/>
    <s v="Sim"/>
    <s v="Ouvidoria"/>
    <n v="2"/>
    <x v="19"/>
    <m/>
    <x v="11"/>
    <m/>
    <x v="1"/>
    <s v="Não"/>
    <s v="Não"/>
    <s v="Beneficiário discorda das carências implantadas, informa que foi garantida a redução total das carências. Houve erro operacional do time de ouvidoria, que solicitou a alteração de carências erroneamente,"/>
    <n v="0"/>
    <m/>
    <n v="1"/>
    <s v="Ouvidoria"/>
    <n v="0"/>
    <m/>
    <n v="0"/>
    <m/>
    <n v="0"/>
    <n v="0"/>
    <m/>
  </r>
  <r>
    <x v="13"/>
    <n v="13088536"/>
    <s v="Contratos e Regulamentos"/>
    <s v="Demora na Contratação AC"/>
    <s v="ANTONIO VITURINO SOBRINHO"/>
    <m/>
    <n v="77"/>
    <s v="Premium"/>
    <s v="Novos associados"/>
    <s v="Zona Oeste II"/>
    <s v="Individual"/>
    <s v="Interlocutora, que se identifica como filha do beneficiário, questiona a recusa para contratação de plano individual ou familiar, sem justificativa, a operadora não apresenta esclarecimentos a proposta enviada. A solicitação foi feita à Operadora no dia 29/08/2024. Interlocutora informa que ao entrar em contato com a operadora através do número (21)3952-3336, no dia 18/09/2024, em torno das 11:30, e a operadora lega que não é gerado o protocolo do atendimento."/>
    <d v="2024-08-29T00:00:00"/>
    <s v="Não Reincidente"/>
    <n v="1"/>
    <n v="20"/>
    <s v="Sim"/>
    <s v="Não"/>
    <s v="Sim"/>
    <s v="Não"/>
    <s v="Não"/>
    <n v="2"/>
    <x v="7"/>
    <m/>
    <x v="5"/>
    <m/>
    <x v="2"/>
    <s v="Não"/>
    <s v="Não"/>
    <s v="Localizado contato da corretora, a mesma informa que a filha do beneficiário é advogada e quer acionar a ANS mas pela corretora não entrou com reclamação, porém, na reclamação registrada, o telefone e email são da corretora"/>
    <n v="1"/>
    <s v="Alto Custo (Regra de negócio)"/>
    <n v="1"/>
    <s v="Fale Leve - Não encaminhou ameaça para área responsável"/>
    <n v="0"/>
    <m/>
    <n v="0"/>
    <m/>
    <n v="0"/>
    <n v="0"/>
    <m/>
  </r>
  <r>
    <x v="13"/>
    <n v="13089839"/>
    <s v="Cobertura"/>
    <s v="Demora na Liberação de Benefício"/>
    <s v="SILVIA GRILO RAMOS"/>
    <m/>
    <m/>
    <s v="Personal "/>
    <s v="Advindos I"/>
    <s v="Zona norte III"/>
    <m/>
    <s v="Desde Junho venho solicitando ao plano de saúde &quot;Leve&quot; para autorizar o procedimento de Angioplastia pois fui a consulta com o Dr Estevão que solicitou o procedimento. No dia 13 de Julho a Leve autorizou o procedimento e disse que até o dia 13 de setembro tudo estaria de acordo e eu estaria no Procor para realizar o ato. Venho ligando praticamente todos os dias e eles dizem que não tem mais data prevista para o acontecimento pois não tem previsão de fornecer o material nessessario, vou enviar os protocolos e os documentos que tenho referente as minhas reclamações, peço ajuda urgente. Considero grave pois só tem esse hospital para que eu possa resolver o meu problema, no Procor não tem UTI cardíaco e o plano não tem outro hospital para que eu possa realizar o procedimento"/>
    <d v="2024-05-14T00:00:00"/>
    <s v="Reincidente"/>
    <n v="12"/>
    <n v="127"/>
    <s v="Não"/>
    <s v="Não"/>
    <s v="Sim"/>
    <s v="Sim"/>
    <s v="Ouvidoria"/>
    <n v="2"/>
    <x v="20"/>
    <m/>
    <x v="12"/>
    <m/>
    <x v="1"/>
    <s v="Sim"/>
    <s v="Perda de SLA"/>
    <s v="Beneficiária reclama de demora para realização de cirurgia de  angioplastia. Verificado que Guia foi aberta em julho e já estava autorizada, porém, houve demora para liberação do material."/>
    <n v="0"/>
    <m/>
    <n v="0"/>
    <m/>
    <n v="1"/>
    <s v="OPME - Demora na liberação de material para cirurgia"/>
    <n v="1"/>
    <s v="Prazo da ANS estourado"/>
    <n v="0"/>
    <n v="0"/>
    <m/>
  </r>
  <r>
    <x v="13"/>
    <n v="13089575"/>
    <s v="Cobertura"/>
    <s v="Negativa de beneficios"/>
    <s v="CLAUDIA CRISTINA DA GAMA SILVA"/>
    <m/>
    <n v="52"/>
    <s v="Premium"/>
    <s v="Advindos III"/>
    <s v="Centro/ Zona Sul"/>
    <s v="Empresarial"/>
    <s v="Beneficiária questiona a não cobertura para SESSÕES COM PSICÓLOGO. O procedimento foi solicitado no dia 18/09/2024, para realização no município RIO DE JANEIRO, entretanto, a operadora negou com a justificativa de que a beneficiária está em carência para o procedimento, porém a mesma relata que houve a compra das carências e informa que tal informação consta em contrato. Relata que disponibilizou para a operadora todos os documentos exigidos para a compra de carência e foi informado pelo corretor que só haveria carência de 24h para todos os procedimentos e 300 dias para parto. Após questionamento a operadora disponibilizou atendimento na rede própria, que não tem todas as especialidades. Protocolo: 42233920240918092365 de 18/09/2024."/>
    <d v="2024-09-17T00:00:00"/>
    <s v="Não Reincidente"/>
    <n v="4"/>
    <n v="1"/>
    <s v="Sim"/>
    <s v="Não"/>
    <s v="Sim"/>
    <s v="Não"/>
    <s v="Não"/>
    <n v="2"/>
    <x v="11"/>
    <s v="Psicologia"/>
    <x v="9"/>
    <m/>
    <x v="1"/>
    <s v="Sim"/>
    <s v="Não"/>
    <s v="Beneficiária reclama de carências pois informa que pela informação da corretora, iria ter compra de carências. Houve erro operacional da consultora que informou as carências incompletas e a beneficiária entendeu que a carência informada pela beneficiária era para todos os procedimentos. Consultora encaminhou tratativa para o atendimento especializado, porém, beneficiária abriu a NIP antes"/>
    <n v="0"/>
    <m/>
    <n v="1"/>
    <s v="Fale  Leve - Erro na informação de carências"/>
    <n v="0"/>
    <m/>
    <n v="0"/>
    <m/>
    <n v="0"/>
    <n v="0"/>
    <m/>
  </r>
  <r>
    <x v="13"/>
    <n v="13088213"/>
    <s v="Cobertura"/>
    <s v="Dificuldade no agendamento"/>
    <s v="PAMELLA TOZATO DA SILVA"/>
    <m/>
    <n v="31"/>
    <s v="Personal "/>
    <s v="Advindos III"/>
    <s v="Zona Oeste I "/>
    <m/>
    <s v="Bom dia, estou há 6 dias tentando marcar uma consulta para psicóloga essa semana e na outra semana, me derma um prazo de 72 horas a partir do dia 12/09/2024 e eu tentei entrar em contato inúmeras vezes e não consegui e nem consegui um retorno com a operadora, eu estou em tratamento e tendo crises de ansiedade onde minha psicóloga me ajuda, gostaria de uma ajuda pelo amor de Deus."/>
    <d v="2024-09-12T00:00:00"/>
    <s v="Reincidente"/>
    <n v="1"/>
    <n v="6"/>
    <s v="Não"/>
    <s v="Não"/>
    <s v="Sim"/>
    <s v="Não"/>
    <s v="Não"/>
    <n v="1"/>
    <x v="5"/>
    <s v="Psicologia"/>
    <x v="1"/>
    <m/>
    <x v="1"/>
    <s v="Sim"/>
    <s v="Não"/>
    <s v="Beneficiária solicita agendamento de consulta com psicóloga que já faz acompanhamento na Leve clínica. Consultora encaminhou email para CRM mas não houve retorno da área."/>
    <n v="0"/>
    <m/>
    <n v="1"/>
    <s v="CRM - Demora para resposta sobre encaixe"/>
    <n v="0"/>
    <m/>
    <n v="0"/>
    <m/>
    <n v="0"/>
    <n v="0"/>
    <m/>
  </r>
  <r>
    <x v="14"/>
    <n v="13090288"/>
    <s v="Contratos e Regulamentos"/>
    <s v="Demora na Contratação AC"/>
    <s v="VALERIA CRISTINA TEIXEIRA MARQUES"/>
    <m/>
    <m/>
    <s v="Premium"/>
    <s v="Novos associados"/>
    <s v="Centro/ Zona Sul"/>
    <s v="Individual"/>
    <s v="Interlocutor que se identifica como filho da beneficiária, questiona a demora no aceite da contratação de plano individual/família, sem justificativa por parte da operadora. A solicitação foi feita à Operadora no dia 24/07/2024. Protocolo 42233920240904989766 – data 04/09/2024."/>
    <d v="2024-07-24T00:00:00"/>
    <s v="Não Reincidente"/>
    <n v="1"/>
    <n v="57"/>
    <s v="Não"/>
    <s v="Não"/>
    <s v="Sim"/>
    <s v="Não"/>
    <s v="Não"/>
    <n v="1"/>
    <x v="7"/>
    <m/>
    <x v="5"/>
    <m/>
    <x v="2"/>
    <s v="Não"/>
    <s v="Não"/>
    <s v="Localizado 1 contato do corretor com o Fale Leve para verificação da análise da proposta. Não houve ameaça "/>
    <n v="1"/>
    <s v="Alto Custo (Regra de negócio)"/>
    <n v="0"/>
    <m/>
    <n v="0"/>
    <m/>
    <n v="0"/>
    <m/>
    <n v="0"/>
    <n v="0"/>
    <m/>
  </r>
  <r>
    <x v="14"/>
    <n v="13090859"/>
    <s v="Contratos e Regulamentos"/>
    <s v="Demora na Contratação AC"/>
    <s v="CARLOS ALBERTO DO CARMO"/>
    <m/>
    <m/>
    <s v="Personal "/>
    <s v="Advindos III"/>
    <s v="Zona Oeste I "/>
    <s v="Individual"/>
    <s v="Fiz a proposta de adesão mas não obtenho resposta ou aceite da mesma e sem a devida explicação por parte da operadora. Atendi a todos os requisitos da proposta, fiz as entrevistas de enfermidades pre existentes, documentação enviada e a resposta não sai."/>
    <d v="2024-09-07T00:00:00"/>
    <s v="Não Reincidente"/>
    <s v="-"/>
    <n v="12"/>
    <s v="Não"/>
    <s v="Não"/>
    <s v="Não"/>
    <s v="Não"/>
    <s v="Não"/>
    <n v="0"/>
    <x v="7"/>
    <m/>
    <x v="5"/>
    <m/>
    <x v="2"/>
    <s v="Não"/>
    <s v="Não"/>
    <s v="Não localizado contato com a Central Fale Leve"/>
    <n v="1"/>
    <s v="Alto Custo (Regra de negócio)"/>
    <n v="0"/>
    <m/>
    <n v="0"/>
    <m/>
    <n v="0"/>
    <m/>
    <n v="0"/>
    <n v="0"/>
    <m/>
  </r>
  <r>
    <x v="14"/>
    <n v="13091208"/>
    <s v="Contratos e Regulamentos"/>
    <s v="Demora na Contratação AC"/>
    <s v="ANDRESSA MOURA DA COSTA"/>
    <m/>
    <n v="32"/>
    <s v="Personal "/>
    <s v="Advindos III"/>
    <s v="Zona norte II"/>
    <s v="Individual"/>
    <s v="Interlocutora, que se identifica como amiga da beneficiária, questiona a recusa para contratação de plano individual ou familiar e a Operadora Leve Saúde não forneceu uma justificativa pela recusa. A solicitação foi feita à Operadora no dia 23/08/2024 e solicitou novamente dia 09/09/2024, sem retorno. Protocolo: 42233920240918039790 data: 18/09/2024."/>
    <d v="2024-06-24T00:00:00"/>
    <s v="Não Reincidente"/>
    <n v="3"/>
    <n v="87"/>
    <s v="Sim"/>
    <s v="Não"/>
    <s v="Sim"/>
    <s v="Não"/>
    <s v="Não"/>
    <n v="2"/>
    <x v="7"/>
    <m/>
    <x v="5"/>
    <m/>
    <x v="2"/>
    <s v="Não"/>
    <s v="Não"/>
    <s v="Localizado contato da cliente junto ao Fale Leve, onde ameaça ANS pela demora para implantação do plano. Cliente estava com 3 propostas em aberto. A ameaça não foi encaminhada para o time de EMQ, por erro operacional."/>
    <n v="1"/>
    <s v="Alto Custo (Regra de negócio)"/>
    <n v="1"/>
    <s v="Fale Leve - Encaminhou ameaça para setor errado"/>
    <n v="0"/>
    <m/>
    <n v="0"/>
    <m/>
    <n v="0"/>
    <n v="0"/>
    <m/>
  </r>
  <r>
    <x v="14"/>
    <n v="13091855"/>
    <s v="Mensalidade ou Reajuste"/>
    <s v="Demora na Liberação de Benefício"/>
    <s v="ISLAINE DA COSTA FERREIRA"/>
    <m/>
    <n v="35"/>
    <s v="Premium"/>
    <s v="Advindos II"/>
    <s v="Centro/ Zona Sul"/>
    <s v="Individual"/>
    <s v="Interlocutora Islane, questiona o desconto não recebido que foi ofertado pela operadora na contratação do plano de 5% vitalício, sobre o valor da mensalidade. Protocolo: 42233920240917036037 – data:04/09/2024."/>
    <d v="2024-09-16T00:00:00"/>
    <s v="Reincidente"/>
    <n v="3"/>
    <n v="3"/>
    <s v="Não"/>
    <s v="Não"/>
    <s v="Sim"/>
    <s v="Não"/>
    <s v="Não"/>
    <n v="1"/>
    <x v="21"/>
    <m/>
    <x v="9"/>
    <m/>
    <x v="1"/>
    <s v="Não"/>
    <s v="Não"/>
    <s v="Ofertado por ex corretora da Venda Interna um desconto em que a beneficiária não tinha direito."/>
    <n v="0"/>
    <m/>
    <n v="1"/>
    <s v="Venda interna - Ofertado desconto indevido"/>
    <n v="0"/>
    <m/>
    <n v="0"/>
    <m/>
    <n v="0"/>
    <n v="0"/>
    <m/>
  </r>
  <r>
    <x v="14"/>
    <n v="13091371"/>
    <s v="Cobertura"/>
    <s v="Dificuldade no agendamento"/>
    <s v="JOSE LUIZ STUDART DE ALBUQUERQUE SOMBRA"/>
    <m/>
    <n v="78"/>
    <s v="Mais Metropolitano"/>
    <s v="Advindos II"/>
    <s v="Petrópolis"/>
    <m/>
    <s v="Beneficiário, questiona o prazo de atendimento para; RM - joelhos e RM Crânio solicitados em nome de Dra Glaucia Maria Ribeiro Zanbetti Leal e Dra Marcia Barreto para realizar em Petrópolis /RJ, solicitado em 04/08/2024.A operadora até o momento NÃO autorizou o serviço e nem agendou expirando o prazo máximo previsto na RN nº 566/2022.Informa que Operadora por diversas vezes alegou não ter recebido e foi solicitado abrir protocolo referente a isso , mas sem sucesso ,uma vez que fica aguardando na linha até a ligação cair.Protocolo 422339202409090000072775"/>
    <d v="2024-09-17T00:00:00"/>
    <s v="Não Reincidente"/>
    <n v="3"/>
    <n v="2"/>
    <s v="Sim"/>
    <s v="Sim"/>
    <s v="Sim"/>
    <s v="Não"/>
    <s v="Atendimento especializado"/>
    <n v="3"/>
    <x v="10"/>
    <s v="RM de Crânio"/>
    <x v="2"/>
    <m/>
    <x v="1"/>
    <s v="Sim"/>
    <s v="Não"/>
    <s v="Beneficiário não concorda com local indicado para realização do exame de RM. Realiza ameaça mais de um vez."/>
    <n v="0"/>
    <m/>
    <n v="1"/>
    <s v="Backoffice - Realizado direcionamento para local distante da residência do beneficiário"/>
    <n v="0"/>
    <m/>
    <n v="0"/>
    <m/>
    <n v="0"/>
    <n v="0"/>
    <m/>
  </r>
  <r>
    <x v="14"/>
    <n v="13092040"/>
    <s v="Cobertura"/>
    <s v="Negativa de beneficios"/>
    <s v="PATRICIA SOUZA DE LIMA"/>
    <m/>
    <n v="47"/>
    <s v="Personal "/>
    <s v="Advindos II"/>
    <s v="Centro/ Zona Sul"/>
    <s v="Empresarial"/>
    <s v="Primeiramente, para contratar o plano já demorou bastante depois do contato que eu fiz com vocês que o plano deu entrada no meu contrato para inclusão do plano, como minha mae Patricia e os 2 depoentes dela (meu irmão e minha filha) já tinha o plano da Golden a 2 anos, pedimos uma carta de permanência ao plano e foi entregue para a Leve saúde, que assegurou que não cumpriríamos carências nenhuma, agora minha mãe precisa fazer uma cirurgia de extrema importância, está com suas partes intimidas inchadas, sentindo dores e o médico disse que a cirurgia era de extrema urgência pois a fístula que ela está no anus pode ser fatal, a leve saúde disse para minha mãe que a cirurgia não foi aprovada pois existe uma carência que termina em janeiro mas não temos esse tempo e essa tal carência não foi passada para ela quando contratou o plano, a atendente disse que essa situação iria entrar em análise e que demoraria 21 dias ÚTEIS para obter um retorno. Isso é um extremo absurdo"/>
    <d v="2024-09-16T00:00:00"/>
    <s v="Não Reincidente"/>
    <n v="1"/>
    <n v="3"/>
    <s v="Não"/>
    <s v="Não"/>
    <s v="Sim"/>
    <s v="Não"/>
    <s v="Não"/>
    <n v="1"/>
    <x v="16"/>
    <m/>
    <x v="9"/>
    <m/>
    <x v="0"/>
    <s v="Não"/>
    <s v="Não"/>
    <m/>
    <n v="1"/>
    <s v="Beneficiária em carência (Regra de negócio)"/>
    <n v="0"/>
    <m/>
    <n v="0"/>
    <m/>
    <n v="0"/>
    <m/>
    <n v="0"/>
    <n v="0"/>
    <m/>
  </r>
  <r>
    <x v="15"/>
    <n v="13093421"/>
    <s v="Contratos e Regulamentos"/>
    <s v="Demora na Contratação AC"/>
    <s v="TALYSON COSTA DE LIMA"/>
    <m/>
    <m/>
    <s v="Fácil"/>
    <s v="Novos associados"/>
    <s v="Zona norte III"/>
    <s v="Individual"/>
    <s v="Interlocutor(a), que se identifica como mãe do beneficiário, questiona a recusa para contratação de plano individual ou familiar, sob alegação do beneficiário ser autista . A solicitação foi feita à Operadora no dia 11/06/2024. Protocolo 17231370989934 data - 08/08/2024"/>
    <d v="2024-08-08T00:00:00"/>
    <s v="Não Reincidente"/>
    <n v="1"/>
    <n v="43"/>
    <s v="Não"/>
    <s v="Não"/>
    <s v="Sim"/>
    <s v="Não"/>
    <s v="Não"/>
    <n v="1"/>
    <x v="7"/>
    <m/>
    <x v="5"/>
    <m/>
    <x v="2"/>
    <s v="Não"/>
    <s v="Não"/>
    <s v="Localizado contato do corretor solicitando informações da proposta em análise. Não houve ameaça/ Contato no dia 20/08"/>
    <n v="1"/>
    <s v="Alto Custo (Regra de negócio)"/>
    <n v="0"/>
    <m/>
    <n v="0"/>
    <m/>
    <n v="0"/>
    <m/>
    <n v="0"/>
    <n v="0"/>
    <m/>
  </r>
  <r>
    <x v="15"/>
    <n v="13093464"/>
    <s v="Contratos e Regulamentos"/>
    <s v="Demora na Contratação AC"/>
    <s v="ELMA DE OLIVEIRA VASCONCELOS"/>
    <m/>
    <m/>
    <s v="Premium"/>
    <s v="Advindos III"/>
    <s v="Niterói"/>
    <s v="Individual"/>
    <s v="Interlocutora, que se identifica como filha da beneficiária, questiona a recusa para contratação de plano individual ou familiar, sob alegação de não foi dado resposta. A solicitação foi feita à Operadora no dia 06/09/2024. Foi realizada a entrevista com operadora em 09/09/2024 e até o momento não há resposta da operadora. Prosposta: 17256277322958. Protocolo: 42233920240920050906 Data: 20/09/2024"/>
    <d v="2024-09-06T00:00:00"/>
    <s v="Não Reincidente"/>
    <n v="4"/>
    <n v="14"/>
    <s v="Sim"/>
    <s v="Não"/>
    <s v="Sim"/>
    <s v="Sim"/>
    <s v="Ouvidoria"/>
    <n v="3"/>
    <x v="7"/>
    <m/>
    <x v="5"/>
    <m/>
    <x v="2"/>
    <s v="Não"/>
    <s v="Não"/>
    <s v="Filha da beneficiária entra em contato com o Fale Leve e ameaça ANS. A consultora realiza o envio da ameaça ao atendimento especializado mas responsável abre reclamação antes da tratativa. Localizado o contato com a Ouvidoria no dia 19/09, onde a filha também ameaça ANS"/>
    <n v="1"/>
    <s v="Alto Custo (Regra de negócio)"/>
    <n v="0"/>
    <m/>
    <n v="0"/>
    <m/>
    <n v="0"/>
    <m/>
    <n v="0"/>
    <n v="0"/>
    <m/>
  </r>
  <r>
    <x v="15"/>
    <n v="13094626"/>
    <s v="Cobertura"/>
    <s v="Dificuldade no agendamento"/>
    <s v="SAULO ANDRE PEREIRA"/>
    <m/>
    <n v="58"/>
    <s v="Personal "/>
    <s v="Novos associados"/>
    <s v="São Gonçalo"/>
    <m/>
    <s v="Interlocutor(a), que se identifica como o beneficiário], questiona a não cobertura para [HERNIORRAFIA INGUINAL. A operadora indicou os prestadores [hospital israelita as] e nenhum deles tem agenda disponível dentro dos prazos da RN 566/2022 [ou nenhum profissional tem agenda disponível para atendimento]. O procedimento foi solicitado à operadora no dia [16/09/2024], para realização no município rio de janeiro. Protocolo 42233920240940000064395 20/09/2024"/>
    <d v="2024-06-05T00:00:00"/>
    <s v="Não Reincidente"/>
    <n v="8"/>
    <n v="107"/>
    <s v="Sim"/>
    <s v="Sim"/>
    <s v="Sim"/>
    <s v="Não"/>
    <s v="Atendimento especializado"/>
    <n v="3"/>
    <x v="22"/>
    <s v="Cirurgião Geral"/>
    <x v="4"/>
    <m/>
    <x v="1"/>
    <s v="Sim"/>
    <s v="Encaminhado para área errada"/>
    <s v="Beneficiário reclama demora para agendamento de cirurgia. Todas as guias de procedimento e material já estavam liberadas, porém, o profissional demorou para definir data da cirurgia."/>
    <n v="0"/>
    <m/>
    <n v="1"/>
    <s v="Fale Leve - Abertura de árvore errada"/>
    <n v="1"/>
    <s v="Prestador cirurgião não agendou procedimento"/>
    <n v="0"/>
    <m/>
    <n v="0"/>
    <n v="0"/>
    <m/>
  </r>
  <r>
    <x v="15"/>
    <n v="13094403"/>
    <s v="Cobertura"/>
    <s v="Demora na Liberação de Benefício"/>
    <s v="MARIA LIA DA SILVA CARDOSO"/>
    <m/>
    <n v="67"/>
    <s v="Leve ON"/>
    <s v="Novos associados"/>
    <s v="Mesquita"/>
    <s v="Individual"/>
    <s v="Interlocutora, que se identifica como filha do beneficiária, questiona a falta de atendimento para Ortopedista da Operadora Leve (em caráter de Urgência, como descrito em guia médica). A solicitação foi feita à Operadora no dia 19/09/2024, para realização no município Rio de Janeiro. A operadora alega que o não apresenta resposta ao pedido. Protocolo 00480774"/>
    <d v="2024-09-18T00:00:00"/>
    <s v="Não Reincidente"/>
    <n v="12"/>
    <n v="2"/>
    <s v="Sim"/>
    <s v="Sim"/>
    <s v="Sim"/>
    <s v="Sim"/>
    <s v="Ouvidoria / Atendimento especializado"/>
    <n v="4"/>
    <x v="18"/>
    <s v="Ortopedista"/>
    <x v="10"/>
    <m/>
    <x v="1"/>
    <s v="Sim"/>
    <s v="Não encaminhou para área responsável"/>
    <s v="Filha da beneficiária reclama de demora para visita do ortopedista durante internação. A mesma fez ameaças ao Fale Leve e a Ouvidoria, porém, time de regulação informou que haveria a visita no dia 20/09, que não ocorreu."/>
    <n v="1"/>
    <s v="Profissional informou que faria a visita em uma data e não conseguiu comparecer"/>
    <n v="0"/>
    <m/>
    <n v="1"/>
    <s v="Demora para visita de prestador "/>
    <n v="0"/>
    <m/>
    <n v="0"/>
    <n v="0"/>
    <m/>
  </r>
  <r>
    <x v="16"/>
    <n v="13097501"/>
    <s v="Contratos e Regulamentos"/>
    <s v="Demora na Contratação AC"/>
    <s v="STELLA GERVIS VIDAL"/>
    <m/>
    <n v="97"/>
    <s v="Premium"/>
    <s v="Advindos III"/>
    <s v="Zona Norte I"/>
    <s v="Individual"/>
    <s v="Interlocutora, que se identifica como sobrinho beneficiária, relata que a Leve Saúde operadora de destino não comunicou o aceite da portabilidade no plano de destino. Informa que cumpriu todos os requisitos estabelecidos pela resolução normativa vigente (vínculo ativo no plano de origem/adimplência/prazo de permanência/compatibilidade com o plano de destino e demais requisitos), sendo os documentos entregues na operadora em12/09/2024. Proposta 17261846151257 / meio de contato WhatsApp 21972037266 e email e data 12/09/2024"/>
    <d v="2024-09-12T00:00:00"/>
    <s v="Não Reincidente"/>
    <s v="-"/>
    <n v="11"/>
    <s v="Não"/>
    <s v="Não"/>
    <s v="Não"/>
    <s v="Não"/>
    <s v="Não"/>
    <n v="0"/>
    <x v="7"/>
    <m/>
    <x v="5"/>
    <m/>
    <x v="2"/>
    <s v="Não"/>
    <s v="Não"/>
    <s v="Não localizado contato com a Central Fale Leve"/>
    <n v="1"/>
    <s v="Alto Custo (Regra de negócio)"/>
    <n v="0"/>
    <m/>
    <n v="0"/>
    <m/>
    <n v="0"/>
    <m/>
    <n v="0"/>
    <n v="0"/>
    <m/>
  </r>
  <r>
    <x v="16"/>
    <n v="13097618"/>
    <s v="Contratos e Regulamentos"/>
    <s v="Demora na Contratação AC"/>
    <s v="JAQUELINE MONTEIRO TINOCO CARDOSO HERNANDES"/>
    <m/>
    <n v="38"/>
    <s v="Personal "/>
    <s v="Novos associados"/>
    <s v="Niterói"/>
    <s v="Individual"/>
    <s v="Beneficiária relata que a Leve Saúde não comunicou o aceite da portabilidade no plano de destino. Informa que cumpriu todos os requisitos estabelecidos pela resolução normativa vigente (vínculo ativo no plano de origem/adimplência/prazo de permanência/compatibilidade com o plano de destino e demais requisitos), sendo os documentos entregues na Leve Saúde em 15/07/2024 . Operadora informa que solicitação da interlocutora não gerou protocolo . A mesma solicitou que entrou em contato através dos telefones : Telefone: 21 39523333 data 21/08/2024 atendente Claudia Telefone : 21 39523333 data 04/09/2024 atendente Natalia"/>
    <d v="2024-07-15T00:00:00"/>
    <s v="Não Reincidente"/>
    <n v="2"/>
    <n v="70"/>
    <s v="Não"/>
    <s v="Não"/>
    <s v="Sim"/>
    <s v="Não"/>
    <s v="Não"/>
    <n v="1"/>
    <x v="7"/>
    <m/>
    <x v="5"/>
    <m/>
    <x v="2"/>
    <s v="Não"/>
    <s v="Não"/>
    <s v="Localizado contato da cliente junto ao Fale Leve, solicitando posição da proposta. Na última ligação a consultora informa que não conseguiu localizar proposta e informa que vai verificar internamente se há pendência. Afirma que cliente recebrá o retorno assim que houver posição. Cliente solicita protocolo de atendimento e consultora informa que não consegue emitir mas pode informar o nome dela pois ligação é gravada. Não houve ameaça explícita mas acredito que o fato de solicitar o protocolo de ligação possa ser um ponto de alerta."/>
    <n v="1"/>
    <s v="Alto Custo (Regra de negócio)"/>
    <n v="0"/>
    <m/>
    <n v="0"/>
    <m/>
    <n v="0"/>
    <m/>
    <n v="0"/>
    <n v="0"/>
    <m/>
  </r>
  <r>
    <x v="16"/>
    <n v="13095871"/>
    <s v="Contratos e Regulamentos"/>
    <s v="Cancelamento aviso previo"/>
    <s v="FREDERICO PONTES KAPPAUN"/>
    <m/>
    <n v="30"/>
    <s v="Mais Metropolitano"/>
    <s v="Novos associados"/>
    <s v="Zona Oeste II"/>
    <s v="Empresarial"/>
    <s v="Beneficiário, informa que solicitou à operadora, em 13/09/2024, a exclusão em plano coletivo empresarial INTERLOCUTOR RELATA QUE NÃO ESTAVA SATISFEITO COM RESULTADO DE DIAGNÓSTICO PELA OPERADORA , FATO ESTE QUE LEVA BENEFICIÁRIO A PEDIR ISENÇÃO DO CUMPRIMENTO DO AVISO PRÉVIO DE 60 DIAS SEM MULTA. Até a presente data não houve a exclusão. Protocolo 42233920240923099665 DATA 23/09/2024"/>
    <d v="2024-06-04T00:00:00"/>
    <s v="Não Reincidente"/>
    <n v="5"/>
    <n v="111"/>
    <s v="Sim"/>
    <s v="Sim"/>
    <s v="Sim"/>
    <s v="Não"/>
    <s v="Atendimento especializado/ Reclame aqui"/>
    <n v="3"/>
    <x v="0"/>
    <m/>
    <x v="0"/>
    <m/>
    <x v="0"/>
    <s v="Sim"/>
    <s v="Não"/>
    <s v="Beneficiário não concorda com cobrança de aviso prévio. Localizadas as solicitações de cancelamento desde junho, porém, não localizado o envio da carta de cancelamento"/>
    <n v="1"/>
    <s v="Aviso prévio (Regra de negócio)"/>
    <n v="0"/>
    <m/>
    <n v="0"/>
    <m/>
    <n v="0"/>
    <m/>
    <n v="0"/>
    <n v="0"/>
    <m/>
  </r>
  <r>
    <x v="16"/>
    <n v="13096868"/>
    <s v="Cobertura"/>
    <s v="Devolucao de mensalidade"/>
    <s v="NILCA CABRAL ANDRADE"/>
    <m/>
    <n v="73"/>
    <s v="Premium"/>
    <s v="Novos associados"/>
    <s v="Zona Oeste I "/>
    <m/>
    <s v="Interlocutora, que se identifica como filha da beneficiaria , questiona o não pagamento de reembolso por não ter mais cobertura no plano . A solicitação de reembolso foi feita à operadora no dia [16/09/2024] e o prazo previsto no contrato para realização do reembolso já expirou. Protocolo [42233920240918090172] – data [16/09/2024].operadora alega que so pode pagar daqui a 30 dias"/>
    <d v="2024-09-18T00:00:00"/>
    <s v="Não Reincidente"/>
    <n v="3"/>
    <n v="5"/>
    <s v="Sim"/>
    <s v="Sim"/>
    <s v="Sim"/>
    <s v="Não"/>
    <s v="Atendimento especializado"/>
    <n v="3"/>
    <x v="23"/>
    <m/>
    <x v="6"/>
    <m/>
    <x v="0"/>
    <s v="Sim"/>
    <s v="Não"/>
    <s v="Beneficiária não concorda com o prazo de pagamento para devolução de mensalidade."/>
    <n v="1"/>
    <s v="Pagamento de devolução de mensalidade em 30 dias (Regra de negócio)"/>
    <n v="0"/>
    <m/>
    <n v="0"/>
    <m/>
    <n v="0"/>
    <m/>
    <n v="0"/>
    <n v="0"/>
    <m/>
  </r>
  <r>
    <x v="17"/>
    <n v="13100008"/>
    <s v="Contratos e Regulamentos"/>
    <s v="Demora na Contratação AC"/>
    <s v="YOLANDA MACHADO DE ALMEIDA"/>
    <m/>
    <n v="93"/>
    <s v="Personal "/>
    <s v="Advindos III"/>
    <s v="Zona Oeste II"/>
    <s v="Individual"/>
    <s v="Interlocutora, que se identifica como filha da beneficiária, questiona a recusa para contratação de plano individual ou familiar, sob alegação de justificativa da operadora que está em analise. A solicitação foi feita à Operadora no dia 12/09/2024. Para efetuar a reclamação, relata que tentou entrar em contato com a Operadora por meio telefones 21 3952 3333 - na data 23/09/2024, em torno das 12h, atendente Fabiane, sem sucesso. Relata &quot;que corretor informa que o contrato proposta nº 17261681560703 está em análise no setor médico, após vídeo chamada com enfermeira e preenchido formulário de saúde. &quot;"/>
    <d v="2024-09-12T00:00:00"/>
    <s v="Não Reincidente"/>
    <n v="1"/>
    <n v="12"/>
    <s v="Não"/>
    <s v="Não"/>
    <s v="Sim"/>
    <s v="Não"/>
    <s v="Não"/>
    <n v="1"/>
    <x v="7"/>
    <m/>
    <x v="5"/>
    <m/>
    <x v="2"/>
    <s v="Não"/>
    <s v="Não"/>
    <s v="Cliente entrou em contato um dia antes de abrir a NIP, não realizou ameaça explícita mas solicita protocolo."/>
    <n v="1"/>
    <s v="Alto Custo (Regra de negócio)"/>
    <n v="0"/>
    <m/>
    <n v="0"/>
    <m/>
    <n v="0"/>
    <m/>
    <n v="0"/>
    <n v="0"/>
    <m/>
  </r>
  <r>
    <x v="17"/>
    <n v="13100155"/>
    <s v="Contratos e Regulamentos"/>
    <s v="Demora na Contratação AC"/>
    <s v="MARIA NUNES SERAFIM"/>
    <m/>
    <n v="78"/>
    <s v="Personal "/>
    <s v="Advindos III"/>
    <s v="Zona Norte I"/>
    <s v="Individual"/>
    <s v="Interlocutora, que se identifica como nora da beneficiária, questiona a recusa para contratação de plano individual ou familiar, e não apresentou nenhuma justificativa e nem resposta após a beneficiaria fazer a entrevista com médico. A solicitação foi feita à Operadora no dia 17/08/2024. Para efetuar a reclamação, relata que tentou entrar em contato com a Operadora por meio dos telefones (21)39523300 e (21)39523333 - na data 24/09/2024, em torno das 10:00h, sem sucesso."/>
    <d v="2024-08-17T00:00:00"/>
    <s v="Não Reincidente"/>
    <s v="-"/>
    <n v="38"/>
    <s v="Não"/>
    <s v="Não"/>
    <s v="Não"/>
    <s v="Não"/>
    <s v="Não"/>
    <n v="0"/>
    <x v="7"/>
    <m/>
    <x v="5"/>
    <m/>
    <x v="2"/>
    <s v="Não"/>
    <s v="Não"/>
    <s v="Não localizado contato com a Central Fale Leve"/>
    <n v="1"/>
    <s v="Alto Custo (Regra de negócio)"/>
    <n v="0"/>
    <m/>
    <n v="0"/>
    <m/>
    <n v="0"/>
    <m/>
    <n v="0"/>
    <n v="0"/>
    <m/>
  </r>
  <r>
    <x v="17"/>
    <n v="13100807"/>
    <s v="Contratos e Regulamentos"/>
    <s v="Demora na Contratação AC"/>
    <s v="ADAUTO DE CASTRO OLIVEIRA"/>
    <m/>
    <m/>
    <s v="Personal "/>
    <s v="Advindos III"/>
    <s v="Zona norte III"/>
    <s v="Individual"/>
    <s v="Através de anuncio veiculado nas midias e redes sociais a Operadora Leve Saúde garantia a compra de carência INCLUSIVE PARTO E CPT para quem tem plano de saúde em congenere há pelo menos 24 meses (o meu plano atual é Bradesco Saúde). No dia 28/08/2024 solicitei a contratação do plano Leve Saúde Personal registro na ANS 486606201 e até a presente data 24/09/2024 não obtive resposta. Fiz uma reclamação no portal do consumidor no dia 06/09/24 e eles responderam informando que teria por lei até o dia 21/09/24 para acatar a contratação do plano, mas não foi isso que aconteceu. Gostaria que essa renomada autarquia interviesse no meu caso, pois não cometeria tal absurdo nesta reclamação a Operadora de saúde não veiculasse propaganda prometendo compra de carências para doenças pré existentes._x000a_Data da Ocorrência: 28/08/2024"/>
    <d v="2024-08-28T00:00:00"/>
    <s v="Não Reincidente"/>
    <n v="1"/>
    <n v="27"/>
    <s v="Não"/>
    <s v="Não"/>
    <s v="Sim"/>
    <s v="Não"/>
    <s v="Não"/>
    <n v="1"/>
    <x v="7"/>
    <m/>
    <x v="5"/>
    <m/>
    <x v="2"/>
    <s v="Não"/>
    <s v="Não"/>
    <s v="Cliente entrou em contato com Central Fale Leve e não realizou ameaça explícita. Solicita o protocolo"/>
    <n v="1"/>
    <s v="Alto Custo (Regra de negócio)"/>
    <n v="0"/>
    <m/>
    <n v="0"/>
    <m/>
    <n v="0"/>
    <m/>
    <n v="0"/>
    <n v="0"/>
    <m/>
  </r>
  <r>
    <x v="17"/>
    <n v="13099472"/>
    <s v="Contratos e Regulamentos"/>
    <s v="Cancelamento"/>
    <s v="LUD HENRIQUE COMBAT DA SILVA"/>
    <m/>
    <n v="41"/>
    <s v="Dental"/>
    <m/>
    <s v="Nova Friburgo"/>
    <s v="Empresarial"/>
    <s v="Beneficiário, informa que solicitou à operadora, em 24/09/2024, a exclusão em plano coletivo empresarial, por insatisfação e não atendimento de urgência/emergência e demais serviços para o titular e seus dependente. Protocolo 202429032036510 - 24/09/2024"/>
    <d v="2024-09-19T00:00:00"/>
    <s v="Não Reincidente"/>
    <n v="2"/>
    <n v="5"/>
    <s v="Sim"/>
    <s v="Não"/>
    <s v="Sim"/>
    <s v="Não"/>
    <s v="Não"/>
    <n v="2"/>
    <x v="0"/>
    <m/>
    <x v="13"/>
    <m/>
    <x v="0"/>
    <s v="Não"/>
    <s v="Não"/>
    <m/>
    <n v="1"/>
    <s v="Aviso prévio (Regra de negócio)"/>
    <n v="0"/>
    <m/>
    <n v="0"/>
    <m/>
    <n v="0"/>
    <m/>
    <n v="0"/>
    <n v="0"/>
    <m/>
  </r>
  <r>
    <x v="17"/>
    <n v="13098571"/>
    <s v="Contratos e Regulamentos"/>
    <s v="Cancelamento"/>
    <s v="ELAINE CHRISTINA DE ARRUDA"/>
    <m/>
    <n v="38"/>
    <s v="Mais Metropolitano"/>
    <s v="Novos associados"/>
    <s v="São Gonçalo"/>
    <m/>
    <s v="Beneficiária, questiona o cancelamento, em 24/09/2024, do contrato individual/familiar firmado em 05/08/2024. Relata que não houve justificativa para a suspensão. Protocolo: 42233920240924102547 – data: 24/09/2024."/>
    <d v="2024-09-03T00:00:00"/>
    <s v="Não Reincidente"/>
    <n v="6"/>
    <n v="21"/>
    <s v="Sim"/>
    <s v="Não"/>
    <s v="Sim"/>
    <s v="Não"/>
    <s v="Não"/>
    <n v="2"/>
    <x v="24"/>
    <m/>
    <x v="0"/>
    <m/>
    <x v="1"/>
    <s v="Sim"/>
    <s v="Não encaminhou para área responsável"/>
    <s v="Beneficiária estava com segundo boleto cancelado e Beneficiária fez contato com a Ouvidoria após a abertura da NIP."/>
    <n v="0"/>
    <m/>
    <n v="2"/>
    <s v="Cadastro - Cancelamento indevido de cliente_x000a_Fale Leve  - Não encaminhou demanda para área responsável"/>
    <n v="0"/>
    <m/>
    <n v="0"/>
    <m/>
    <n v="0"/>
    <n v="0"/>
    <m/>
  </r>
  <r>
    <x v="17"/>
    <n v="13099449"/>
    <s v="Cobertura"/>
    <s v="Negativa de beneficios"/>
    <s v="LUIZ HENRIQUE DE OLIVEIRA SILVA"/>
    <m/>
    <n v="65"/>
    <s v="Dental"/>
    <m/>
    <s v="Nova Friburgo"/>
    <s v="Empresarial"/>
    <s v="Interlocutor, que se identifica como filho do beneficiário, questiona a não cobertura para Consulta odontológica, radiografia. O procedimento foi solicitado no dia 24/09/2024, mas já foi negado outras vezes, para realização no município Niterói, entretanto, a operadora negou com a justificativa de que não há cobertura contratual. Protocolo 202429032036510 - 24/09/2024"/>
    <d v="2024-09-19T00:00:00"/>
    <s v="Não Reincidente"/>
    <n v="3"/>
    <n v="5"/>
    <s v="Não"/>
    <s v="Não"/>
    <s v="Sim"/>
    <s v="Não"/>
    <s v="Não"/>
    <n v="1"/>
    <x v="16"/>
    <m/>
    <x v="13"/>
    <m/>
    <x v="0"/>
    <s v="Não"/>
    <s v="Não"/>
    <m/>
    <n v="0"/>
    <m/>
    <n v="0"/>
    <m/>
    <n v="0"/>
    <m/>
    <n v="0"/>
    <m/>
    <n v="0"/>
    <n v="0"/>
    <m/>
  </r>
  <r>
    <x v="18"/>
    <n v="13103091"/>
    <s v="Contratos e Regulamentos"/>
    <s v="Demora na Contratação AC"/>
    <s v="MARIA FRANCESCA DELL ARMI"/>
    <m/>
    <n v="89"/>
    <s v="Premium"/>
    <s v="Novos associados"/>
    <s v="Centro/ Zona Sul"/>
    <s v="Individual"/>
    <s v=" Interlocutora, que se identifica como filha do beneficiária, questiona a recusa para contratação de plano individual ou familiar, operadora não apresenta resposta após entrevista com o medico. A solicitação foi feita à Operadora no dia 23/09/2024. Protocolo 42233920240925070067– data 25/09/2024."/>
    <d v="2024-09-23T00:00:00"/>
    <s v="Não Reincidente"/>
    <s v="-"/>
    <n v="2"/>
    <s v="Não"/>
    <s v="Não"/>
    <s v="Não"/>
    <s v="Não"/>
    <s v="Não"/>
    <n v="0"/>
    <x v="7"/>
    <m/>
    <x v="5"/>
    <m/>
    <x v="2"/>
    <s v="Não"/>
    <s v="Não"/>
    <s v="Não localizado contato com a Central Fale Leve"/>
    <n v="1"/>
    <s v="Alto Custo (Regra de negócio)"/>
    <n v="0"/>
    <m/>
    <n v="0"/>
    <m/>
    <n v="0"/>
    <m/>
    <n v="0"/>
    <n v="0"/>
    <m/>
  </r>
  <r>
    <x v="18"/>
    <n v="13101230"/>
    <s v="Contratos e Regulamentos"/>
    <s v="Cancelamento aviso previo"/>
    <s v="MONICA MORALES NESSIMIAN"/>
    <m/>
    <n v="54"/>
    <s v="Personal "/>
    <s v="Advindos II"/>
    <s v="Centro/ Zona Sul"/>
    <m/>
    <s v="Beneficiário, informa que solicitou à operadora, em 10/08/2024 , a exclusão em plano coletivo empresarial. Até a presente data não houve a exclusão. Beneficiaria relata que não tem retorno da operadora, relata que não sabe quando começa o período de aviso prévio pois não tem resposta da operadora nem por e-mail e nem por celular. Protocolo 42233920240126142390."/>
    <d v="2024-09-18T00:00:00"/>
    <s v="Não Reincidente"/>
    <n v="7"/>
    <n v="7"/>
    <s v="Sim"/>
    <s v="Sim"/>
    <s v="Sim"/>
    <s v="Não"/>
    <s v="Atendimento especializado/ Reclame aqui"/>
    <n v="3"/>
    <x v="0"/>
    <m/>
    <x v="0"/>
    <m/>
    <x v="0"/>
    <s v="Sim"/>
    <s v="Perda de SLA"/>
    <s v="Beneficiária não concorda com o pagamento de aviso prévio, solicita a isenção. A mesma abriu reclame aqui e fez ameaça."/>
    <n v="1"/>
    <s v="Aviso prévio (Regra de negócio)"/>
    <n v="0"/>
    <m/>
    <n v="0"/>
    <m/>
    <n v="0"/>
    <m/>
    <n v="0"/>
    <n v="0"/>
    <m/>
  </r>
  <r>
    <x v="18"/>
    <n v="13101802"/>
    <s v="Cobertura"/>
    <s v="Demora na Liberação de Benefício"/>
    <s v="MARA REGINA CALIXTO"/>
    <m/>
    <n v="78"/>
    <s v="Personal "/>
    <s v="Novos associados"/>
    <s v="Zona norte III"/>
    <m/>
    <s v="Paciente Mara tentou contato com o convênio para falar a respeito da sua solicitação de procedimento com o SAC, Mas os telefones não funcionam. A mesma estava aguardando a autorização de um procedimento cirurgico no hospital Albert Sabin com o Dr. Cesar Casarolli que foi autorizado um material e um fornecedor que não foi solicitado em relatório médico, e não houve consenso nem processo de junta médica para o plano emitir esse parecer. Segue telefone da Sra. Mara para devidos esclarecimentos: 21964516756 e da equipe médica patra consenso do material a ser utilizado: 1199992-9797 Pedimos ajuda da ANS para que essa autorização OPME seja revisada para a mesma operar o quanto antes."/>
    <d v="2024-09-25T00:00:00"/>
    <s v="Não Reincidente"/>
    <n v="0"/>
    <n v="0"/>
    <s v="Não"/>
    <s v="Não"/>
    <s v="Não"/>
    <s v="Não"/>
    <s v="Não"/>
    <n v="0"/>
    <x v="20"/>
    <m/>
    <x v="12"/>
    <m/>
    <x v="1"/>
    <s v="Não"/>
    <s v="Não"/>
    <s v="Beneficiária com guia de cirurgia aberta desde 16/08&gt; Guia liberada em 17/09. GUIA 1313456"/>
    <n v="1"/>
    <s v="Demora de liberação de material por conta do Alto custo"/>
    <n v="0"/>
    <m/>
    <n v="1"/>
    <s v="OPME - Demora na liberação de material para cirurgia"/>
    <n v="1"/>
    <s v="Prazo da ANS estourado"/>
    <n v="0"/>
    <n v="0"/>
    <m/>
  </r>
  <r>
    <x v="18"/>
    <n v="13101899"/>
    <s v="Cobertura"/>
    <s v="Dificuldade no agendamento"/>
    <s v="MARIA HELENA MACHADO GOMES"/>
    <m/>
    <n v="72"/>
    <s v="Personal "/>
    <s v="Advindos II"/>
    <s v="São Gonçalo"/>
    <s v="Individual"/>
    <s v="Interlocutora, que se identifica como Sobrinha da beneficiária, questiona o não atendimento para Cirurgia Vascular, médico solicitante Dra. Mikelina. I. de Cândida. A solicitação foi feita à Operadora no dia 09/09/2024, no município São Gonçalo e o agendamento foi realizado para o município Rio de Janeiro. Protocolo - 42233920240909003581 - Data: 09/09/2024"/>
    <d v="2024-09-04T00:00:00"/>
    <s v="Não Reincidente"/>
    <n v="6"/>
    <n v="21"/>
    <s v="Sim"/>
    <s v="Sim"/>
    <s v="Sim"/>
    <s v="Não"/>
    <s v="Atendimento especializado"/>
    <n v="3"/>
    <x v="4"/>
    <s v="Cirurgia Vascular"/>
    <x v="3"/>
    <m/>
    <x v="1"/>
    <s v="Sim"/>
    <s v="Não"/>
    <s v="Sobrinha da beneficiária não aceita local indicado para realização de cirurgia vascular. Beneficiária sem pedido e encaminhamento médico, foi agendada consulta com o angiologista em Niterói, porém, não foi enviado pedido. Houve erro operacional, da consultora pois não indicou prestador credenciado em Niterói. Informa que é corretora e que realizará abertura de reclamação na ANS."/>
    <n v="0"/>
    <m/>
    <n v="1"/>
    <s v="Fale Leve  - Indicação errada de rede credenciada"/>
    <n v="0"/>
    <m/>
    <n v="0"/>
    <m/>
    <n v="0"/>
    <n v="0"/>
    <m/>
  </r>
  <r>
    <x v="19"/>
    <n v="13105216"/>
    <s v="Contratos e Regulamentos"/>
    <s v="Demora na Contratação AC"/>
    <s v="DINALVA MARIA FARIA GONCALVES"/>
    <m/>
    <n v="77"/>
    <s v="Personal "/>
    <s v="Advindos III"/>
    <s v="Zona Oeste I "/>
    <m/>
    <s v=" Interlocutora, que se identifica como filha da beneficiária, questiona a recusa para contratação de plano individual ou familiar, sob alegação de nenhuma justificativa sobre a negativa. A solicitação foi feita à Operadora no dia 31/07/2024 . Protocolo 42233920240916031909 – data 16/09/2024."/>
    <d v="2024-07-31T00:00:00"/>
    <s v="Não Reincidente"/>
    <n v="8"/>
    <n v="57"/>
    <s v="Não"/>
    <s v="Não"/>
    <s v="Sim"/>
    <s v="Não"/>
    <s v="Não"/>
    <n v="1"/>
    <x v="7"/>
    <m/>
    <x v="5"/>
    <m/>
    <x v="2"/>
    <s v="Não"/>
    <s v="Não"/>
    <s v="Cliente entrou em contato com Central Fale Leve e não realizou ameaça explícita. Solicita o protocolo"/>
    <n v="1"/>
    <s v="Alto Custo (Regra de negócio)"/>
    <n v="0"/>
    <m/>
    <n v="0"/>
    <m/>
    <n v="0"/>
    <m/>
    <n v="0"/>
    <n v="0"/>
    <m/>
  </r>
  <r>
    <x v="19"/>
    <n v="13103598"/>
    <s v="Contratos e Regulamentos"/>
    <s v="Carência"/>
    <s v="ZENI FREITAS PINTO"/>
    <m/>
    <n v="69"/>
    <s v="Mais Metropolitano"/>
    <s v="Advindos II"/>
    <s v="Petrópolis"/>
    <s v="Individual"/>
    <s v="Beneficiária, questiona a exigência de Cobertura Parcial Temporária indevida. Trata-se de contrato individual/familiar, firmado em 04/07/2024. Relata que a operadora esta cobrando CPT para Transtorno Interno do Joelho , Neoplasia Maligna da Mama , Desenvolvendo cirurgia plástica da Mama , Diabete Melitos . Relata que obteve esses diagnósticos a 30 anos atrás . Protocolo 42233920240925105438 – data 25/09/2024."/>
    <d v="2024-09-19T00:00:00"/>
    <s v="Não Reincidente"/>
    <n v="5"/>
    <n v="7"/>
    <s v="Sim"/>
    <s v="Sim"/>
    <s v="Sim"/>
    <s v="Não"/>
    <s v="Atendimento especializado"/>
    <n v="3"/>
    <x v="11"/>
    <m/>
    <x v="0"/>
    <m/>
    <x v="0"/>
    <s v="Sim"/>
    <s v="Não"/>
    <s v="Beneficiária não concorda com a implantação das CPT's referentes a doenças pré existentes assinadas pela mesma na declaração de saúde."/>
    <n v="0"/>
    <m/>
    <n v="0"/>
    <m/>
    <n v="0"/>
    <m/>
    <n v="0"/>
    <m/>
    <n v="0"/>
    <n v="0"/>
    <m/>
  </r>
  <r>
    <x v="19"/>
    <n v="13105179"/>
    <s v="Cobertura"/>
    <s v="Carência"/>
    <s v="RENAN DA SILVA FERREIRA JUNIOR"/>
    <m/>
    <n v="36"/>
    <m/>
    <s v="Novos associados"/>
    <s v="Niterói"/>
    <m/>
    <s v="Beneficiário questiona a não cobertura para nome técnico do procedimento consulta cirurgião do aparelho digestivo ,nutricionista e psicólogo . O procedimento foi solicitado no dia 26/09/2024, para realização no município Niterói, entretanto, a operadora negou com a justificativa de que o beneficiário está em carência para o procedimento especificar se no contrato há alguma cláusula de redução de carência, porem o mesmo informa que solicitou a portabilidade de carência dentro da normas da ans . Protocolo:42233920240926109459 – data26/09/2024."/>
    <d v="2024-09-26T00:00:00"/>
    <s v="Não Reincidente"/>
    <n v="3"/>
    <n v="0"/>
    <s v="Sim"/>
    <s v="Não"/>
    <s v="Sim"/>
    <s v="Não"/>
    <s v="Não"/>
    <n v="2"/>
    <x v="25"/>
    <m/>
    <x v="0"/>
    <m/>
    <x v="1"/>
    <s v="Sim"/>
    <s v="Não"/>
    <s v="Beneficiário reclama de carências implantadas pois realizou portabilidade. Verificado que houve erro operacional no time de cadastro e financeiro. Houve ameaça e envio para o time de ameaças que só deu continuidade a tratativa após a NIP recepcionada."/>
    <n v="0"/>
    <m/>
    <n v="2"/>
    <s v="Cadastro - Erro no cadastro de carências_x000a_Financeiro  - Erro no momento de gerar boleto"/>
    <n v="0"/>
    <m/>
    <n v="1"/>
    <s v="Prazo da ANS estourado"/>
    <n v="0"/>
    <n v="1"/>
    <s v="Solus - Erro sistêmico que ao gerar boleto, ajustou carências"/>
  </r>
  <r>
    <x v="19"/>
    <n v="13104549"/>
    <s v="Cobertura"/>
    <s v="Carência"/>
    <s v="RENATA FERNANDES DOMENECH"/>
    <m/>
    <n v="43"/>
    <s v="Premium"/>
    <s v="Novos associados"/>
    <s v="Zona Norte I"/>
    <s v="Individual"/>
    <s v="Interlocutor(a), que se identifica como o beneficiário, questiona a não Autorização para atendimento de Urgência e Emergência Paciente sofreu recente ABORTO encontra-se com Quadro Hemorrágico , médico solicitante Dr. Rafaela Pires de Souza. O procedimento foi solicitado no dia 26/09/2024, para realização no município Rio de Janeiro Prestador Hospital e Maternidade Santa Lúcia em Botafogo, mas a Operadora alega carência de 58 dias e resisti em não internar, está impedindo o atendimento/ Causando constrangimento Ferindo a Lei 9656/98 RN566.consu 13. Protocolo anotar n°42233920240926108345 – data 26/09/2024."/>
    <d v="2024-09-26T00:00:00"/>
    <s v="Reincidente"/>
    <n v="5"/>
    <n v="0"/>
    <s v="Sim"/>
    <s v="Não"/>
    <s v="Sim"/>
    <s v="Sim"/>
    <s v="Ouvidoria"/>
    <n v="3"/>
    <x v="16"/>
    <m/>
    <x v="10"/>
    <m/>
    <x v="0"/>
    <s v="Sim"/>
    <s v="Não"/>
    <s v="Familiar reclama de negativa para internação. Beneficiária estava ativa a 58 dias e ocorreu negativa automática. "/>
    <n v="1"/>
    <s v="Beneficiária em carência (Regra de negócio)"/>
    <n v="0"/>
    <m/>
    <n v="1"/>
    <s v="Prestador  - Demora para envio de documentação que corroborasse com internação"/>
    <n v="0"/>
    <m/>
    <n v="0"/>
    <n v="0"/>
    <m/>
  </r>
  <r>
    <x v="19"/>
    <n v="13104443"/>
    <s v="Cobertura"/>
    <s v="Dificuldade no agendamento"/>
    <s v="JANETE MONTESINOS VIANNA"/>
    <m/>
    <n v="75"/>
    <s v="Personal "/>
    <s v="Novos associados"/>
    <s v="Zona Oeste I "/>
    <s v="Individual"/>
    <s v="Interlocutor, que se identifica como filho da beneficiária, questiona o prazo de atendimento para consulta cardiologista. A operadora autorizou o serviço e agendou para o dia 11/2024, após o prazo máximo previsto na RN nº 566/2022. Protocolo 233920240926109042 em data de 26/09/2024."/>
    <d v="2024-09-26T00:00:00"/>
    <s v="Reincidente"/>
    <n v="1"/>
    <n v="0"/>
    <s v="Sim"/>
    <s v="Não"/>
    <s v="Sim"/>
    <s v="Não"/>
    <s v="Não"/>
    <n v="2"/>
    <x v="5"/>
    <s v="Cardiologia"/>
    <x v="1"/>
    <m/>
    <x v="1"/>
    <s v="Sim"/>
    <s v="Não"/>
    <s v="Filho da beneficiária entra em contato com a  Central Fale Leve solicitando agendamento de consulta com cardiologista. A consultora passa duas disponibilidades dentro do prazo e informa que pode também indicar prestadores credenciados. O filho informa que quer somente na Leve clínica de Campo Grande e solicita agendamento com clínica particular. Filho ciente que locais indicados estão dentro da abrangência do plano. Unidades indicadas: Leve clínica da Penha e Duque de Caxias (disponibilidade no mesmo dia que a NIP foi aberta). Informa que como a consulta não foi agendada, fará reclamação na ANS."/>
    <n v="0"/>
    <m/>
    <n v="0"/>
    <m/>
    <n v="0"/>
    <m/>
    <n v="0"/>
    <m/>
    <n v="0"/>
    <n v="0"/>
    <m/>
  </r>
  <r>
    <x v="19"/>
    <n v="13105210"/>
    <s v="Cobertura"/>
    <s v="Dificuldade no agendamento"/>
    <s v="MIGUEL DE ANDRADE CAETANO CRUZ CASADO"/>
    <m/>
    <n v="31"/>
    <m/>
    <s v="Novos associados"/>
    <s v="Centro/ Zona Sul"/>
    <m/>
    <s v="REDE POSSUI APENAS DOIS CREDENCIADOS COM A ESPECIALIDADE ''NEUROPSICOLOGIA'', UM NO MÉIER, VIVAMENTE, (QUE EM CONTATO INFORMA NÃO TER AGENDA) E OUTRO EM CAMPO GRANDE, REABILITÁ, (MUITO DISTANTE DA MINHA RESIDÊNCIA). FOI ABERTO CHAMADO NA CENTRAL FALE LEVE (42233920240917034919 E, EM SEGUIDA, NO SAC (42233920240917088712) AMBOS SEM TRATATIVA. ATO OCNTÍNUO, ABRI CHAMADO JUNTO À OUVIDORIA QUE NÃO TRATOU DO CASO, O QUE ENSEJOU UMA SEGUNDA TENTATIVA, TAMBÉM PELA OUVIDORIA, CUJO PROTOCOLO FOI 42233920240919094328, OFERTANDO AGENDAMENTO PARA 02/10/24 EM CAMPO GRANDE, QUANDO EU JÁ HAVIA DITO QUE ERA DISTANTE. OS CANAIS DE ATENDIMENTO SÃO SEMPRE MUITO RUINS, ESTA NÃO É A PRIMEIRA VEZ QUE RECORRO À ANS, INFELIZMENTE ELES NÃO LEEM, FINGEM QUE LEEM O QUE EU ESCREVO OU OS ATENDENTES NÃO REPORTAM CORRETAMENTE A DEMANDA. EU QUERO CONSULTA COM NEUROPSICÓLOGO PRÓXIMO À MINHA RESIDÊNCIA! TENHO ENCAMINHAMENTO E PRINT DO CHAT COM A VIVAMENTE"/>
    <d v="2024-09-17T00:00:00"/>
    <s v="Reincidente"/>
    <n v="4"/>
    <n v="9"/>
    <s v="Sim"/>
    <s v="Não"/>
    <s v="Sim"/>
    <s v="Sim"/>
    <s v="Ouvidoria"/>
    <n v="3"/>
    <x v="10"/>
    <s v="Avaliação neuropsicológica"/>
    <x v="2"/>
    <m/>
    <x v="0"/>
    <s v="Não"/>
    <s v="Abertura de caso na árvore errada/ Não encaminhamento para área responsável"/>
    <s v="Beneficiário reclama de dificuldade para agendamento de avaliação neuropsicológica. Relata que tentou agendar nas clínicas indicadas mas datas estavam distantes e clínicas estão distantes. Beneficiário abriu reclamação com a Ouvidoria, que junto ao gestão de rede, disponibilizaram agendamento dentro da rede mas beneficiário não aceitou por ser distante da sua residência."/>
    <n v="0"/>
    <m/>
    <n v="0"/>
    <m/>
    <n v="1"/>
    <s v="Prestador  - Sem data dentro do prazo para realização do procedimento"/>
    <n v="0"/>
    <m/>
    <n v="0"/>
    <n v="0"/>
    <m/>
  </r>
  <r>
    <x v="20"/>
    <n v="13106715"/>
    <s v="Cobertura"/>
    <s v="Demora na Liberação de Benefício"/>
    <s v="DEJANIRA DE SOUZA SANTOS"/>
    <m/>
    <n v="73"/>
    <s v="Personal "/>
    <s v="Advindos II"/>
    <s v="São Gonçalo"/>
    <m/>
    <s v="Beneficiária, informa que o procedimento Anestesista foi solicitado à operadora em 14/06/2024 e não foi garantido Solicitou o reembolso e a operadora alega que aguarde sendo que já ultrapassou o prazo de reembolsar. O procedimento foi posteriormente realizado em caráter particular em 03/06/2024, no prestador, em função da ausência de cobertura pela operadora. A solicitação de reembolso foi feita em [data do pedido – 14/06/2024, não sendo pago o reembolso integral valor pago R$ 900,00 não houve valor reembolsado. Protocolo: 42233920240828046333 data 28/08/2024"/>
    <d v="2024-08-05T00:00:00"/>
    <s v="Não Reincidente"/>
    <n v="7"/>
    <n v="53"/>
    <s v="Sim"/>
    <s v="Sim"/>
    <s v="Sim"/>
    <s v="Não"/>
    <s v="Atendimento especializado"/>
    <n v="3"/>
    <x v="26"/>
    <m/>
    <x v="6"/>
    <m/>
    <x v="1"/>
    <s v="Sim"/>
    <s v="Não"/>
    <s v="Beneficiária reclama de demora para pagamento de reembolso. Pagamento foi programado pela Produção médica mas financeiro não realizou depósito"/>
    <n v="0"/>
    <m/>
    <n v="1"/>
    <s v="Financeiro - Demora para pagamento de reembolso"/>
    <n v="0"/>
    <m/>
    <n v="1"/>
    <s v="Prazo da ANS estourado"/>
    <n v="0"/>
    <n v="1"/>
    <s v="Solus - Erro sistêmico que gerou dois protocolos para pagamento"/>
  </r>
  <r>
    <x v="20"/>
    <n v="13105914"/>
    <s v="Cobertura"/>
    <s v="Dificuldade no agendamento"/>
    <s v="ALINNE CRISTINA DOS SANTOS ALEGRIA"/>
    <m/>
    <n v="45"/>
    <s v="Personal "/>
    <s v="Novos associados"/>
    <s v="Zona norte II"/>
    <m/>
    <s v="Beneficiária questiona a falta de atendimento para consulta com cirurgião plástico. A solicitação foi feita à Operadora no mês de julho de 2024, para realização no município Rio de Janeiro/RJ. A operadora possui um prestador que alega não realizar o procedimento cirúrgico que beneficiária necessita. A mesma solicitou um novo prestador para a operadora mas ainda não houve uma resposta por parte da operadora para a especialidade solicitada. Protocolo: não foi fornecido – data: 12/09/2024 - meio de contato: 3952-3300."/>
    <d v="2024-05-28T00:00:00"/>
    <s v="Não Reincidente"/>
    <n v="6"/>
    <n v="122"/>
    <s v="Sim"/>
    <s v="Sim"/>
    <s v="Sim"/>
    <s v="Não"/>
    <s v="Atendimento especializado"/>
    <n v="3"/>
    <x v="10"/>
    <s v="Cirurgia Plástica"/>
    <x v="2"/>
    <m/>
    <x v="1"/>
    <s v="Não"/>
    <s v="Perda de SLA"/>
    <s v="Beneficiária solicita agendamento de consulta com cirurgião plástico. No primeiro atendimento, agendamos consulta com o Dr Pedro Faveret que não realiza atendimento. Beneficiária retornou atendimento, porém, não encaminhou pedido. Houve erro operacional do Backoffice por peder SLA no momento de resposta a beneficiária."/>
    <n v="0"/>
    <m/>
    <n v="2"/>
    <s v="Backoffice - Perda de SLA para retorno ao beneficiário _x000a_Fale Leve - Agendamento com cirurgião que não realiza procedimento"/>
    <n v="0"/>
    <m/>
    <n v="1"/>
    <s v="Perda de SLA"/>
    <n v="0"/>
    <n v="0"/>
    <m/>
  </r>
  <r>
    <x v="20"/>
    <n v="13105917"/>
    <s v="Cobertura"/>
    <s v="Dificuldade no agendamento"/>
    <s v="ALINNE CRISTINA DOS SANTOS ALEGRIA"/>
    <m/>
    <n v="45"/>
    <s v="Personal "/>
    <s v="Novos associados"/>
    <s v="Zona norte II"/>
    <m/>
    <s v="Beneficiária questiona o não atendimento para ressonância magnética do ombro, lombar e joelho. Relata que tentou entrar em contato com a Operadora por meio dos telefones 3952-3300 e 3952-4800 - na data 26/09/2024, sem sucesso. Beneficiária acrescenta de que não consegue solicitar através do aplicativo só sendo possível solicitar consultas."/>
    <d v="2024-09-27T00:00:00"/>
    <s v="Reincidente"/>
    <n v="0"/>
    <n v="0"/>
    <s v="Não"/>
    <s v="Não"/>
    <s v="Não"/>
    <s v="Não"/>
    <s v="Não"/>
    <n v="0"/>
    <x v="6"/>
    <s v="RM de articulação"/>
    <x v="4"/>
    <m/>
    <x v="0"/>
    <s v="Não"/>
    <s v="Não"/>
    <s v="Beneficiária reclama da necessidade de autorização prévia para exames complexos. Não encaminhou pedido para abertura de guia."/>
    <n v="0"/>
    <m/>
    <n v="0"/>
    <m/>
    <n v="0"/>
    <m/>
    <n v="0"/>
    <m/>
    <n v="0"/>
    <n v="0"/>
    <m/>
  </r>
  <r>
    <x v="21"/>
    <n v="13110578"/>
    <s v="Contratos e Regulamentos"/>
    <s v="Demora na Contratação AC"/>
    <s v="ELENICE CESAR DA SILVA"/>
    <m/>
    <n v="72"/>
    <s v="Personal "/>
    <s v="Advindos II"/>
    <s v="Zona Norte I"/>
    <s v="Individual"/>
    <s v="Interlocutor, que se identifica como filho do beneficiário, questiona a analise para contratação de plano individual ou familiar. A solicitação foi feita à Operadora no dia 12/09/2024 relata que já passou 21 dias e até o momento a operadora não apresentou uma resposta. Não possui protocolo pois a operadora não forneceu protocolo, número da proposta 17255706831662. Entrou em contato por meio dos telefones 39523333 e 0800 580 2382 na data de 27/09/2024 25/09/2024 e 23/09/2024 em torno de 15:08."/>
    <d v="2024-09-05T00:00:00"/>
    <s v="Não Reincidente"/>
    <n v="1"/>
    <n v="25"/>
    <s v="Não"/>
    <s v="Não"/>
    <s v="Não"/>
    <s v="Não"/>
    <s v="Não"/>
    <n v="0"/>
    <x v="7"/>
    <m/>
    <x v="5"/>
    <m/>
    <x v="2"/>
    <s v="Não"/>
    <s v="Não"/>
    <s v="Localizado o contato apenas após a abaertura da NIP "/>
    <n v="1"/>
    <s v="Alto Custo (Regra de negócio)"/>
    <n v="0"/>
    <m/>
    <n v="0"/>
    <m/>
    <n v="0"/>
    <m/>
    <n v="0"/>
    <n v="0"/>
    <m/>
  </r>
  <r>
    <x v="21"/>
    <n v="13110644"/>
    <s v="Contratos e Regulamentos"/>
    <s v="Demora na Contratação AC"/>
    <s v="SANDOR ÁTILA NEMES"/>
    <m/>
    <n v="49"/>
    <s v="Personal "/>
    <s v="Novos associados"/>
    <s v="Zona Oeste II"/>
    <s v="Individual"/>
    <s v="benificiario, relata que a leve saúde recusou a portabilidade de carências, solicitada após o prazo mínimo de permanência, sob alegação de descrever a justificativa para a recusa. Informa que cumpriu todos os requisitos estabelecidos pela resolução normativa vigente (vínculo ativo no plano de origem/adimplência/prazo de permanência/compatibilidade com o plano de destino e demais requisitos), sendo os documentos entregues na operadora/administradora em 09/09/2024. A portabilidade para o plano leve saúde foi recusada em não informado. . 42233920240930084933 30/09/2024. PROPOSTA 17258942943008 FIRMADO EM CONTRSTO E SEM RESPOSTA DA OPERADOURA."/>
    <d v="2024-09-09T00:00:00"/>
    <s v="Não Reincidente"/>
    <s v="-"/>
    <n v="21"/>
    <s v="Não"/>
    <s v="Não"/>
    <s v="Não"/>
    <s v="Não"/>
    <s v="Atendimento especializado"/>
    <n v="0"/>
    <x v="7"/>
    <m/>
    <x v="5"/>
    <m/>
    <x v="2"/>
    <s v="Não"/>
    <s v="Não"/>
    <s v="Não localizado contato com a Central Fale Leve"/>
    <n v="1"/>
    <s v="Alto Custo (Regra de negócio)"/>
    <n v="0"/>
    <m/>
    <n v="0"/>
    <m/>
    <n v="0"/>
    <m/>
    <n v="0"/>
    <n v="0"/>
    <m/>
  </r>
  <r>
    <x v="21"/>
    <n v="13110915"/>
    <s v="Cobertura"/>
    <s v="Demora na Liberação de Benefício"/>
    <s v="PRISCILA DA SILVA"/>
    <m/>
    <n v="41"/>
    <s v="Personal "/>
    <s v="Novos associados"/>
    <s v="Niterói"/>
    <s v="Individual"/>
    <s v="Pedi o reembolso no dia 22/08/2024 e atende do plano falou pelo e-mail que é 5 dias de análise e mais 30 dias para fazer o reembolso. Liguei para o dia 23/08/2024 para saber quando iria depositar o atende falou que seria dia 25/08/2024. Chegou o dia 25 não depositaram. Liguei no dia 26/9/2024 falando que não estava anexada e depois falou se agência estaria certo e não estava da, aí falou que não foi feito pq estava errado o número da agência. Eu acertei o número certo da agência. O atendente relatou que iria ter a resposta só no dia 3/10/2024. Já vai fazer 2 meses que ainda não recebi o reembolso. Peço ajuda, por gentileza!"/>
    <d v="2024-08-23T00:00:00"/>
    <s v="Reincidente"/>
    <n v="10"/>
    <n v="38"/>
    <s v="Sim"/>
    <s v="Sim"/>
    <s v="Sim"/>
    <s v="Não"/>
    <s v="Não"/>
    <n v="3"/>
    <x v="26"/>
    <m/>
    <x v="6"/>
    <m/>
    <x v="1"/>
    <s v="Não"/>
    <s v="Não"/>
    <s v="Filha da beneficiária da beneficiária reclama de demora no pagamento de reembolso. A mesma encaminhou número de conta errado mas houve erro operacional do Atendimento especializado, que não verificou os protocolos e demorou para realizar envio de conta para o time de financeiro."/>
    <n v="0"/>
    <m/>
    <n v="1"/>
    <s v="Atendimento especializado - Não encaminhou informação de conta bancária ao financeiro"/>
    <n v="0"/>
    <m/>
    <n v="1"/>
    <s v="Perda de SLA"/>
    <n v="0"/>
    <n v="0"/>
    <m/>
  </r>
  <r>
    <x v="21"/>
    <n v="13110556"/>
    <s v="Cobertura"/>
    <s v="Carência"/>
    <s v="ROBERTO CARLOS CEARENSE PIMENTEL"/>
    <m/>
    <n v="59"/>
    <s v="Personal "/>
    <s v="Advindos II"/>
    <s v="Zona Oeste II"/>
    <s v="Empresarial"/>
    <s v="O plano contratado não exigia carência porque foi migrado da Amil, toda conversa com o corretor foi que haveria aproveitamento total da carência, no entanto após assinatura do contrato verificamos que existe carência de seis meses pra utilizar a rede credenciada. Que o atendimento só pode ser realizado na rede própria, incluindo internação e exames . Pelos canais de atendimento foi confirmado isso. Em nenhum momento o corretor avisou isso."/>
    <d v="2024-09-04T00:00:00"/>
    <s v="Reincidente"/>
    <n v="4"/>
    <n v="26"/>
    <s v="Sim"/>
    <s v="Sim"/>
    <s v="Sim"/>
    <s v="Não"/>
    <s v="Atendimento especializado/ Reclame aqui"/>
    <n v="3"/>
    <x v="11"/>
    <m/>
    <x v="9"/>
    <m/>
    <x v="0"/>
    <n v="0"/>
    <s v="Sim"/>
    <m/>
    <n v="1"/>
    <s v="Erro no momento da venda do plano, passando informação errada de carências"/>
    <n v="0"/>
    <m/>
    <n v="0"/>
    <m/>
    <n v="0"/>
    <m/>
    <n v="0"/>
    <n v="0"/>
    <m/>
  </r>
  <r>
    <x v="21"/>
    <n v="13108668"/>
    <s v="Cobertura"/>
    <s v="Dificuldade no agendamento"/>
    <s v="PERPEDIGNA FRANCISCA DOS SANTOS"/>
    <m/>
    <n v="78"/>
    <s v="Personal "/>
    <s v="Novos associados"/>
    <s v="Zona Norte I"/>
    <m/>
    <s v="Interlocutora, que se identifica como nora da beneficiária, questiona a falta de atendimento para TC - Crânio ou sela túrcica ou órbitas, e nome do médico solicitante Rubens Pertecarrari Junior CRM 759732. A solicitação foi feita à Operadora no dia 11/08/2024, para realização no município Rio de Janeiro. A operadora alega que o pedido está em análise [ou não apresenta resposta ao pedido]. Protocolo 42233920240930113512 – data 30/09/2024."/>
    <d v="2024-09-30T00:00:00"/>
    <s v="Não Reincidente"/>
    <n v="1"/>
    <n v="0"/>
    <s v="Sim"/>
    <s v="Sim"/>
    <s v="Sim"/>
    <s v="Não"/>
    <s v="Atendimento especializado"/>
    <n v="3"/>
    <x v="4"/>
    <m/>
    <x v="3"/>
    <m/>
    <x v="1"/>
    <s v="Sim"/>
    <s v="Sim"/>
    <s v="Filha da beneficiária entra em contato com a central Fale Leve solicitando informações sobre a autorização de TC e consultora não localiza guia 1314469 já aberta e autorizada. Responsável ameaça e atendimento especializado não consegue contato para informar sobre autorização."/>
    <n v="0"/>
    <m/>
    <n v="1"/>
    <s v="Fale Leve  - Consultora não verificou autorizações da beneficiária "/>
    <n v="0"/>
    <m/>
    <n v="0"/>
    <m/>
    <n v="0"/>
    <n v="1"/>
    <s v="Salesforce - Insuficiência de árvore para registro correto de caso"/>
  </r>
  <r>
    <x v="21"/>
    <n v="13109924"/>
    <s v="Cobertura"/>
    <s v="Dificuldade no agendamento"/>
    <s v="GIUSA MARIA AMORIM STEVENS"/>
    <m/>
    <n v="63"/>
    <s v="Premium"/>
    <s v="Advindos II"/>
    <s v="Zona norte II"/>
    <m/>
    <s v="Beneficiaria, questiona o não atendimento para Consulta com Oftalmologista, 40808033 - Mamografia convencional bilateral, 40202615 - Endoscopia digestiva alta com biópsia e teste de urease (pesquisa Helicobacter pylori), 40901211 - US - Estruturas superficiais (cervical ou axilas ou músculo ou tendão), 40901122 - US - Abdome total (abdome superior, rins, bexiga, aorta, veia cava inferior e adrenais), 40901203 - US - Órgãos superficiais (tireóide ou escroto ou pênis ou crânio), 40901386 - Doppler colorido de órgão ou estrutura isolada, médico solicitante Dra. Camila Ferreira Mariane e Dra Rita de Souza Milano. Relata que tentou entrar em contato com a Operadora por meio dos telefones 3952 3300 e 3952 4800 - na data 23/09/2024, em torno das 10h, sem sucesso."/>
    <d v="2024-09-30T00:00:00"/>
    <s v="Não Reincidente"/>
    <n v="0"/>
    <n v="0"/>
    <s v="Não"/>
    <s v="Não"/>
    <s v="Não"/>
    <s v="Não"/>
    <s v="Não"/>
    <n v="0"/>
    <x v="27"/>
    <m/>
    <x v="3"/>
    <m/>
    <x v="1"/>
    <s v="Não"/>
    <s v="Não"/>
    <s v="Não foram localizadas as tentativas de contato com o Fale Leve. Não consta registro de solicitação em nenhum canal de contato com a operadora."/>
    <n v="0"/>
    <m/>
    <n v="0"/>
    <m/>
    <n v="0"/>
    <m/>
    <n v="0"/>
    <m/>
    <n v="0"/>
    <n v="1"/>
    <s v="Yeastar/Facilita - Beneficiária não consegue falar com Fale Leve"/>
  </r>
  <r>
    <x v="21"/>
    <n v="13109801"/>
    <s v="Cobertura"/>
    <s v="Demora na Liberação de Benefício"/>
    <s v="CAMILA DE ARAUJO SERRA"/>
    <m/>
    <n v="35"/>
    <s v="Personal "/>
    <s v="Advindos II"/>
    <s v="Nova Iguaçu"/>
    <m/>
    <s v="beneficiário], questiona a negativa de reembolso por livre escolha de prestador, conforme previsão contratual, para instrumentador, realizado em 17/08/2027. A solicitação de reembolso foi feita à operadora no dia [19/08/2024]. Protocolo 42232320090122133333data30/09 valor de 500r$"/>
    <d v="2024-08-17T00:00:00"/>
    <s v="Não Reincidente"/>
    <n v="6"/>
    <n v="44"/>
    <s v="Sim"/>
    <s v="Não"/>
    <s v="Sim"/>
    <s v="Não"/>
    <s v="Não"/>
    <n v="2"/>
    <x v="16"/>
    <m/>
    <x v="2"/>
    <m/>
    <x v="0"/>
    <s v="Sim"/>
    <s v="Não"/>
    <s v="Beneficiária reclama sobre recusa de reembolso de instrumentador. Procedimento negado pois não está previsto no rol. A ameaça entrou 1 hora antes  da abertura da NIP e time de produção médica não recebeu reclamação para tratativa."/>
    <n v="0"/>
    <m/>
    <n v="0"/>
    <m/>
    <n v="0"/>
    <m/>
    <n v="0"/>
    <m/>
    <n v="0"/>
    <n v="0"/>
    <m/>
  </r>
  <r>
    <x v="22"/>
    <n v="13111735"/>
    <s v="Cobertura"/>
    <s v="Cancelamento de consulta"/>
    <s v="ANNA CAROLINA BARRETO MARTINS DE OLIVEIRA"/>
    <m/>
    <n v="35"/>
    <s v="Leve ON"/>
    <s v="Advindos II"/>
    <s v="Zona Oeste I "/>
    <s v="Individual"/>
    <s v="Faço tratamento há anos, tomo remédio controlado. Me tratava c/ uma dra, excelente, que saiu do plano, fui pro dr que saiu do plano, excelente também. Depois disso não conseguir mais agendar com médico nenhum. Agendei umas 5x, desde junho e não consegui me consultaR, sempre cancelam, porque o médico saiu da clínica. 1 tem q saber pq os médicos não param na leve. 2 fiz bariatrica e preciso do acompanhamento com osiquaitra por causa da compulsão, e não tô conseguindo. Hoje foi a gota d'água. Desde 9h esperando a médica online, quando foi 10:31 mandei mensagem pra leve, que me informou que a médica não ia atender. Que falta de respeito é essa com o Cliente, leve???? Mais uma vez eu sem o tratamento, vão fazer 5 meses. Muito desorganizada e atendimento ruim, da ouvidoria e dos atendentes. Tô há 2 semanas querendo saber sobre plano dental, iam entrar em contato comigo e até agora nada. Como querem crescer assim???"/>
    <d v="2024-10-01T00:00:00"/>
    <s v="Reincidente"/>
    <n v="1"/>
    <n v="0"/>
    <s v="Não"/>
    <s v="Não"/>
    <s v="Sim"/>
    <s v="Não"/>
    <s v="Não"/>
    <n v="1"/>
    <x v="12"/>
    <m/>
    <x v="1"/>
    <m/>
    <x v="1"/>
    <s v="Não"/>
    <s v="Não"/>
    <s v="Beneficiária reclama de inúmeros cancelamentos de consultas e demora para atendimento e atraso no atendimento por telemedicina. No dia em que a NIP foi aberta, a mesma estava aguardando atendimento e não foi informado que a profissional não poderia atendé-la. No único atendimento, não há ameaça, beneficiária solicita apenas o protocolo do atendimento."/>
    <m/>
    <m/>
    <m/>
    <m/>
    <m/>
    <m/>
    <m/>
    <m/>
    <m/>
    <m/>
    <m/>
  </r>
  <r>
    <x v="22"/>
    <n v="13112317"/>
    <s v="Cobertura"/>
    <s v="Demora na Liberação de Benefício"/>
    <s v="VICTOR SOUZA SANTOS"/>
    <m/>
    <n v="43"/>
    <s v="Leve ON"/>
    <s v="Advindos II"/>
    <s v="São Gonçalo"/>
    <s v="Empresarial"/>
    <s v="beneficiário, questiona a falta de atendimento para realização de uma Cirurgia Hiperplasia Sebacea (em região temporal Direita)médico solicitante:Dra Cristiane Plasa Ciattei CRM5293276-8 se houver]. A solicitação foi feita à Operadora no dia11/06/2024, para realização no município de Niteroi operadora alega que o pedido está em análise e não apresenta resposta ao pedido. Protocolo;42223920240923101403 data 23/09/2024 Beneficiário relata que foi informado pela operadora que o procedimento seria agendado a cirurgia após 5 dias e até O DIA DE HOJE 01/10/2024 NÃO RETORNOU."/>
    <d v="2024-09-23T00:00:00"/>
    <s v="Reincidente"/>
    <n v="1"/>
    <n v="8"/>
    <s v="Sim"/>
    <s v="Sim"/>
    <s v="Sim"/>
    <s v="Não"/>
    <s v="Atendimento especializado"/>
    <n v="3"/>
    <x v="22"/>
    <s v="Cirurgia Plástica"/>
    <x v="4"/>
    <m/>
    <x v="1"/>
    <s v="Sim"/>
    <s v="Não"/>
    <s v="Beneficiário reclama de demora para agendamento de cirurgia, porém  em sistema, não há pedido aberto para realização de procedimento. Em atendimento, beneficiário reclama de dificuldade para contato com a secretária do médico."/>
    <m/>
    <m/>
    <m/>
    <m/>
    <m/>
    <m/>
    <m/>
    <m/>
    <m/>
    <m/>
    <m/>
  </r>
  <r>
    <x v="23"/>
    <n v="13113835"/>
    <s v="Cobertura"/>
    <s v="Dificuldade no agendamento"/>
    <s v="NICOLAS MAGALHAES BAPTISTA DA SILVEIRA"/>
    <m/>
    <n v="9"/>
    <s v="Personal "/>
    <s v="Novos associados"/>
    <s v="Zona Norte I"/>
    <s v="Individual"/>
    <s v="Interlocutora, que se identifica como avó do beneficiário, questiona a falta de atendimento para Terapia de Cabine com Fonoaudióloga, Terapia Cognitivo Comportamental com Psicóloga ou Psicoterapeuta, Especializada em PCDS com Psicopedagoga, e nome do médico solicitante Dra. Tais de Marco. A solicitação foi feita à Operadora no dia 20/08/2024, para realização no município Rio de Janeiro e a operadora indicou prestadores que não realizam as terapias pelo plano. Protocolo 42233920241002168840 – data 02/10/2024."/>
    <d v="2024-08-20T00:00:00"/>
    <s v="Reincidente"/>
    <n v="8"/>
    <n v="43"/>
    <s v="Não"/>
    <s v="Não"/>
    <s v="Sim"/>
    <s v="Sim"/>
    <s v="Não"/>
    <n v="2"/>
    <x v="10"/>
    <s v="Terapia em cabine"/>
    <x v="2"/>
    <m/>
    <x v="1"/>
    <s v="Sim"/>
    <s v="Perda de SLA/ Perda de prazo para realização do exame"/>
    <s v="Beneficiário solicita terapia de cabine, porém, não há prestador credenciado."/>
    <m/>
    <m/>
    <m/>
    <m/>
    <m/>
    <m/>
    <m/>
    <m/>
    <m/>
    <m/>
    <m/>
  </r>
  <r>
    <x v="23"/>
    <n v="13114099"/>
    <s v="Contratos e Regulamentos"/>
    <s v="Demora na Contratação AC"/>
    <s v="JONAS DE MELO ZACHIS"/>
    <m/>
    <n v="32"/>
    <s v="Leve ON"/>
    <s v="Advindos III"/>
    <s v="Zona Oeste II"/>
    <s v="Individual"/>
    <s v="Interlocutor(a), que se identifica como filho do beneficiário questiona a recusa para contratação de plano individual ou familiar, sob alegação de esta em analise . A solicitação foi feita à Operadora no dia 18/09/2024 Protocolo:42233920241002091091 data:02/10/2024"/>
    <d v="2024-09-18T00:00:00"/>
    <s v="Não Reincidente"/>
    <s v="-"/>
    <n v="14"/>
    <s v="Não"/>
    <s v="Não"/>
    <s v="Não"/>
    <s v="Não"/>
    <s v="Não"/>
    <n v="0"/>
    <x v="7"/>
    <m/>
    <x v="5"/>
    <m/>
    <x v="2"/>
    <s v="Não"/>
    <s v="Não"/>
    <s v="Não localizado contato com a Central Fale Leve"/>
    <m/>
    <m/>
    <m/>
    <m/>
    <m/>
    <m/>
    <m/>
    <m/>
    <m/>
    <m/>
    <m/>
  </r>
  <r>
    <x v="23"/>
    <n v="13115578"/>
    <s v="Cobertura"/>
    <s v="Dificuldade no agendamento"/>
    <s v="ANA PAULA CUNHA DE ANDRADE"/>
    <m/>
    <n v="47"/>
    <s v="Leve ON"/>
    <s v="Novos associados"/>
    <s v="São João de Meriti"/>
    <m/>
    <s v="Benecifiária, questiona a falta de atendimento para : consulta com Mastologista, e nome do médico solicitante DR. Ana Cristina . A solicitação foi feita à Operadora no dia 13/09/2024 , para realização no município Duque de Caxias. A operadora alega que o pedido está em análise ou não apresenta resposta ao pedido. Protocolo: 42233920241002121166 - Data : 02/10/2024"/>
    <d v="2024-10-02T00:00:00"/>
    <s v="Não Reincidente"/>
    <n v="2"/>
    <n v="0"/>
    <s v="Sim"/>
    <s v="Não"/>
    <s v="Sim"/>
    <s v="Não"/>
    <s v="Não"/>
    <n v="2"/>
    <x v="5"/>
    <s v="Mastologista"/>
    <x v="2"/>
    <m/>
    <x v="1"/>
    <s v="Sim"/>
    <s v="Não"/>
    <s v="Beneficiária reclama de dificuldade para o agendamento de consulta com mastologista. Agenda da clínica fora do prazo."/>
    <m/>
    <m/>
    <m/>
    <m/>
    <m/>
    <m/>
    <m/>
    <m/>
    <m/>
    <m/>
    <m/>
  </r>
  <r>
    <x v="23"/>
    <n v="13115601"/>
    <s v="Cobertura"/>
    <s v="Carência"/>
    <s v="FERNANDA MONTEIRO MARINHO PESSOA DE MAGALHAES"/>
    <m/>
    <n v="44"/>
    <s v="Mais Metropolitano"/>
    <s v="Advindos III"/>
    <s v="Centro/ Zona Sul"/>
    <m/>
    <s v="boa tarde Estou com ima inflamação na vista e mesmo com o plano recem contrato pagp em dia. pedidos medicos de urgencia dada a gravidade e conversa corretor alegando que nao ha carencia o plano nega cinsulta com especialista para que eu possa receber o tratamento correto anexo envio reclamcao feita no reclame aqio ainda sem solucao"/>
    <d v="2024-09-20T00:00:00"/>
    <s v="Não Reincidente"/>
    <n v="3"/>
    <n v="12"/>
    <s v="Sim"/>
    <s v="Sim"/>
    <s v="Sim"/>
    <s v="Não"/>
    <s v="Atendimento especializado"/>
    <n v="3"/>
    <x v="11"/>
    <m/>
    <x v="9"/>
    <m/>
    <x v="1"/>
    <s v="Sim"/>
    <s v="Não"/>
    <s v="Beneficiária solicita agendamento de consulta com oftalmologista especializado em retina. Beneficiária com 10 dias de plano, foi informada a carência, porém, solicitado o envio do encaminhamento para localizar o prestador e beneficiária não enviou pedido."/>
    <m/>
    <m/>
    <m/>
    <m/>
    <m/>
    <m/>
    <m/>
    <m/>
    <m/>
    <m/>
    <m/>
  </r>
  <r>
    <x v="24"/>
    <n v="13116546"/>
    <s v="Mensalidade ou Reajuste"/>
    <s v="Devolucao de mensalidade"/>
    <s v="RENATA SOUSA DA SILVA"/>
    <m/>
    <n v="36"/>
    <s v="Personal "/>
    <s v="Advindos II"/>
    <s v="Zona Oeste II"/>
    <s v="Individual"/>
    <s v="Beneficiária, questiona a não devolução de valor proporcional de mensalidade pela Operadora, vez que ocorreu o cancelamento contratual; exclusão a pedido. Protocolo 42233920240930114014 data - 30/09/2024"/>
    <d v="2024-09-10T00:00:00"/>
    <s v="Não Reincidente"/>
    <n v="10"/>
    <n v="23"/>
    <s v="Sim"/>
    <s v="Sim"/>
    <s v="Sim"/>
    <s v="Não"/>
    <s v="Atendimento especializado"/>
    <n v="3"/>
    <x v="26"/>
    <m/>
    <x v="6"/>
    <m/>
    <x v="1"/>
    <s v="Sim"/>
    <s v="Abertura de caso na árvore errada"/>
    <s v="Beneficiária realizou o cancelamento por desistência até os 7 dias do plano, pois informa que gostaria de ser atendida no Hospital São Bernardo. Durante o processo de devolução, houve TED devolvida por envio de conta errada e o setor financeiro não realizou abertura de caso solicitando a confirmação dos dados bancários"/>
    <m/>
    <m/>
    <m/>
    <m/>
    <m/>
    <m/>
    <m/>
    <m/>
    <m/>
    <m/>
    <m/>
  </r>
  <r>
    <x v="24"/>
    <n v="13116709"/>
    <s v="Contratos e Regulamentos"/>
    <s v="Demora na Contratação AC"/>
    <s v="THIAGO RIBEIRO ACACIO"/>
    <m/>
    <n v="45"/>
    <s v="Premium"/>
    <s v="Advindos III"/>
    <s v="Zona Oeste I "/>
    <m/>
    <s v="Beneficiário, questiona a recusa para contratação de plano coletivo empresarial CNPJ 43.946.704/0001-64 e a Operadora Leve Saúde, sob alegação de falta de interesse comercial. A solicitação foi feita à Operadora no dia 05/09/2024. Trata-se de empresário individual, que realizou inscrição nos órgãos competentes há no mínimo 6 (seis) meses e está regular junto à Receita Federal. Protocolo: 42233920240918039930 – data: 18/09/2024."/>
    <d v="2024-09-05T00:00:00"/>
    <s v="Não Reincidente"/>
    <n v="5"/>
    <n v="28"/>
    <s v="Não"/>
    <s v="Não"/>
    <s v="Sim"/>
    <s v="Sim"/>
    <s v="Ouvidoria"/>
    <n v="2"/>
    <x v="13"/>
    <m/>
    <x v="9"/>
    <m/>
    <x v="2"/>
    <s v="Não"/>
    <s v="Não"/>
    <s v="Localizados 4 contatos do cliente com a Central Fale Leve. Cliente não realiza ameaça explícita mas solicita protocolo e informa que está gravando as ligações. Localizado contato com a Ouvidoria no dia 23/09 (após os contatos com o Fale Leve), solicitando esclarescimentos sobre negativa de implantação."/>
    <m/>
    <m/>
    <m/>
    <m/>
    <m/>
    <m/>
    <m/>
    <m/>
    <m/>
    <m/>
    <m/>
  </r>
  <r>
    <x v="24"/>
    <n v="13117086"/>
    <s v="Contratos e Regulamentos"/>
    <s v="Devolucao de mensalidade"/>
    <s v="SANDRA REGINA DURVAL PEREIRA"/>
    <m/>
    <n v="62"/>
    <s v="Personal "/>
    <s v="Novos associados"/>
    <s v="Zona Oeste I "/>
    <s v="Individual"/>
    <s v="Beneficiário, informa que solicitou [o cancelamento do contrato informar a forma de solicitação, por telefone, em 27/09/2024, e até a presente data não conseguiu o cancelamento. Para efetuar a reclamação, relata que tentou entrar em contato com a Operadora por meio contato telefone 21 3952 3333 nas datas 27/28/30/01/02/30 , em torno das 11;00 sem sucesso.42233920241003122382 data 03/10/2024. beneficiaria relata que operadora informou , só por telefone seria possível o cancelamento .porem quando liga esta dando, esse telefone não existe."/>
    <d v="2024-10-03T00:00:00"/>
    <s v="Não Reincidente"/>
    <n v="1"/>
    <n v="0"/>
    <s v="Sim"/>
    <s v="Sim"/>
    <s v="Sim"/>
    <s v="Não"/>
    <s v="Atendimento especializado"/>
    <n v="3"/>
    <x v="28"/>
    <m/>
    <x v="14"/>
    <m/>
    <x v="0"/>
    <s v="Sim"/>
    <s v="Não"/>
    <s v="Beneficiária solicita cancelamento do plano e devolução da mensalidade paga ao plano. Solicitação feita em atendimento por whatsapp, após o prazo de 7 dias. Atendimento foi realizado pelo whatsapp e como fluxo, o cancelamento deve ser realizado por telefone, para leitura da RN mas beneficiária não concorda com fluxo."/>
    <m/>
    <m/>
    <m/>
    <m/>
    <m/>
    <m/>
    <m/>
    <m/>
    <m/>
    <m/>
    <m/>
  </r>
  <r>
    <x v="24"/>
    <n v="13118013"/>
    <s v="Cobertura"/>
    <s v="Dificuldade no agendamento"/>
    <s v="ANGELA NASCIMENTO DA PAIXÃO"/>
    <m/>
    <n v="60"/>
    <s v="Personal"/>
    <s v="Advindos II"/>
    <s v="Zona Oeste I"/>
    <s v="Individual"/>
    <s v="Interlocutor(a), que se identifica como filha da beneficiária questiona a não cobertura em caráter de urgência para SLT A LASER. O procedimento foi solicitado à operadora no dia 30/09/2024 para realização no município RIO DE JANEIRO/RJ. A operadora alega que não possui prestador em sua rede para realização do serviço de saúde. Protocolo 42233920241002120504 data 02/10/2024"/>
    <d v="2024-09-30T00:00:00"/>
    <s v="Reincidente"/>
    <n v="14"/>
    <n v="3"/>
    <s v="Sim"/>
    <s v="Sim"/>
    <s v="Sim"/>
    <s v="Não"/>
    <s v="Atendimento especializado"/>
    <n v="3"/>
    <x v="4"/>
    <m/>
    <x v="3"/>
    <m/>
    <x v="1"/>
    <s v="Sim"/>
    <s v="Perda de SLA"/>
    <s v="Houve perda de SLA  no backoffice, que recebeu o pedido no dia 30/09 e abriu guia 02/10, abertura de guia com a codificação errada e liberação dessa guia sem comunicação com a Regulação."/>
    <m/>
    <m/>
    <m/>
    <m/>
    <m/>
    <m/>
    <m/>
    <m/>
    <m/>
    <m/>
    <m/>
  </r>
  <r>
    <x v="24"/>
    <n v="13118379"/>
    <s v="Contratos e Regulamentos"/>
    <s v="Suspenção por inadimplência"/>
    <s v="LIVIA REGINA FERREIRA OLIVEIRA DOS SANTOS"/>
    <m/>
    <n v="41"/>
    <s v="Personal"/>
    <s v="Novos associados"/>
    <s v="Zona Norte I"/>
    <s v="Empresarial"/>
    <s v="fui informada pela operadora no dia 01/10/2024 que a suspensão de atendimento do meu plano somente deve ocorrer após 30 dias de atraso , o que não foi respeitado pela operadora ocasionando transtorno"/>
    <d v="2024-09-23T00:00:00"/>
    <s v="Não Reincidente"/>
    <n v="11"/>
    <n v="10"/>
    <s v="Sim"/>
    <s v="Sim"/>
    <s v="Sim"/>
    <s v="Não"/>
    <s v="Atendimento especializado"/>
    <n v="3"/>
    <x v="29"/>
    <m/>
    <x v="14"/>
    <m/>
    <x v="0"/>
    <s v="Sim"/>
    <s v="Sim"/>
    <s v="Beneficiária tem contrato empresarial e está com o contrato suspenso por inadimplência por 24 dias de atraso. Aberta ameaça para atendimento especializado e DR para setor de cobrança pois responsável pelo contrato alega que fez pagamento no dia 23/09 mas não ocorreu baixa bancária"/>
    <m/>
    <m/>
    <m/>
    <m/>
    <m/>
    <m/>
    <m/>
    <m/>
    <m/>
    <m/>
    <m/>
  </r>
  <r>
    <x v="25"/>
    <n v="13119662"/>
    <s v="Contratos e Regulamentos"/>
    <s v="Demora na Contratação AC"/>
    <s v="MURILO DE MORAES"/>
    <m/>
    <n v="66"/>
    <s v="Premium"/>
    <s v="Novos associados"/>
    <s v="Zona Norte I"/>
    <s v="Individual"/>
    <s v="Interlocutor Murilo, que se identifica como beneficiário do plano, questiona a recusa para contratação de plano individual ou familiar, sob alegação de não informaram o motivo da não contratação. A solicitação foi feita à Operadora no dia 13/08/2024. Protocolo a operadora não informou o protocolo o beneficiário ligou no numero 02139523300 e 2139523333 – data 28/08/2024."/>
    <d v="2024-08-27T00:00:00"/>
    <s v="Não Reincidente"/>
    <s v="-"/>
    <n v="38"/>
    <s v="Não"/>
    <s v="Não"/>
    <s v="Não"/>
    <s v="Não"/>
    <s v="Não"/>
    <n v="0"/>
    <x v="7"/>
    <m/>
    <x v="5"/>
    <m/>
    <x v="2"/>
    <s v="Não"/>
    <s v="Não"/>
    <s v="Não localizado contato com a Central Fale Leve."/>
    <m/>
    <m/>
    <m/>
    <m/>
    <m/>
    <m/>
    <m/>
    <m/>
    <m/>
    <m/>
    <m/>
  </r>
  <r>
    <x v="25"/>
    <n v="13119858"/>
    <s v="Contratos e Regulamentos"/>
    <s v="Demora na Contratação AC"/>
    <s v="PALMYRA SOARES CORREIA"/>
    <m/>
    <n v="84"/>
    <s v="Personal "/>
    <s v="Advindos III"/>
    <s v="Zona norte III"/>
    <s v="Individual"/>
    <s v="Interlocutor cristiano soares correia, que se identifica como filho da beneficiaria Palmyra soares correia , questiona a recusa para contratação de plano individual ou familiar, sob alegação de ter 25 dias uteias respaldados pela ans e nao deram nenhuma resposta ainda mesmo passado o prazo. A solicitação foi feita à Operadora no dia 30/08/2024 a solicitação de contrato no dia 03/09/2024 foi feita uma entrevista com a operadora e mesmo assim não houve resposta. Protocolo de atendimento com a operadora 42233920241002093810 01/10/2024"/>
    <d v="2024-08-31T00:00:00"/>
    <s v="Não Reincidente"/>
    <s v="-"/>
    <n v="34"/>
    <s v="Não"/>
    <s v="Não"/>
    <s v="Não"/>
    <s v="Não"/>
    <s v="Reclame aqui"/>
    <n v="0"/>
    <x v="7"/>
    <m/>
    <x v="5"/>
    <m/>
    <x v="2"/>
    <s v="Não"/>
    <s v="Não"/>
    <s v="Filho da cliente realizou abertura de RA no mesmo dia em que a NIP foi aberta as 12:01/  RA aberto 15:18"/>
    <m/>
    <m/>
    <m/>
    <m/>
    <m/>
    <m/>
    <m/>
    <m/>
    <m/>
    <m/>
    <m/>
  </r>
  <r>
    <x v="25"/>
    <n v="13119951"/>
    <s v="Contratos e Regulamentos"/>
    <s v="Demora na Contratação AC"/>
    <s v="AMANDA TRINDADE AMARAL"/>
    <m/>
    <n v="31"/>
    <s v="Personal "/>
    <s v="Advindos III"/>
    <s v="Zona norte III"/>
    <s v="Individual"/>
    <s v="Beneficiária questiona a falta de resposta sobre contratação de plano individual ou familiar. A solicitação foi feita à Operadora no dia 13/09/2024. Protocolo 42233920241004103932 04/10/2024"/>
    <d v="2024-09-16T00:00:00"/>
    <s v="Não Reincidente"/>
    <s v="-"/>
    <n v="18"/>
    <s v="Não"/>
    <s v="Não"/>
    <s v="Não"/>
    <s v="Não"/>
    <s v="Não"/>
    <n v="0"/>
    <x v="7"/>
    <m/>
    <x v="5"/>
    <m/>
    <x v="2"/>
    <s v="Não"/>
    <s v="Não"/>
    <s v="Não localizado contato com a Central Fale Leve."/>
    <m/>
    <m/>
    <m/>
    <m/>
    <m/>
    <m/>
    <m/>
    <m/>
    <m/>
    <m/>
    <m/>
  </r>
  <r>
    <x v="26"/>
    <n v="13120629"/>
    <s v="Cobertura"/>
    <s v="Dificuldade no agendamento"/>
    <s v="PRISCILA DA SILVA"/>
    <m/>
    <n v="44"/>
    <s v="Personal "/>
    <s v="Novos associados"/>
    <s v="São Gonçalo"/>
    <s v="Empresarial"/>
    <s v="Bom dia. A minha mãe ligou para marcar um exame de cintilografia o atendente falou que não tem vaga em Niterói e tem que ficar em análise em 21 dias. A minha mãe tem angina grau 3, e fez cateterismo e deu uma artéria obstruída 70% e tentou fazer angioplastia sem sucesso. Ela precisa fazer o cintilografia para poder começar fazer REABILITAÇÃO CARDÍACA MAIS RÁPIDO POSSÍVEL. O atendente falou que não tem vaga em Niterói e só no rio em nova Iguaçu. A minha mãe não tem condições de ir para lá fazer esse exame por causa da grávida da saúde dela . Ela só pode fazer em Niterói que é próximo da casa dela. Peço por favor me ajuda. Deus abençoe vocês."/>
    <d v="2024-09-24T00:00:00"/>
    <s v="Reincidente"/>
    <n v="5"/>
    <n v="11"/>
    <s v="Não"/>
    <s v="Não"/>
    <s v="Sim"/>
    <s v="Não"/>
    <s v="Não"/>
    <n v="1"/>
    <x v="6"/>
    <m/>
    <x v="4"/>
    <m/>
    <x v="0"/>
    <s v="Não"/>
    <s v="Não"/>
    <s v="Familiar da beneficiária reclama da demora para autorização de exame. Realizada escuta de todas as ligações sobre o assunto e não foi localizada ameaça, os prazos informados estão corretos e beneficiária ciente que guia estava em análise. Pedido sem indicação explícita de urgência. "/>
    <m/>
    <m/>
    <m/>
    <m/>
    <m/>
    <m/>
    <m/>
    <m/>
    <m/>
    <m/>
    <m/>
  </r>
  <r>
    <x v="27"/>
    <n v="13121718"/>
    <s v="Cobertura"/>
    <s v="Dificuldade no agendamento"/>
    <s v="CLAUDIA FERREIRA DE CARVALHO"/>
    <m/>
    <n v="55"/>
    <s v="Premium"/>
    <s v="Advindos II"/>
    <s v="Zona Oeste II"/>
    <s v="Empresarial"/>
    <s v="Interlocutora, que se identifica como corretora da beneficiária, questiona o não atendimento para espectomia total, espectomia total com anexectomia uni ou bilateral. A solicitação foi feita à operadora no dia 24/09/2024, para realização no município Rio de Janeiro e a operadora encaminhou para prestador de especialidade ginecologica sob alegação de não possuir médico na especialidade solicitada. Protocolo 42233920240924102779 – data 24/09/2024."/>
    <s v="-"/>
    <s v="Não Reincidente"/>
    <n v="0"/>
    <n v="0"/>
    <s v="Sim"/>
    <s v="Não"/>
    <s v="Sim"/>
    <s v="Sim"/>
    <s v="Ouvidoria"/>
    <n v="3"/>
    <x v="10"/>
    <s v="Cirurgião Ginecologista"/>
    <x v="2"/>
    <m/>
    <x v="1"/>
    <s v="Sim"/>
    <s v="Não"/>
    <s v="Beneficiária reclama de &quot;não atendimento&quot; para procedimentos cirúrgicos ginecológicos. Não recebemos o pedido para os procedimentos mencionados na reclamação, somente para histeroscopia que foi agendado. Houve erro operacional do Gestão de rede por informar que só temos um profissional para avaliação e não indicou outro profissional como solicitado."/>
    <m/>
    <m/>
    <m/>
    <m/>
    <m/>
    <m/>
    <m/>
    <m/>
    <m/>
    <m/>
    <m/>
  </r>
  <r>
    <x v="27"/>
    <n v="13122292"/>
    <s v="Cobertura"/>
    <s v="Dificuldade no agendamento"/>
    <s v="MARIA INEZ DE FARIAS FERREIRA"/>
    <m/>
    <n v="66"/>
    <s v="Personal "/>
    <s v="Novos associados"/>
    <s v="Zona norte II"/>
    <m/>
    <s v="No dia 19/06/2024 entrei em contato com mais de um corretor Leve Saúde para adquiri o plano. Conforme evidência anexa, me foi informado que o Memorial Del Castilho faria parte da rede. Contratei 24/06/2024 e ao solicitar atendimento lá, fui informada que estava descredenciado. Ao consultar o site da operadora, o aviso de descredenciamento está datado de 02/05/2024, ou seja, me foi vendido o plano com uma rede que já não existia. O Memorial Engenho de Dentro nem tem comunicado no site de saída. O Del Castilho foi substituído pela Clínica Leve unidade Tijuca, e a mesma não tem agenda neste ano para Mastologista, especialidade que preciso com urgência. Eles substituem por clínicas próprias que não suportam a mesma demanda do descredenciado, tem acontecido com toda a rede. Em contato com o atendimento informam que somente Tijuca e Barra tem esse profissional, acredito que não seja suficiente para atender ao número de vidas. Solicito apoio para providências do plano em atender a demanda."/>
    <d v="2024-09-24T00:00:00"/>
    <s v="Não Reincidente"/>
    <n v="2"/>
    <n v="13"/>
    <s v="Sim"/>
    <s v="Sim"/>
    <s v="Sim"/>
    <s v="Sim"/>
    <s v="Ouvidoria"/>
    <n v="4"/>
    <x v="21"/>
    <m/>
    <x v="9"/>
    <m/>
    <x v="1"/>
    <s v="Não"/>
    <s v="Não"/>
    <s v="Beneficiária reclama do descredenciamento de clínicas e do material divulgado pelo corretor, no momento da contratação. Reclama de data distante para o agendamento de consulta com mastologista."/>
    <m/>
    <m/>
    <m/>
    <m/>
    <m/>
    <m/>
    <m/>
    <m/>
    <m/>
    <m/>
    <m/>
  </r>
  <r>
    <x v="27"/>
    <n v="13122581"/>
    <s v="Cobertura"/>
    <s v="Negativa de beneficios"/>
    <s v="KELLY CRISTINA DA SILVA LIMA"/>
    <m/>
    <n v="35"/>
    <s v="Leve ON"/>
    <s v="Novos associados"/>
    <s v="Zona Oeste I "/>
    <m/>
    <s v="Beneficiária, informa que o procedimento Anestesia para Colonoscopia, foi pago para o prestadora, para a operadora reembolsar. O procedimento foi realizado em caráter particular em 15/08/2024, no prestador Clinica KATZ endoimagens, em função da ausência de cobertura pela operadora. A solicitação de reembolso foi feita em 16/08/2024, não sendo pago o reembolso integral o valor R$350. A mesma alega que não conseguiu fazer o exame, pois o laxante não fez efeito, o exame precisa ser feito. Protocolo 42233920240816023 - 16/08/2021."/>
    <d v="2024-08-16T00:00:00"/>
    <s v="Não Reincidente"/>
    <n v="3"/>
    <n v="52"/>
    <s v="Não"/>
    <s v="Não"/>
    <s v="Sim"/>
    <s v="Não"/>
    <s v="Não"/>
    <n v="1"/>
    <x v="4"/>
    <m/>
    <x v="3"/>
    <m/>
    <x v="1"/>
    <s v="Sim"/>
    <s v="Sim"/>
    <s v="Beneficiária encaminhou para a caixa de atendimento no dia 23/08, somente os dados bancários. Em reposta, foi solicitado o contato com a caixa de atendimento e beneficiária enviou a documentação correta no dia 30/09. Houve demora para envio da caixa de atendimento para a produção médica. Localizado atendimento em que beneficiária envia as notas fiscais, porém, consultora não encaminha documentação para caixa de atendimento e recepcionamos o email da beneficiária somente no dia 23/08 com os dados bancários."/>
    <m/>
    <m/>
    <m/>
    <m/>
    <m/>
    <m/>
    <m/>
    <m/>
    <m/>
    <m/>
    <m/>
  </r>
  <r>
    <x v="28"/>
    <n v="13129371"/>
    <s v="Cobertura"/>
    <s v="Negativa de beneficios"/>
    <s v="MARIA ANGELICA PEREIRA DA SILVA"/>
    <m/>
    <n v="71"/>
    <s v="Premium"/>
    <s v="Novos associados"/>
    <s v="Centro/ Zona Sul"/>
    <m/>
    <s v="Minha mãe, idosa de 71 anos, foi atendida no PA UNIMED Copacabana no dia 28/9/2024 a noite, com forte dor no estomago e no peito. Lá foi verificado que ela tinha alterações no eletrocardiograma e nos exames de sangue, o que levou à transferência para o hospital PROCOR (Ilha do Governador), onde foram realizados mais exames, incluindo um cateterismo que identificou que seria necessária uma cirurgia aberta de emergência. Desde então ela continua aguardando uma ação do plano, que mesmo com uma liminar determinando o cumprimento, não o fez. Na clínica que ela está não há centro cirúrgico e suporte para tal, mas o plano tem entre seus referenciados hospitais como o Pró cardíaco p.e, que tem total estrutura para isso. Mesmo assim, não há ação do plano em resolver, o que nos parece falta de preocupação com a vida. Estamos desesperados, pois atualmente ela está em um CTI com poucos recursos e a saúde dela se deteriora por conta da demora. Clamo por socorro."/>
    <d v="2024-10-05T00:00:00"/>
    <s v="Não Reincidente"/>
    <n v="7"/>
    <n v="3"/>
    <s v="Não"/>
    <s v="Não"/>
    <s v="Sim"/>
    <s v="Não"/>
    <s v="Não"/>
    <n v="1"/>
    <x v="30"/>
    <m/>
    <x v="10"/>
    <m/>
    <x v="0"/>
    <s v="Não"/>
    <s v="Sim"/>
    <s v="Beneficiária necessita realizar cirurgia cardíaca e passou pelo fluxo de transferência, porém, familiares se recusam a aceitar hospital em que a vaga foi protocolada. Desejam transferência em hospital Pró cardíaco, que não está na rede do plano Leve On. Ameaça, atendimento da célula de ameaça e abertura de RA realizados após a NIP."/>
    <m/>
    <m/>
    <m/>
    <m/>
    <m/>
    <m/>
    <m/>
    <m/>
    <m/>
    <m/>
    <m/>
  </r>
  <r>
    <x v="28"/>
    <n v="13125409"/>
    <s v="Cobertura"/>
    <s v="Dificuldade no agendamento"/>
    <s v="MIRIA PESSANHA RODRIGUES DOS SANTOS"/>
    <m/>
    <n v="62"/>
    <s v="Leve ON"/>
    <s v="Advindos II"/>
    <s v="Niterói"/>
    <s v="Individual"/>
    <s v="Beneficiária, questiona a falta de atendimento para : 30101778 - Retração de aponevrose palmar (Dupuytren) - tratamento cirúrgico - RETRAÇÃO DE APONEUROSE PALMAR (DUPUYTREN) - HCO - HSO - PROCEDIMENTOS - PELE E TECIDO CELULAR SUBCUTÂNEO, MUCOSAS E ANEXOSPROCEDIMENTOS CIRÚRGICOS E INVASIVOS , e nome do médico solicitante Dra. Ana Carolina. A solicitação foi feita à Operadora, no dia 02/10/2024, para realização no município Taquara/Jacarepaguá. A operadora alega que o pedido está em análise ou não apresenta resposta ao pedido. Protocolo: 42233920241003122364 - Data : 03/10/2024"/>
    <d v="2024-09-05T00:00:00"/>
    <s v="Reincidente"/>
    <n v="3"/>
    <n v="33"/>
    <s v="Sim"/>
    <s v="Não"/>
    <s v="Sim"/>
    <s v="Sim"/>
    <s v="Ouvidoria"/>
    <n v="3"/>
    <x v="10"/>
    <s v="Cirurgia da mão"/>
    <x v="2"/>
    <m/>
    <x v="1"/>
    <s v="Não"/>
    <s v="Não"/>
    <s v="Beneficiária solicita direcionamento para realizar consulta com Cirurgião ortopedista especializado em mão, consultora direciona para único prestador credenciado. A mesma se nega a se deslocar para o Rio de Janeiro. "/>
    <m/>
    <m/>
    <m/>
    <m/>
    <m/>
    <m/>
    <m/>
    <m/>
    <m/>
    <m/>
    <m/>
  </r>
  <r>
    <x v="28"/>
    <n v="13125607"/>
    <s v="Contratos e Regulamentos"/>
    <s v="Demora na Contratação AC"/>
    <s v="MARIA IZABEL FERREIRA RAMALHO"/>
    <m/>
    <n v="81"/>
    <s v="Personal "/>
    <s v="Novos associados"/>
    <s v="Duque de Caxias"/>
    <m/>
    <s v="Interlocutor, que se identifica como Filho da beneficiária, questiona a recusa para contratação de plano individual ou familiar, sob alegação de Não possuir justificativa da operadora . A solicitação foi feita à Operadora no dia 02/09/24. Sem Protocolo pois não foi passado - Numero de contato -3952- 3333"/>
    <d v="2024-09-02T00:00:00"/>
    <s v="Não Reincidente"/>
    <n v="8"/>
    <n v="36"/>
    <s v="Não"/>
    <s v="Não"/>
    <s v="Não"/>
    <s v="Não"/>
    <s v="Não"/>
    <n v="0"/>
    <x v="7"/>
    <m/>
    <x v="5"/>
    <m/>
    <x v="2"/>
    <s v="Não"/>
    <s v="Não"/>
    <s v="Localizado 4 contatos do filho da cliente com a Central Fale Leve. Na última ligação, o filho solicita o protocolo da ligação logo no início do contato. Nas demais ligações "/>
    <m/>
    <m/>
    <m/>
    <m/>
    <m/>
    <m/>
    <m/>
    <m/>
    <m/>
    <m/>
    <m/>
  </r>
  <r>
    <x v="28"/>
    <n v="13126222"/>
    <s v="Cobertura"/>
    <s v="Demora na Liberação de Benefício"/>
    <s v="ROGERIO DIAS PINTO NETO"/>
    <m/>
    <n v="59"/>
    <s v="Personal "/>
    <s v="Advindos II"/>
    <s v="Zona Oeste II"/>
    <m/>
    <s v="Beneficiário, questiona a falta de atendimento para Fisioterapia RPG. A solicitação foi feita à Operadora no dia 26/09/2024, para realização no município Rio de Janeiro. A operadora alega que o pedido está em análise e até a presente data não apresenta resposta ao pedido. Beneficiário relata que a operadora solicitou mais tempo para análise. Protocolo 42233920241008132720 – data 08/10/2024"/>
    <d v="2024-09-30T00:00:00"/>
    <s v="Reincidente"/>
    <n v="2"/>
    <n v="8"/>
    <s v="Sim"/>
    <s v="Não"/>
    <s v="Sim"/>
    <s v="Não"/>
    <s v="Não"/>
    <n v="2"/>
    <x v="31"/>
    <m/>
    <x v="3"/>
    <m/>
    <x v="0"/>
    <s v="Sim"/>
    <s v="Não"/>
    <s v="Benefciiário reclama de demora para resposta de procedimento de RPG (Fora Rol). Beneficiário encaminhou pedido no dia 30/09, guia foi aberta como prestador sem local para negativa, porém, não foi informado ao beneficiário que o procedimento não era coberto."/>
    <m/>
    <m/>
    <m/>
    <m/>
    <m/>
    <m/>
    <m/>
    <m/>
    <m/>
    <m/>
    <m/>
  </r>
  <r>
    <x v="28"/>
    <n v="13126537"/>
    <s v="Cobertura"/>
    <s v="Negativa de beneficios"/>
    <s v="TATIANA LINS DE BARROS"/>
    <m/>
    <n v="52"/>
    <s v="Premium"/>
    <s v="Advindos II"/>
    <s v="Zona Oeste II"/>
    <m/>
    <s v="Beneficiária questiona a não cobertura para CONSULTA COM PSIQUIATRA, HEMOGRAMA COMPLETO, ULTRASSONOGRAFIA TRANSVAGINAL, ULTRASSONOGRAFIA DA TIREÓIDE, ULTRASSONOGRAFIA DE MAMA BILATERAL, MAMOGRAFIA DIGITAL, DENSITOMETRIA ÓSSEA, ULTRASSONOGRAFIA DO ABDOMEN TOTAL. Os procedimentos foram solicitados nos dias 07/10/2024, 08/10/2024 e no inicio de Outubro/2024, para realização no município RIO DE JANEIRO, entretanto, a operadora negou com a justificativa de que a beneficiária está em carência para os procedimentos. Relata que a corretora lhe informou que por ter cumprido critérios estabelecidos pela operadora não haveria carência. Protocolo: 42233920241008133861 de 08/10/2024."/>
    <d v="2024-10-08T00:00:00"/>
    <s v="Não Reincidente"/>
    <n v="2"/>
    <n v="0"/>
    <s v="Não"/>
    <s v="Não"/>
    <s v="Sim"/>
    <s v="Não"/>
    <s v="Não"/>
    <n v="1"/>
    <x v="11"/>
    <m/>
    <x v="9"/>
    <m/>
    <x v="1"/>
    <s v="Não"/>
    <s v="Não"/>
    <s v="Beneficiária entrou após o mês de junho e reclama de carências a cumprir na rede credenciada."/>
    <m/>
    <m/>
    <m/>
    <m/>
    <m/>
    <m/>
    <m/>
    <m/>
    <m/>
    <m/>
    <m/>
  </r>
  <r>
    <x v="29"/>
    <n v="13126967"/>
    <s v="Contratos e Regulamentos"/>
    <s v="Demora na Contratação AC"/>
    <s v="ROSILAINE GERMANO DE LEMOS AMORIM"/>
    <m/>
    <n v="36"/>
    <s v="Premium"/>
    <s v="Novos associados"/>
    <s v="Zona Oeste I "/>
    <m/>
    <s v="Beneficiária questiona a recusa para contratação de plano coletivo empresarial WTS Medical Serviços Ltda, a Operadora LEVE SAUDE OPERADORA DE PLANOS DE SAÚDE S.A sob alegação de justificativa para a recusa: &quot;dependente é especial, gerando alto custo&quot;. A solicitação foi feita à Operadora registro ANS: 422339 no dia 18/09/2024.Trata-se de empresário individual, que realizou inscrição nos órgãos competentes há no mínimo 6 (seis) meses e está regular junto à Receita Federal. Relata &quot;que após preencher o formulário de saúde, não recebeu o boleto, em contato com a operadora, foi informada que contratação foi recusada por alto custo com dependente(é especial). Proposta nº 17271415838973.&quot; Protocolo: 42233920241009116940 – data: 09/10/2024."/>
    <d v="2024-09-27T00:00:00"/>
    <s v="Não Reincidente"/>
    <n v="2"/>
    <n v="12"/>
    <s v="Sim"/>
    <s v="Não"/>
    <s v="Não"/>
    <s v="Não"/>
    <s v="Não"/>
    <n v="1"/>
    <x v="13"/>
    <m/>
    <x v="9"/>
    <m/>
    <x v="2"/>
    <s v="Não"/>
    <s v="Não"/>
    <s v="Localizados 2 contatos da cliente com a Central Fale Leve. Na segunda ligação, cliente afirma que fará registro de reclamação na ANS pois suspeita que o plano não quer aceitar proposta, por conta das comorbidades do filho. Solicita protocolo da ligação que na primeira vez é negado e depois da cliente informar que já entrou em contato com a ANS e precisa desse protocolo, o número é passado."/>
    <m/>
    <m/>
    <m/>
    <m/>
    <m/>
    <m/>
    <m/>
    <m/>
    <m/>
    <m/>
    <m/>
  </r>
  <r>
    <x v="30"/>
    <n v="13129330"/>
    <s v="Cobertura"/>
    <s v="Dificuldade no agendamento"/>
    <s v="CAROLINA ROCHA BAPTISTA MOTTA"/>
    <m/>
    <n v="40"/>
    <s v="Premium"/>
    <s v="Novos associados"/>
    <s v="Zona Oeste II"/>
    <m/>
    <s v="Beneficiária questiona a não cobertura para enfermeira obstetra. O procedimento foi solicitado à operadora no dia 13/09/2024, para realização no município Rio de Janeiro/RJ. A operadora alega que não possui prestador em sua rede para realização do serviço de saúde. A operadora negou também a solicitação da beneficiária de realizar o atendimento em particular. Protocolo: 42233920240930114132 - data: 13/09/2024."/>
    <d v="2024-08-27T00:00:00"/>
    <s v="Reincidente"/>
    <n v="5"/>
    <n v="44"/>
    <s v="Sim"/>
    <s v="Não"/>
    <s v="Sim"/>
    <s v="Sim"/>
    <s v="Ouvidoria"/>
    <n v="3"/>
    <x v="10"/>
    <s v="Enfermeira obstétrica"/>
    <x v="2"/>
    <m/>
    <x v="1"/>
    <s v="Não"/>
    <s v="Não"/>
    <s v="Beneficiária reclama de falta de acompanhamento com enfermeira obstétrica. Foi inserida no acompanhamento pelo Leve Baby  e foi solicitado o agendamento ao time de gestão de rede para acompanhamento com a enfermeira, porém, houve demora para o agendamento."/>
    <m/>
    <m/>
    <m/>
    <m/>
    <m/>
    <m/>
    <m/>
    <m/>
    <m/>
    <m/>
    <m/>
  </r>
  <r>
    <x v="30"/>
    <n v="13131104"/>
    <s v="Contratos e Regulamentos"/>
    <s v="Demora na Contratação AC"/>
    <s v="LINDALVA DE OLIVEIRA"/>
    <m/>
    <n v="98"/>
    <s v="Premium"/>
    <s v="Advindos III"/>
    <s v="Centro/ Zona Sul"/>
    <s v="Individual"/>
    <s v="Interlocutora, que se identifica como filha da beneficiária, questiona a falta de resposta para contratação de plano individual ou familiar, n° da proposta 17265161325729. A solicitação foi feita à Operadora no dia 16/09/2024. Relata que tentou entrar em contato com a operadora por meio do telefone 21 3952-3300, sem sucesso, solicita o CPF e informa que não foi encontrado, pois ainda não é beneficiária do plano."/>
    <d v="2024-09-16T00:00:00"/>
    <s v="Não Reincidente"/>
    <n v="1"/>
    <n v="24"/>
    <s v="Não"/>
    <s v="Não"/>
    <s v="Sim"/>
    <s v="Não"/>
    <s v="Não"/>
    <n v="1"/>
    <x v="7"/>
    <m/>
    <x v="5"/>
    <m/>
    <x v="2"/>
    <s v="Não"/>
    <s v="Não"/>
    <s v="Localizado 1 contato da corretora com a Central Fale Leve, não realiza ameaças e não pede protocolo"/>
    <m/>
    <m/>
    <m/>
    <m/>
    <m/>
    <m/>
    <m/>
    <m/>
    <m/>
    <m/>
    <m/>
  </r>
  <r>
    <x v="30"/>
    <n v="13131629"/>
    <s v="Cobertura"/>
    <s v="Demora na Contratação AC"/>
    <s v="ROSANA CRISTINA PINHEIRO DE OLIVEIRA"/>
    <m/>
    <n v="62"/>
    <s v="Premium"/>
    <s v="Advindos III"/>
    <s v="Zona Oeste I "/>
    <s v="Individual"/>
    <s v="Solicitamos o plano através do Corretor Michael Oliveira, em 15/08/2024. Tivemos informação do aceite no sistema, sem carência. Fizemos as entrevistas por vídeo, efetuamos o pagamento, porém até o momento não tivemos o plano implantado. Em 25/09, fiz contato pelo telefone (21) 3952-3333, +- às 11h, com a atendente Viviane Ximenes, que me solicitou o envio de prints de cadastro, conversas, comprovante de pagamento, que de imediato efetuei, por e-mail, conforme orientação. Em 01/10, fiz contato pelo whatsApp (21) 97118-6697, +- às 17h, com Viene, que apenas me informou que estava em análise e me orientou a retornar contato com o Corretor. Em 09/10, refiz contato pelo telefone (21) 3952-3333, +- às 12h, com o atendente Marcelo, que após longas verificações, me informou que nada foi implantado, que eu deveria falar com o Corretor para reenviar a proposta. Ttular: AURITA PINHEIRO DE OLIVEIRA - CPF 833.193.287-00 Dependente: ROSANA CRISTINA PINHEIRO DE OLIVEIRA - CPF 692.163.207-53"/>
    <d v="2024-08-15T00:00:00"/>
    <s v="Reincidente"/>
    <n v="2"/>
    <n v="56"/>
    <s v="Não"/>
    <s v="Não"/>
    <s v="Sim"/>
    <s v="Não"/>
    <s v="Não"/>
    <n v="1"/>
    <x v="7"/>
    <m/>
    <x v="5"/>
    <m/>
    <x v="2"/>
    <s v="Não"/>
    <s v="Não"/>
    <s v="Localizado contato com a Central de Fale Leve, cliente informa que fez o pix para o corretor e plano ainda não está implantado. Contato do primeiro dia, consultora garante que irá retornar e não faz o retorna. No segundo contato, o consultor solicita que cliente entra em contato com o corretor para solicitar devolução de pagamento pois a análise de proposta pode ser negada.Não localizado informação sobre proposta pelo email tratativas."/>
    <m/>
    <m/>
    <m/>
    <m/>
    <m/>
    <m/>
    <m/>
    <m/>
    <m/>
    <m/>
    <m/>
  </r>
  <r>
    <x v="31"/>
    <n v="13133116"/>
    <s v="Contratos e Regulamentos"/>
    <s v="Negativa por carencia"/>
    <s v="LUIZ CARLOS DA ROCHA VASCONCELOS"/>
    <m/>
    <n v="68"/>
    <s v="Premium"/>
    <s v="Advindos III"/>
    <s v="Zona Oeste II"/>
    <s v="Individual"/>
    <s v="No dia 21/08 foi solicitada a correção para as carências que constam para utilização na rede credenciada, com isso, no dia 25/09/2024 (protocolo de ligação 42233920240925107283) a operadora disse que a pendência tinha sido resolvida e que a correção tinha sido realizada, não existindo mais carências para utilização TANTO na rede credenciada quanto na rede própria. Já no dia 07/10 o beneficiário tentou realizar o exame de ergonometria na rede credenciada e foi informado que não poderia prosseguir devido a carência a cumprir, pelos motivos citados acima, solicitamos um esclarecimento por parte da operadora tendo em vista que na hora da adesão não foi informado sobre carências na rede credenciada."/>
    <d v="2024-09-20T00:00:00"/>
    <s v="Não Reincidente"/>
    <n v="14"/>
    <n v="21"/>
    <s v="Sim"/>
    <s v="Sim"/>
    <s v="Sim"/>
    <s v="Sim"/>
    <s v="Ouvidoria/ Atendimento especializado"/>
    <n v="4"/>
    <x v="25"/>
    <m/>
    <x v="0"/>
    <m/>
    <x v="1"/>
    <s v="Sim"/>
    <s v="Sim"/>
    <s v="Beneficiário solicitou a retirada de carências pois em seu contrato não veio descrito a destinção entre rede credenciada e preferencial. Houve reclamação do beneficiário junto ao Fale Leve, que encaminhou ao time de cadastro. As carências foram retificadas, porém, houve erro operacional do time de cadastro que recolocou as carências."/>
    <m/>
    <m/>
    <m/>
    <m/>
    <m/>
    <m/>
    <m/>
    <m/>
    <m/>
    <m/>
    <m/>
  </r>
  <r>
    <x v="31"/>
    <n v="13133637"/>
    <s v="Contratos e Regulamentos"/>
    <s v="Demora na Contratação AC"/>
    <s v="LYGIA NINHAUS DE FREITAS"/>
    <m/>
    <n v="84"/>
    <s v="Mais Metropolitano"/>
    <s v="Novos associados"/>
    <s v="Petrópolis"/>
    <s v="Individual"/>
    <s v="Interlocutor, filho da beneficiária, questiona a recusa para contratação de plano individual ou familiar, sob alegação de que ''está em área técnica''. A solicitação foi feita à Operadora no dia 16/09/2024. Protocolo [anotar n° de protocolo de contato com a OPS] – data [anotar data do protocolo de contato com a OPS]. Informa que solicitou protocolo mas a operadora não forneceu número."/>
    <d v="2024-09-16T00:00:00"/>
    <s v="Não Reincidente"/>
    <n v="3"/>
    <n v="25"/>
    <s v="Não"/>
    <s v="Não"/>
    <s v="Sim"/>
    <s v="Não"/>
    <s v="Não"/>
    <n v="1"/>
    <x v="7"/>
    <m/>
    <x v="5"/>
    <m/>
    <x v="2"/>
    <s v="Não"/>
    <s v="Não"/>
    <s v="Localizados 3 contatos do corretor solicitando informações sobre andamento da proposta, onde ficou ciente que estava em análise. Nos contatos não há ameaça e solicitação de envio de protocolo. Analisando a reclamação aberta na ANS, o nome do Interlocutor é o do corretor, sendo assim, o mesmo foi quem abriu a NIP."/>
    <m/>
    <m/>
    <m/>
    <m/>
    <m/>
    <m/>
    <m/>
    <m/>
    <m/>
    <m/>
    <m/>
  </r>
  <r>
    <x v="32"/>
    <n v="13134623"/>
    <s v="Contratos e Regulamentos"/>
    <s v="Demora na Contratação AC"/>
    <s v="SILVIO FELISMINO CALDEIRA"/>
    <m/>
    <n v="74"/>
    <s v="Premium"/>
    <s v="Advindos III"/>
    <s v="Zona norte III"/>
    <s v="Individual"/>
    <s v="Interlocutora, que se identifica como filha do beneficiário, questiona a dificuldade para contratação de plano individual ou familiar, sob alegação de que fará envio do primeiro boleto para pagamento. Operadora informa em todos atendimentos que será enviado em 72h e não ocorre. A solicitação foi feita à Operadora no dia 19/09/2024. Protocolo não informado pela operadora, atendimento realizado por telefone no 3952-3333 na data 14/10/2024."/>
    <d v="2024-09-19T00:00:00"/>
    <s v="Não Reincidente"/>
    <n v="2"/>
    <n v="25"/>
    <s v="Sim"/>
    <s v="Não"/>
    <s v="Sim"/>
    <s v="Não"/>
    <s v="Não"/>
    <n v="2"/>
    <x v="7"/>
    <m/>
    <x v="5"/>
    <m/>
    <x v="2"/>
    <s v="Não"/>
    <s v="Não"/>
    <s v="Localizados dois contatos do genro do cliente com a Central Fale Leve. No último contato, o familiar realiza ameaça, não solicita protocolo mas ameaça não é encaminhada para o atendimento especializado."/>
    <m/>
    <m/>
    <m/>
    <m/>
    <m/>
    <m/>
    <m/>
    <m/>
    <m/>
    <m/>
    <m/>
  </r>
  <r>
    <x v="32"/>
    <n v="13135133"/>
    <s v="Contratos e Regulamentos"/>
    <s v="Cobrança de aviso prévio"/>
    <s v="LUCIANA DA SILVA BEZERRA CERVINO"/>
    <m/>
    <n v="47"/>
    <s v="Leve ON"/>
    <s v="Novos associados"/>
    <s v="São João de Meriti"/>
    <s v="Empresarial"/>
    <s v="Beneficiária, informa que, em 24/09/2024, a pessoa jurídica solicitou a rescisão do contrato coletivo, entretanto informou deveria haver notificação prévia de 60 dias protocolo. 42233920240924063556 data 2409/2024"/>
    <d v="2024-09-27T00:00:00"/>
    <s v="Não Reincidente"/>
    <n v="7"/>
    <n v="17"/>
    <s v="Não"/>
    <s v="Não"/>
    <s v="Sim"/>
    <s v="Não"/>
    <s v="Não"/>
    <n v="1"/>
    <x v="0"/>
    <m/>
    <x v="0"/>
    <m/>
    <x v="0"/>
    <s v="Sim"/>
    <s v="Sim"/>
    <s v="Beneficiária não concorda com o pagamento de aviso prévio. Ameaça realizada por email, mas não foi encaminhada ao atendimento especializado. "/>
    <m/>
    <m/>
    <m/>
    <m/>
    <m/>
    <m/>
    <m/>
    <m/>
    <m/>
    <m/>
    <m/>
  </r>
  <r>
    <x v="32"/>
    <n v="13135161"/>
    <s v="Mensalidade ou Reajuste"/>
    <s v="Reajuste"/>
    <s v="ANGELICA CRISTINA SILVEIRA DE SA PINTO RHODUS"/>
    <m/>
    <n v="54"/>
    <s v="Premium"/>
    <s v="Novos associados"/>
    <s v="Zona Norte I"/>
    <s v="Empresarial"/>
    <s v="Meu plano na Leve foi realizado em Agosto de 2024 - o valor do boleto R$ 1.253,78 para eu e meu esposo, quando fui fazer meu plano estava lá de 54 a 58 anos o valor de R$ 574,90 eu só que eu e William pagamos o mesmo valor , agora em setembro de 2024 completei 54 anos e teve um reajuste de R$ 877,64, como assim se descritivo vem falando 54 anos é de 574,90. A LEVE não realiza um atendimento claro aos clientes tenho todas as gravações das ligações, mandou chamar no WhatsApp 213952-3300 hoje dia 14/10/2024 09:30h até presente hora são 12:09h sem uma solução, está em aberto a minha parcela, amanhã faz 10 dias, irei ter o plano suspenso por uma culpa que não é minha. Tenho vários protocolos desde do dia 04/10/2024 como assim aumento. Peço a ANS que verifique e não deixe ficar sem plano, pois isso absurdo fora outras propagandas enganosas, hospitais no aplicativo onde NÃO ACEITA A LEVE, irei abrir outro protocolo."/>
    <d v="2024-10-14T00:00:00"/>
    <s v="Não Reincidente"/>
    <n v="2"/>
    <n v="0"/>
    <s v="Sim"/>
    <s v="Sim"/>
    <s v="Sim"/>
    <s v="Não"/>
    <s v="Atendimento especializado"/>
    <n v="3"/>
    <x v="32"/>
    <m/>
    <x v="0"/>
    <m/>
    <x v="0"/>
    <s v="Sim"/>
    <s v="Não"/>
    <s v="Beneficiária não concorda com valor de reajuste. Ciente que as tabelas encaminhadas ao Fale Leve não são referente ao plano que a mesma tem. Ameaça recebida e registrada após a abertura da NIP."/>
    <m/>
    <m/>
    <m/>
    <m/>
    <m/>
    <m/>
    <m/>
    <m/>
    <m/>
    <m/>
    <m/>
  </r>
  <r>
    <x v="32"/>
    <n v="13135319"/>
    <s v="Cobertura"/>
    <s v="Dificuldade no agendamento"/>
    <s v="ANGELICA CRISTINA SILVEIRA DE SA PINTO RHODUS"/>
    <m/>
    <n v="54"/>
    <s v="Premium"/>
    <s v="Novos associados"/>
    <s v="Zona Norte I"/>
    <s v="Empresarial"/>
    <s v="No dia 10/08/2024 no aplicativo aparece Hospital Vitória, liguei para lá e fui informada que NÃO ATENDE O PLANO LEVE, liguei para operadora, não tive informações concretas. Protocolos 422339220240824038778 me deram número da ouvidoria 213952-3382, não atende de maneira alguma; no dia 28/08/2024 abrir protocolo 5 dias até hoje sem resposta 42233920240828048106; protocolo 42233920240906065407, fui tentar agendar uma consulta no com um especialista em Bonsucesso Dra Yaci Botelho Gonçalves, tenho o Print da tela posso provar, não atende a LEVE, ou seja propaganda enganosa. Assim foi no Hospital Vitoria na Barra da Tijuca como com essa Médica. Quero cancelar o plano e não vou pagar o a multa pois a operadora Leve não cumpre aquilo o que oferece, preciso de um parecer de vocês pois isso não é justo pagar um plano sem a menor estrutura de atendimento. Só conseguir atendimento na UNIMED emergência e na LEVE Barra porque estava com uma dor enorme na coluna, onde lombar e fui ligar pois a unimed"/>
    <d v="2024-08-24T00:00:00"/>
    <s v="Reincidente"/>
    <n v="5"/>
    <n v="51"/>
    <s v="Sim"/>
    <s v="Não"/>
    <s v="Sim"/>
    <s v="Não"/>
    <s v="Não"/>
    <n v="2"/>
    <x v="33"/>
    <m/>
    <x v="2"/>
    <m/>
    <x v="1"/>
    <s v="Sim"/>
    <s v="Não"/>
    <s v="Beneficiária reclama que entrou em contato com o hospital Vitória e foi informado que o prestador não atendia o plano da Leve. Em linha, a beneficiária não solicita PA ortopédico, porém, mensiona que está com muitas dores na coluna. O atendimento foi direcionado a Célula de ameaças e o time fez disparo de mensagem para informar que o prestador realiza atendimento de PS Clínico."/>
    <m/>
    <m/>
    <m/>
    <m/>
    <m/>
    <m/>
    <m/>
    <m/>
    <m/>
    <m/>
    <m/>
  </r>
  <r>
    <x v="33"/>
    <n v="13138172"/>
    <s v="Cobertura"/>
    <s v="Dificuldade no agendamento"/>
    <s v="MIRELA DANTAS DO NASCIMENTO"/>
    <m/>
    <n v="24"/>
    <s v="Premium"/>
    <s v="Advindos I"/>
    <s v="Centro/ Zona Sul"/>
    <s v="Empresarial"/>
    <s v="Beneficiária questiona a não cobertura para : RESSONÂNCIA MAGNÉTICA DE PELVE . A operadora indicou um prestador que só tem agenda disponível para atendimento para 29/11/2024. A solicitação foi feita à Operadora no dia 30/08/2024, para realização no município do Rio de janeiro. Protocolo: 42233920241009135877 Data: 09/10/2024"/>
    <d v="2024-08-30T00:00:00"/>
    <s v="Não Reincidente"/>
    <n v="12"/>
    <n v="46"/>
    <s v="Sim"/>
    <s v="Não"/>
    <s v="Sim"/>
    <s v="Não"/>
    <s v="Não"/>
    <n v="2"/>
    <x v="5"/>
    <s v="RM de Pelve"/>
    <x v="2"/>
    <m/>
    <x v="1"/>
    <s v="Sim"/>
    <s v="Não"/>
    <s v="Beneficiária liberada apenas para rede preferencial e foi direcionada para realizar o exame na Dimagem por ser o prestador da rede preferencial. Pedido recebido dia 04/10 &gt; Guia aberta dia 07/10 &gt; Autorização no dia 15/10 (7 dias úteis). No atendimento, foi passado o prazo correto para realização e análise. Beneficiária entrou em contato relatando que prestador estava sem agenda dentro do prazo para realização do exame."/>
    <m/>
    <m/>
    <m/>
    <m/>
    <m/>
    <m/>
    <m/>
    <m/>
    <m/>
    <m/>
    <m/>
  </r>
  <r>
    <x v="33"/>
    <n v="13138321"/>
    <s v="Cobertura"/>
    <s v="Transferência hospitalar"/>
    <s v="DANIELLE DINUNCI DE SA COSTA"/>
    <m/>
    <n v="50"/>
    <s v="Personal "/>
    <s v="Novos associados"/>
    <s v="Niterói"/>
    <s v="Individual"/>
    <s v="Interlocutora, que se identifica como filha da beneficiária, questiona a falta de atendimento para transferência para o hospital das Clinicas ou qualquer hospital em Niterói caso o hospital das clinicas não consiga recebe-la. A solicitação foi feita à Operadora no dia 12/10/2024, para realização no município Niterói. A operadora não apresenta resposta ao pedido. Relata que a beneficiária se encontra no hospital Procord ( ilha do governador) e precisa ser transferida para o hospital das clinicas de Niterói. Protocolo: 42233920241015146037 data: 15/10/2024"/>
    <d v="2024-10-14T00:00:00"/>
    <s v="Não Reincidente"/>
    <n v="16"/>
    <n v="1"/>
    <s v="Sim"/>
    <s v="Sim"/>
    <s v="Sim"/>
    <s v="Não"/>
    <s v="Atendimento especializado"/>
    <n v="3"/>
    <x v="34"/>
    <m/>
    <x v="10"/>
    <m/>
    <x v="1"/>
    <s v="Sim"/>
    <s v="Sim"/>
    <s v="Filhos da beneficiária realizam diversos contatos com a Central Fale Leve para reclamar de falta de medicamentos e estruta no hospital Proccor. Solicitam transferência para hospital em Niterói desde o dia 14/10. Liminar recebida no dia 15/10 as 17:40. Houve erro operacional no Fale Leve que abriu casos em árvores de tabulação e não encaminhou as devidas informações ao time de GPI."/>
    <m/>
    <m/>
    <m/>
    <m/>
    <m/>
    <m/>
    <m/>
    <m/>
    <m/>
    <m/>
    <m/>
  </r>
  <r>
    <x v="33"/>
    <n v="13138814"/>
    <s v="Cobertura"/>
    <s v="Dificuldade no agendamento"/>
    <s v="LUCIANO DESCHAMPS FERREIRA"/>
    <m/>
    <n v="50"/>
    <s v="Leve ON"/>
    <s v="Novos associados"/>
    <s v="Zona norte III"/>
    <s v="Empresarial"/>
    <s v="Eu tinha o plano Leve Fácil, o qual me dava direito a ligar para as clínicas e consultórios, agendar e ser atendido. Porém, não havia internação. Mudei para o Leve ON e agora, em vez de melhorar o atendimento, piorou e muito!!! A rede é menor, o atendimento é péssimo e nunca consigo agendar diretamente com um médico especialista. Eles querem agendar primeiro uma consulta com um médico do plano pra depois agendar com o médico que quero me consultar. Com isto, a demora no atendimento quase se iguala a da Clínica da Família. Às vezes, a demora é de meses. O que me faz pensar de que a demora é proposital para que haja a desistência na consulta ou o pagamento de mais faturas a fim de ter um &quot;prejuízo&quot; maior. Sinto-me totalmente lesado, enganado e ludibriado com esse novo plano."/>
    <d v="2024-10-15T00:00:00"/>
    <s v="Não Reincidente"/>
    <n v="1"/>
    <n v="0"/>
    <s v="Não"/>
    <s v="Não"/>
    <s v="Sim"/>
    <s v="Não"/>
    <s v="Não"/>
    <n v="1"/>
    <x v="11"/>
    <m/>
    <x v="7"/>
    <m/>
    <x v="0"/>
    <s v="Sim"/>
    <s v="Não"/>
    <s v="Beneficiário solicitou agendamento de consulta com dermatologista e não aceitou passar pelo fluxo do plano para consulta com Médico de família."/>
    <m/>
    <m/>
    <m/>
    <m/>
    <m/>
    <m/>
    <m/>
    <m/>
    <m/>
    <m/>
    <m/>
  </r>
  <r>
    <x v="33"/>
    <n v="13139196"/>
    <s v="Contratos e Regulamentos"/>
    <s v="Demora na Contratação AC"/>
    <s v="ROBSON FRANKLIN DE SOUZA"/>
    <m/>
    <n v="66"/>
    <s v="Premium"/>
    <s v="Advindos III"/>
    <s v="Zona norte III"/>
    <s v="Individual"/>
    <s v="Interlocutor, que se identifica como filho do beneficiário, questiona a demora para a resposta para adquirir o plano. O interlocutor relata que esta a 2 meses esperando a resposta da operadora. A solicitação foi feita à Operadora no dia 27/07/2024. Protocolo: 17278854285475 na data 27/07/2024."/>
    <d v="2024-10-02T00:00:00"/>
    <s v="Não Reincidente"/>
    <s v="-"/>
    <n v="13"/>
    <s v="Não"/>
    <s v="Não"/>
    <s v="Não"/>
    <s v="Não"/>
    <s v="Não"/>
    <n v="0"/>
    <x v="7"/>
    <m/>
    <x v="5"/>
    <m/>
    <x v="2"/>
    <s v="Não"/>
    <s v="Não"/>
    <s v="Não localizado contato com a Central Fale Leve."/>
    <m/>
    <m/>
    <m/>
    <m/>
    <m/>
    <m/>
    <m/>
    <m/>
    <m/>
    <m/>
    <m/>
  </r>
  <r>
    <x v="33"/>
    <n v="13139507"/>
    <s v="Cobertura"/>
    <s v="Dificuldade no agendamento"/>
    <s v="NILMA DE ANDRADE KLEN"/>
    <m/>
    <n v="72"/>
    <s v="Personal "/>
    <s v="Advindos III"/>
    <s v="São Gonçalo"/>
    <s v="Empresarial"/>
    <s v="Estou tentando agendar consulta na especialidade de gastroenterologista para minha mãe, a operadora indicou dois prestadores: Decordis, em São Gonçalo-RJ, que informou não atender mais esta especialidade e clínica ROMA - Centro médico, que não atende o telefone."/>
    <d v="2024-10-15T00:00:00"/>
    <s v="Não Reincidente"/>
    <n v="1"/>
    <n v="0"/>
    <s v="Não"/>
    <s v="Não"/>
    <s v="Sim"/>
    <s v="Não"/>
    <s v="Não"/>
    <n v="1"/>
    <x v="5"/>
    <m/>
    <x v="2"/>
    <m/>
    <x v="1"/>
    <s v="Não"/>
    <s v="Não"/>
    <s v="Filha da beneficiária realizou contato com a central Fale Leve solicitando o agendamento de consulta com gastroenterologista e foram indicados os prestadores mais próximos. Durante o atendimento, a consultora passou dois prestadores disponíveis e não passou informações sobre a visualização da rede credenciada no app e site. No solus há mais credenciados e beneficiária não retornou ao Fale Leve para relatar dificuldade de contato com credenciado."/>
    <m/>
    <m/>
    <m/>
    <m/>
    <m/>
    <m/>
    <m/>
    <m/>
    <m/>
    <m/>
    <m/>
  </r>
  <r>
    <x v="33"/>
    <n v="13139766"/>
    <s v="Cobertura"/>
    <s v="Dificuldade no agendamento"/>
    <s v="REBECA MONTEIRO NERES BONDIN"/>
    <m/>
    <n v="9"/>
    <s v="Personal "/>
    <s v="Advindos II"/>
    <s v="Centro/ Zona Sul"/>
    <s v="Empresarial"/>
    <s v="A oftalmologista da beneficiária, após testes e exames que constataram estrabismo, indicou os Exercícios de Ortóptica para correção do problema. No entanto a operadora Leve Saúde não está disponibilizando clínicas e profissionais que façam esses exercícios na região onde moramos, no Centro da cidade do Rio de Janeiro. A operadora está disponibilizando profissionais em outras cidades como Niterói ou em bairros distantes como Barra da Tijuca. Não temos condições de fazer um deslocamento para um local muito longe, principalmente por várias semanas seguidas. A operadora chegou a indicar algumas clínicas em bairros próximos da nossa região, mas estas clínicas não possuem profissionais que façam os exercícios de Ortóptica. Então, o problema está até hoje, 15/10/2024, sem solução. A operadora não está disponibilizando clínicas e profissionais habilitados para os exercícios de Ortópticas que a beneficiária precisa. Nossa preocupação é que o tempo está passando e o estrabismo dela pode piorar."/>
    <d v="2024-07-31T00:00:00"/>
    <s v="Não Reincidente"/>
    <n v="15"/>
    <n v="76"/>
    <s v="Sim"/>
    <s v="Sim"/>
    <s v="Sim"/>
    <s v="Não"/>
    <s v="Não"/>
    <n v="3"/>
    <x v="5"/>
    <s v="Ortóptica"/>
    <x v="2"/>
    <m/>
    <x v="0"/>
    <s v="Sim"/>
    <s v="Não"/>
    <s v="Responsável da beneficiária solicita prestador para atendimento de procedimento oftalmológico. No dia 31/07, foi criado um caso para o gestão de rede e foi indicado o Hospital de olhos do Méier. Após entrar em contato a responsável relata que prestador informou não realizar procedimento. Em Setembro, a mesma retorna informando que recebeu contato para agendamento na Barra, mas o prestador é muito distante da residência. Os demais prestadores indicados, estão sem data para agendamento "/>
    <m/>
    <m/>
    <m/>
    <m/>
    <m/>
    <m/>
    <m/>
    <m/>
    <m/>
    <m/>
    <m/>
  </r>
  <r>
    <x v="34"/>
    <n v="13140927"/>
    <s v="Cobertura"/>
    <s v="Dificuldade no agendamento"/>
    <s v="JULIANA DA SILVA DE MOURA"/>
    <m/>
    <n v="35"/>
    <s v="Personal "/>
    <s v="Novos associados"/>
    <s v="Zona Oeste I "/>
    <s v="Empresarial"/>
    <s v="Beneficiário, questiona a falta de atendimento para: CLINICO GERAL. A solicitação foi feita à Operadora no dia:, para realização no município: RIO DE JANEIRO. A operadora alega que o pedido está em análise. Protocolo: 42233920241016144333 RELETA HA 3 MESES ESTÁ TENTANDO AGENDA NÃO CONSEGUE."/>
    <d v="2024-09-17T00:00:00"/>
    <s v="Não Reincidente"/>
    <n v="4"/>
    <n v="29"/>
    <s v="Sim"/>
    <s v="Não"/>
    <s v="Sim"/>
    <s v="Não"/>
    <s v="Não"/>
    <n v="2"/>
    <x v="12"/>
    <s v="Medica de família"/>
    <x v="7"/>
    <m/>
    <x v="1"/>
    <s v="Não"/>
    <s v="Não"/>
    <s v="Beneficiária reclama de desmarcação de consultas com médico de família. Relata estar com dificuldades para agendar consultas."/>
    <m/>
    <m/>
    <m/>
    <m/>
    <m/>
    <m/>
    <m/>
    <m/>
    <m/>
    <m/>
    <m/>
  </r>
  <r>
    <x v="34"/>
    <n v="13141764"/>
    <s v="Cobertura"/>
    <s v="Carência"/>
    <s v="PRISCILLA TEIXEIRA SANTOS"/>
    <m/>
    <n v="40"/>
    <s v="Premium"/>
    <s v="Novos associados"/>
    <s v="Centro/ Zona Sul"/>
    <m/>
    <s v="Desde 07/2022 estava na Golden - que depois virou Amil e em agosto mudei para leve A corretora que me atendeu informou que se eu tivesse mais de 2 anos de plano de saúde na operadora anteirior, eu não teria carência. Fiz a migração, apresentei minha carta de permanência . Hoje fui fazer um simples exame de hemograma e coágulo para uma procedimento que farei no sábado Tive o exame negado por carência. Fiz contato com a Leve porém eles jogam a responsabilidade para a corretora por mais que eu diga que tenha o histórico de toda conversa"/>
    <d v="2024-10-16T00:00:00"/>
    <s v="Não Reincidente"/>
    <n v="0"/>
    <n v="0"/>
    <s v="Não"/>
    <s v="Não"/>
    <s v="Não"/>
    <s v="Não"/>
    <s v="Não"/>
    <n v="0"/>
    <x v="21"/>
    <m/>
    <x v="15"/>
    <m/>
    <x v="1"/>
    <s v="Não"/>
    <s v="Não"/>
    <s v="Beneficiária informa que ao entrar no plano foi garantido que teria carência zero para todos os procedimentos. Na proposta não foi registrado o plano anterior. Não houve contato com o Fale Leve sobre a reclamação, antes da abertura da NIP "/>
    <m/>
    <m/>
    <m/>
    <m/>
    <m/>
    <m/>
    <m/>
    <m/>
    <m/>
    <m/>
    <m/>
  </r>
  <r>
    <x v="35"/>
    <n v="13142620"/>
    <s v="Cobertura"/>
    <s v="Dificuldade no agendamento"/>
    <s v="LORENNA VITORIA ZANATTA FERNANDES"/>
    <m/>
    <n v="4"/>
    <s v="Personal "/>
    <s v="Novos associados"/>
    <s v="São Gonçalo"/>
    <s v="Empresarial"/>
    <s v="Interlocutor, que se identifica como pai da beneficiária, questiona a não cobertura para consulta com dermatologista. O procedimento foi solicitado à operadora no dia 08/10/2024 para realização no município de São Gonçalo. A operadora indicou prestadores, porém ao tentar entrar em contato com os números informados, nenhum atendeu. Protocolo: 42233920241016150829 Data: 16/10/2024"/>
    <d v="2024-10-16T00:00:00"/>
    <s v="Não Reincidente"/>
    <n v="3"/>
    <n v="1"/>
    <s v="Sim"/>
    <s v="Não"/>
    <s v="Sim"/>
    <s v="Não"/>
    <s v="Não"/>
    <n v="2"/>
    <x v="5"/>
    <s v="Dermatologista"/>
    <x v="2"/>
    <m/>
    <x v="1"/>
    <s v="Sim"/>
    <s v="Não"/>
    <s v="Responsável reclama de dificuldade para contatar clínicas para atendimento de dermatologia em São Gonçalo. _x000a_ &gt;Dia 16/10 as 10:44 - Indicados todos locais para atendimento credenciados. _x000a_&gt;Dia 16/10/2024 18:06 – Responsável retorna informando que não conseguiu falar com credenciados indicados e que telefones estão desatualizados._x000a_&gt;Dia 16/10/2024 18:16 – Responsável retorna formalizando ameaça/ Atendimento encaminhado para célula de ameaça_x000a_NIP ABERTA DIA 17/10/2024 08:31_x000a_&gt;Dia 17/10/2024 12:16 – Atendimento especializado registra contato informando que o jurídico já estava realizando tratativa."/>
    <m/>
    <m/>
    <m/>
    <m/>
    <m/>
    <m/>
    <m/>
    <m/>
    <m/>
    <m/>
    <m/>
  </r>
  <r>
    <x v="35"/>
    <n v="13143291"/>
    <s v="Contratos e Regulamentos"/>
    <s v="Demora na Contratação AC"/>
    <s v="NATHALIA PENEDO MORAIS"/>
    <m/>
    <n v="37"/>
    <s v="Personal "/>
    <s v="Novos associados"/>
    <s v="Centro/ Zona Sul"/>
    <s v="Individual"/>
    <s v="Beneficiária questiona a recusa para contratação de plano individual ou familiar, sob alegação negou sem justificativa da operadora. A solicitação foi feita à Operadora no dia10/22024 Protocolo :42233920240925068696 – data : 24/09/2024."/>
    <d v="2024-08-30T00:00:00"/>
    <s v="Não Reincidente"/>
    <n v="1"/>
    <n v="48"/>
    <s v="Não"/>
    <s v="Não"/>
    <s v="Sim"/>
    <s v="Não"/>
    <s v="Não"/>
    <n v="1"/>
    <x v="7"/>
    <m/>
    <x v="5"/>
    <m/>
    <x v="2"/>
    <s v="Não"/>
    <s v="Não"/>
    <s v="Localizado 1 contato da cliente no dia 24/09. a ligação tem 40 segundos mas a beneficiária já começa solicitand o protocolo, porém há queda no contato antes do protocolo ser passado"/>
    <m/>
    <m/>
    <m/>
    <m/>
    <m/>
    <m/>
    <m/>
    <m/>
    <m/>
    <m/>
    <m/>
  </r>
  <r>
    <x v="36"/>
    <n v="13144944"/>
    <s v="Cobertura"/>
    <s v="Negativa por carencia"/>
    <s v="LILIAM DEISE PEREIRA"/>
    <m/>
    <n v="41"/>
    <s v="Personal "/>
    <s v="Novos associados"/>
    <s v="Niterói"/>
    <s v="Empresarial"/>
    <s v="Beneficiário, questiona a não cobertura para o procedimento de internação, para fazer os procedimentos posteriores de tratamento pedra vesícula, nome do médico Dr. Thaís Blever. O procedimento foi solicitado no dia 17/10/2024, para realização no município Rio de Janeiro, Niterói, entretanto, a operadora negou com a justificativa de que o(a) beneficiário(a) está em carência para o procedimento da internação. Protocolo: 422339202411018153912 na data do dia 18/10/2024."/>
    <d v="2024-10-18T00:00:00"/>
    <s v="Não Reincidente"/>
    <n v="1"/>
    <n v="0"/>
    <s v="Sim"/>
    <s v="Não"/>
    <s v="Sim"/>
    <s v="Não"/>
    <s v="Não"/>
    <n v="2"/>
    <x v="16"/>
    <m/>
    <x v="10"/>
    <m/>
    <x v="0"/>
    <s v="Não"/>
    <s v="Não"/>
    <s v="Beneficiária tem plano empresarial e consta em carência para realização de internação"/>
    <m/>
    <m/>
    <m/>
    <m/>
    <m/>
    <m/>
    <m/>
    <m/>
    <m/>
    <m/>
    <m/>
  </r>
  <r>
    <x v="36"/>
    <n v="13146450"/>
    <s v="Contratos e Regulamentos"/>
    <s v="Insuficiência de rede"/>
    <s v="ANGELA DE OLIVEIRA ABRANTES"/>
    <m/>
    <n v="62"/>
    <s v="Personal "/>
    <s v="Advindos II"/>
    <s v="Zona Oeste II"/>
    <s v="Individual"/>
    <s v="Beneficiária questiona a falta de atualização da rede de atendimento no site da operadora . A mesma precisou fazer exames e ao buscar prestador no site mas chegando ao local não existia o laboratório. Alega que o site disponibiliza redes credenciadas inexistentes. Data de acesso: regularmente. Protocolo 42233920241007129753 – data 07/10/2024 atendente: Ana Carla."/>
    <d v="2024-10-07T00:00:00"/>
    <s v="Reincidente"/>
    <n v="1"/>
    <n v="11"/>
    <s v="Sim"/>
    <s v="Não"/>
    <s v="Sim"/>
    <s v="Sim"/>
    <s v="Ouvidoria"/>
    <n v="3"/>
    <x v="10"/>
    <m/>
    <x v="2"/>
    <m/>
    <x v="0"/>
    <s v="Não"/>
    <s v="Perda de SLA"/>
    <s v="Durante a tratativa da Ouvidoria, beneficiária relata que precisou de atendimento de emergência ortopédica e ao comparecer ao local, foi informado que o plano não era credenciado para atendimento ortopédico e precisou se deslocar para PA da Unimed. Durante atendimento, não cita local que compareceu e não conseguiu atendimento. Ainda em tratativa com Ouvidoria, beneficiária ameaça ANS e exige reformulação de todo o site. "/>
    <m/>
    <m/>
    <m/>
    <m/>
    <m/>
    <m/>
    <m/>
    <m/>
    <m/>
    <m/>
    <m/>
  </r>
  <r>
    <x v="37"/>
    <n v="13147249"/>
    <s v="Contratos e Regulamentos"/>
    <s v="Demora na Contratação AC"/>
    <s v="LILIAN SANTOS DE SOUZA"/>
    <m/>
    <n v="44"/>
    <s v="Leve ON"/>
    <s v="Novos associados"/>
    <s v="Zona Oeste II"/>
    <s v="Individual"/>
    <s v="Interlocutora, relata que a LEVE SAUDE OPERADORA DE PLANOS DE SAUDE não comunicou o aceite da portabilidade no plano de destino. Informa que cumpriu todos os requisitos estabelecidos pela resolução normativa vigente (vínculo ativo no plano de origem/adimplência/prazo de permanência/compatibilidade com o plano de destino e demais requisitos), sendo os documentos entregues na [operadora/administradora] em 11/09/2024. Não tendo protocolo a mesma informa que tem contato com a operadora somente via WhatsApp 21 39524800 data 28/09/2024 com atendente Rodrigo."/>
    <d v="2024-09-09T00:00:00"/>
    <s v="Não Reincidente"/>
    <s v="-"/>
    <n v="42"/>
    <s v="Não"/>
    <s v="Não"/>
    <s v="Não"/>
    <s v="Não"/>
    <s v="Não"/>
    <n v="0"/>
    <x v="7"/>
    <m/>
    <x v="5"/>
    <m/>
    <x v="2"/>
    <s v="Não"/>
    <s v="Não"/>
    <s v="Não localizado contato com a Central Fale Leve"/>
    <m/>
    <m/>
    <m/>
    <m/>
    <m/>
    <m/>
    <m/>
    <m/>
    <m/>
    <m/>
    <m/>
  </r>
  <r>
    <x v="37"/>
    <n v="13147649"/>
    <s v="Cobertura"/>
    <s v="Carteirinha"/>
    <s v="MARIA PEDROSA DE MOURA"/>
    <m/>
    <n v="62"/>
    <s v="Premium"/>
    <s v="Advindos II"/>
    <s v="Centro/ Zona Sul"/>
    <s v="Individual"/>
    <s v="Beneficiária, questiona a não garantia de atendimento para nome técnico do procedimento exames laboratoriais , sob alegação de que o beneficiário não portava o cartão de identificação do plano especificar data e local do atendimento negado. Protocolo:422339202410211565481 – data : 21/10/2024."/>
    <d v="2024-10-21T00:00:00"/>
    <s v="Não Reincidente"/>
    <n v="1"/>
    <n v="0"/>
    <s v="Sim"/>
    <s v="Não"/>
    <s v="Sim"/>
    <s v="Não"/>
    <s v="Não"/>
    <n v="2"/>
    <x v="35"/>
    <m/>
    <x v="0"/>
    <m/>
    <x v="0"/>
    <s v="Não"/>
    <s v="Não"/>
    <s v="Beneficiária solicita o envio da carteirinha física pois frequenta um laboratório em copacabana que não aceita a carteirinha digital. Relata que já passou por constrangimento e não quer passar novamente. Informa que é um direito ter a carteirinha. "/>
    <m/>
    <m/>
    <m/>
    <m/>
    <m/>
    <m/>
    <m/>
    <m/>
    <m/>
    <m/>
    <m/>
  </r>
  <r>
    <x v="37"/>
    <n v="13147692"/>
    <s v="Cobertura"/>
    <s v="Dificuldade no agendamento"/>
    <s v="RONALDO DE SOUZA FONSECA"/>
    <m/>
    <n v="64"/>
    <s v="Personal "/>
    <s v="Advindos II"/>
    <s v="Zona Oeste II"/>
    <s v="Empresarial"/>
    <s v="Beneficiário, que se identifica , questiona a falta de atendimento para angiologia,. A solicitação foi feita à Operadora no dia 21/10/2024, para realização no município do Rio de janeiro. A operadora alega que não apresenta resposta ao pedido n° de protocolo 422339202410211575501 de contato 21339523333com a OPS] ."/>
    <d v="2024-09-26T00:00:00"/>
    <s v="Não Reincidente"/>
    <n v="6"/>
    <n v="25"/>
    <s v="Sim"/>
    <s v="Sim"/>
    <s v="Sim"/>
    <s v="Não"/>
    <s v="Atendimento especializado"/>
    <n v="3"/>
    <x v="12"/>
    <s v="Angiologista"/>
    <x v="1"/>
    <m/>
    <x v="1"/>
    <s v="Sim"/>
    <s v="Sim"/>
    <s v="Beneficiário informa que é um novo beneficiário e já teve 3 consultas canceladas e no dia em que a NIP foi aberta, o beneficiário estava agendado para angiologista, chegou a entrar em contato com a Central de atendimento para confirmar se atendimento estava ativo e no caminho para a clínica, recebeu a mensagem sobre a remarcação. No dia 26/09, foi aberta um caso para garantia de atendimento na rede credenciada, porém caso foi recusado"/>
    <m/>
    <m/>
    <m/>
    <m/>
    <m/>
    <m/>
    <m/>
    <m/>
    <m/>
    <m/>
    <m/>
  </r>
  <r>
    <x v="37"/>
    <n v="13147823"/>
    <s v="Cobertura"/>
    <s v="Dificuldade no agendamento"/>
    <s v="KATYA REGINA MENDES BARROS"/>
    <m/>
    <n v="62"/>
    <s v="Personal "/>
    <s v="Novos associados"/>
    <s v="Centro/ Zona Sul"/>
    <s v="Empresarial"/>
    <s v=" De posse do encaminhamento tentei o agendamento da consulta com a psicologia, e para conseguir dentro do prazo tive de reportar a ouvidoria do plano. Passei pelo primeiro atendimento online e por uma consulta presencial no mês de setembro. A consulta seguinte ficou agendada para 21/10/2024, atendimento online. Recebi o link para consulta no horário de 8:20, às 8:15 liguei no link e aguardei até às 8:55 e não obtive resposta do atendimento pelo link. Tentei contato com o atendimento do plano sem sucesso e reportei a ouvidoria que ficou de verificar o que ocorreu. Fiz agendamento para atendimento presencial e só tinha vaga para o mês de novembro. Ou seja, o plano não cumpre o requisito de prazo determinado pela resolução da ANS. Isso tem ocorrido em todas as especialidades. O agendamento de consultas não está sendo feito dentro do prazo e o tempo de espera ultrapassa a 30 dias. Minha mãe e usuária do mesmo plano e marquei consulta em setembro para ser atendida pela geriatria no mês 12"/>
    <d v="2024-09-03T00:00:00"/>
    <s v="Não Reincidente"/>
    <n v="7"/>
    <n v="48"/>
    <s v="Sim"/>
    <s v="Não"/>
    <s v="Sim"/>
    <s v="Sim"/>
    <s v="Ouvidoria"/>
    <n v="3"/>
    <x v="5"/>
    <s v="Psicologia"/>
    <x v="1"/>
    <m/>
    <x v="0"/>
    <s v="Não"/>
    <s v="Sim"/>
    <s v="Beneficiária solicita agendamento de consulta com psicóloga mais próximo a sua residência, porém agendas fora do prazo. A mesma abriu 4 reclamações na Ouvidoria desde o dia 03/09/2024 e durante a tratativa foram ofertados os agendamentos por telemedicina, rede preferencial e nas Leve clínicas dentro da abrangência do plano mas a mesma não aceitou. Beneficiária em carência para serviços auxiliares na rede credenciada."/>
    <m/>
    <m/>
    <m/>
    <m/>
    <m/>
    <m/>
    <m/>
    <m/>
    <m/>
    <m/>
    <m/>
  </r>
  <r>
    <x v="37"/>
    <n v="13148132"/>
    <s v="Cobertura"/>
    <s v="Dificuldade no agendamento"/>
    <s v="PAULO MARCELO PEREIRA NEUFELD"/>
    <m/>
    <n v="78"/>
    <s v="Personal "/>
    <s v="Advindos I"/>
    <s v="Zona Oeste I "/>
    <s v="Individual"/>
    <s v="Interlocutor, que se identifica como Paulo, questiona o não atendimento para exames de vista e endoscopia alta com biopsia, e nome do médico solicitante Dr. Rafaela silva Duarte CRM: 522113714 e Dr. Alfredo José Medeiros CRM: 52816442. A solicitação foi feita à Operadora no dia 07/08/2024 e 30/08/2024, no município rio de janeiro/RJ interlocutor informa não esta habito para que seja realizado procedimentos aonde a operadora indica como barra da tijuca/RJ botafogo/RJ pois já sofreu diversos acidentes aonde impossibilita a locomoção para ligares muito distantes deseja que o atendimento seja garantido em campo grande/RJ. protocolo: 42233920241018154891 data: 18/10/2024"/>
    <d v="2024-10-01T00:00:00"/>
    <s v="Reincidente"/>
    <n v="10"/>
    <n v="20"/>
    <s v="Sim"/>
    <s v="Sim"/>
    <s v="Sim"/>
    <s v="Não"/>
    <s v="Atendimento especializado"/>
    <n v="3"/>
    <x v="4"/>
    <m/>
    <x v="3"/>
    <m/>
    <x v="1"/>
    <s v="Sim"/>
    <s v="Perda de SLA"/>
    <s v="Beneficiário extremamente crítico, reclama de distância da rede credenciada. No email de envio dos pedidos de exames oftalmológicos, foi solicitado direcionamento para o prestador OPTY Méier. Backoffice abriu guia para Eye Center da Barra. Pedido recepcionado dia 09/10 &gt;Guia aberta dia 12/10 (Perda de SLA – 24h) &gt; Guia Liberada dia 17/10_x000a_Sobre exame de endoscopia, o beneficiário foi encaminhado ao atendimento especializado no dia 17/10, por ter realizado ameaça e ainda não teve conclusão do caso. No dia 18/10, foi aberto um caso para o time de gestão de rede sobre reclamação de quantidade de rede, que ainda não houve resposta."/>
    <m/>
    <m/>
    <m/>
    <m/>
    <m/>
    <m/>
    <m/>
    <m/>
    <m/>
    <m/>
    <m/>
  </r>
  <r>
    <x v="38"/>
    <n v="13150540"/>
    <s v="Cobertura"/>
    <s v="Negativa de beneficios"/>
    <s v="JOAO PEDRO SOARES LOPEZ PIGNONE"/>
    <m/>
    <n v="20"/>
    <s v="Personal "/>
    <s v="Advindos I"/>
    <s v="Centro/ Zona Sul"/>
    <s v="Empresarial"/>
    <s v="Interlocutor, que se identifica Pai do beneficiário, questiona a falta de atendimento para consulta com psiquiatra. Interlocutor informar que ao solicita atendimento em clinica credenciada foi informado que a mesma foi descredenciada a 1 mês e o mesmo não foi informado. Foi encaminhado a outra clinica credenciada na qual aguardou atendimento durante 3h e não foi atendido. Protocolo [42233920241022160554] – data [22/10/2024 ]"/>
    <d v="2024-10-21T00:00:00"/>
    <s v="Reincidente"/>
    <n v="4"/>
    <n v="1"/>
    <s v="Sim"/>
    <s v="Não"/>
    <s v="Sim"/>
    <s v="Não"/>
    <s v="Não"/>
    <n v="2"/>
    <x v="36"/>
    <m/>
    <x v="2"/>
    <m/>
    <x v="1"/>
    <s v="Sim"/>
    <s v="Não"/>
    <s v="Responsável reclama da falta de aviso do descredenciamento da Clínica da Gávea. Ameaça recebida no dia 21/10, porém, célula de ameaça realizou tratativa após a abertura da NIP. Beneficiário deu entrada no PS do Hospital São Francisco no dia 21/10. Em demanda relacionada, a equipe de Gestão de rede informa que realizou ajuste do prestador em sistema, para que não seja mais indicado. "/>
    <m/>
    <m/>
    <m/>
    <m/>
    <m/>
    <m/>
    <m/>
    <m/>
    <m/>
    <m/>
    <m/>
  </r>
  <r>
    <x v="38"/>
    <n v="13152080"/>
    <s v="Cobertura"/>
    <s v="Dificuldade no agendamento"/>
    <s v="OTON LUIZ DE SOUZA"/>
    <m/>
    <n v="50"/>
    <s v="Leve ON"/>
    <s v="Novos associados"/>
    <s v="Belford Roxo"/>
    <s v="Empresarial"/>
    <s v="DESDE O DIA 17/10/2024 FOI SOLICITADO PELO HOSPITAL NO QUAL ELE ESTÁ INTERNADO O PROCOR NA ILHA DO GOVERNADOR O EXAME DE RESSONÂNCIA DO CORAÇÃO AO PLANO LEVE SÁUDE, E ATÉ O SEGUINTE MOMENTO NÃO FOI MARCADO O EXAME DO PACIENTE QUE SE ENCONTRA INTERNADO, O PLANO FALOU QUE IRIA LEVA LO ATÉ O LOCAL DO EXAME E RETORNAR COM ELE AO PROCOR. SENDO QUE LIGAMOS E ELES FALAM QUE TEM QUE ESPERAR , UM PACIENTE QUE NÃO SABE O QUE TEM NÃO ESTÁ SENDO MEDICADO CORRETAMENTE, PRECISA DE UM EXAME PARA SABER O DIAGNOSTICO E TER O DIRETO DE TRATAMENTO, COMO ESTÁ INTERNADO TERIA QUE TER PRIORIDADE PARA FAZER O EXAME. O PROCEDIMENTO É TODO FEITO POR HOSPITAL PROCOR E ORGAO REGULADOR, O HOSPITAL DISSE JÁ TER FEITO TODO PROCEDIMENTO EXIGIDO PELO PLANO LEVE SAUDE, QUE SÓ RESTA AGUARDAR. O PACIENTE ESTA VINDO DESDE AGOSTO DE INTERNAÇOES, PASSANDO POR EXAMES E PROCEDIMENTOS JÁ PASSOU POR OUTRO HOSPITAL , CTI. AGUARDAMOS UMA POSSIÇÃO."/>
    <d v="2024-10-18T00:00:00"/>
    <s v="Não Reincidente"/>
    <n v="4"/>
    <n v="4"/>
    <s v="Sim"/>
    <s v="Não"/>
    <s v="Sim"/>
    <s v="Não"/>
    <s v="Não"/>
    <n v="2"/>
    <x v="34"/>
    <m/>
    <x v="10"/>
    <m/>
    <x v="1"/>
    <s v="Não"/>
    <s v="Sim"/>
    <s v="Beneficiário reclama de demora para remoção para realização de RM do coração enquanto internado. Houve erro operacional do Fale Leve que não encaminhou protocolos para time de GPI  e houve demora do hospital para encaminhar exames necessários para agendamento de ressonância. "/>
    <m/>
    <m/>
    <m/>
    <m/>
    <m/>
    <m/>
    <m/>
    <m/>
    <m/>
    <m/>
    <m/>
  </r>
  <r>
    <x v="38"/>
    <n v="13152230"/>
    <s v="Cobertura"/>
    <s v="Fora do Rol"/>
    <s v="SANDRA MARIA CAMPAGNAC LOUREIRO"/>
    <m/>
    <n v="74"/>
    <s v="Personal "/>
    <s v="Advindos II"/>
    <s v="São Gonçalo"/>
    <s v="Individual"/>
    <s v="Interlocutora, que se identifica como filha da beneficiária, questiona a não cobertura para otoneurologista. A solicitação foi feita à operadora no dia 14/10/2024, mas a mesma negou alegando que tal serviço não consta no Rol de Procedimentos e Eventos em Saúde vigente. Protocolo 42233920241022161628 - data 22/10/2024."/>
    <d v="2024-10-14T00:00:00"/>
    <s v="Não Reincidente"/>
    <n v="6"/>
    <n v="8"/>
    <s v="Sim"/>
    <s v="Sim"/>
    <s v="Sim"/>
    <s v="Não"/>
    <s v="Atendimento especializado"/>
    <n v="3"/>
    <x v="31"/>
    <m/>
    <x v="4"/>
    <m/>
    <x v="0"/>
    <s v="Sim"/>
    <s v="Não"/>
    <s v="Responsável reclama de negativa para atendimento de otoneurologista. Ciente que subespecialidade não consta no Rol da ANS."/>
    <m/>
    <m/>
    <m/>
    <m/>
    <m/>
    <m/>
    <m/>
    <m/>
    <m/>
    <m/>
    <m/>
  </r>
  <r>
    <x v="39"/>
    <n v="13153051"/>
    <s v="Mensalidade ou Reajuste"/>
    <s v="Reajuste anual"/>
    <s v="GERCINA PASSOS DA SILVA"/>
    <m/>
    <n v="44"/>
    <s v="Personal "/>
    <s v="Advindos I"/>
    <s v="São Gonçalo"/>
    <s v="Empresarial"/>
    <s v="Beneficiária, questiona o reajuste ocorrido em julho, que alterou o valor da contraprestação pecuniária de R$ 279 para R$ 389,sem motivação especificada. Protocolo 422339202410233163473 – data 23/10/2024."/>
    <d v="2024-10-23T00:00:00"/>
    <s v="Não Reincidente"/>
    <n v="0"/>
    <n v="0"/>
    <s v="Não"/>
    <s v="Não"/>
    <s v="Não"/>
    <s v="Não"/>
    <s v="Não"/>
    <n v="0"/>
    <x v="32"/>
    <m/>
    <x v="9"/>
    <m/>
    <x v="0"/>
    <s v="Não"/>
    <s v="Não"/>
    <s v="Beneficiária CLIN abriu ameaça após abertura da NIP pois recebeu reajuste no seu boleto. A mesma foi orientada a entrar em contato com o RH da empresa mas não aceitou informação passada. Realizou abertura da reclamação no dia 23/10 08:11 e o primeiro contato com o Fale Leve foi as 08:53 do mesmo dia"/>
    <m/>
    <m/>
    <m/>
    <m/>
    <m/>
    <m/>
    <m/>
    <m/>
    <m/>
    <m/>
    <m/>
  </r>
  <r>
    <x v="39"/>
    <n v="13154353"/>
    <s v="Cobertura"/>
    <s v="Dificuldade no agendamento"/>
    <s v="LUIZ ROBERTO OCHSENDORF DA SILVA"/>
    <m/>
    <n v="49"/>
    <s v="Personal "/>
    <s v="Advindos II"/>
    <s v="Zona norte II"/>
    <s v="Empresarial"/>
    <s v="Beneficiário questiona os recorrente cancelamento de consultas dele e de seus dependentes protocolo 42233920241022162601 data 22/10/2024. O mesmo relata que não consegue falar com a ouvidoria da Leve, pós ao ser direcionado a ligação sempre cai. O mesmo relata que mais ou menos 3 anos isso vem acontecendo com ele e sua família."/>
    <d v="2024-10-22T00:00:00"/>
    <s v="Não Reincidente"/>
    <n v="1"/>
    <n v="1"/>
    <s v="Sim"/>
    <s v="Sim"/>
    <s v="Sim"/>
    <s v="Não"/>
    <s v="Reclame aqui/ Atendimento especializado"/>
    <n v="3"/>
    <x v="12"/>
    <m/>
    <x v="1"/>
    <m/>
    <x v="1"/>
    <s v="Sim"/>
    <s v="Não"/>
    <s v="Beneficiário reclama de cancelamentos de agendamentos e solicita desconto em sua mensalidade. Ameaça foi encaminhada para atendimento especializado que encaminhou demanda de desconto para áreas erradas."/>
    <m/>
    <m/>
    <m/>
    <m/>
    <m/>
    <m/>
    <m/>
    <m/>
    <m/>
    <m/>
    <m/>
  </r>
  <r>
    <x v="39"/>
    <n v="13154485"/>
    <s v="Cobertura"/>
    <s v="Dificuldade no agendamento"/>
    <s v="MARA REGINA CALIXTO"/>
    <m/>
    <n v="75"/>
    <s v="Personal "/>
    <s v="Novos associados"/>
    <s v="Zona Oeste II"/>
    <s v="Individual"/>
    <s v="Sra. Mara está com uma cirurgia autorizada com seu médico de confiança, Dr. Cesar Casarolli no qual não conseguiu realizar devido a um exame cardiologico que a propria operadora demorou para agendar/liberar, jogando para o final de outubro. A autorização era valida até 14 de outubro mas devido a esse exame a realização da cirurgia ficaria prevista para novembro. A mesma tentou contato diversas vezes com o plano de saúde para revalidação da guia para até o final de novembro e não obteve sucesso. Pedimos ajuda da ANS pois ela precisa que a autorização seja prorrogada para realizar a cirurgia com tudo certo."/>
    <s v="-"/>
    <s v="Reincidente"/>
    <n v="0"/>
    <e v="#VALUE!"/>
    <s v="Não"/>
    <s v="Não"/>
    <s v="Não"/>
    <s v="Não"/>
    <s v="Não"/>
    <n v="0"/>
    <x v="37"/>
    <m/>
    <x v="4"/>
    <m/>
    <x v="0"/>
    <s v="Não"/>
    <s v="Não"/>
    <s v="Beneficiária necessita realizar cirurgia cardíaca de alto custo, porém, não entra em contato com a Central Fale Leve desde agosto. Reclama que guia de cirurgia passou do prazo de validade pois houve demora para autorização e agendamento de exames complementares. Na última NIP também informou que não tinha conseguido contato com o Fale Leve e logo após a abertura da reclamação, conseguiu o contato. "/>
    <m/>
    <m/>
    <m/>
    <m/>
    <m/>
    <m/>
    <m/>
    <m/>
    <m/>
    <m/>
    <m/>
  </r>
  <r>
    <x v="39"/>
    <n v="13154935"/>
    <s v="Contratos e Regulamentos"/>
    <s v="Demora na Contratação AC"/>
    <s v="LILIANE MACHADO FINAMOR DA SILVA"/>
    <m/>
    <n v="40"/>
    <s v="Premium"/>
    <s v="Novos associados"/>
    <s v="Zona Oeste II"/>
    <s v="Individual"/>
    <s v="Interlocutora questiona a recusa para contratação de plano individual ou familiar, sem justificativa da operadora. A solicitação foi feita à Operadora no dia 12/10/2024. Operadora não forneceu protocolo contatos realizados via WhatsApp (21) 39523337 e (21) 996750056 – data 23/10/2024 às 14:14h e 14:17h."/>
    <d v="2024-10-12T00:00:00"/>
    <s v="Não Reincidente"/>
    <n v="1"/>
    <n v="11"/>
    <s v="Não"/>
    <s v="Não"/>
    <s v="Sim"/>
    <s v="Não"/>
    <s v="Não"/>
    <n v="1"/>
    <x v="7"/>
    <m/>
    <x v="5"/>
    <m/>
    <x v="2"/>
    <s v="Não"/>
    <s v="Não"/>
    <s v="Localizado 1 contato com o Fale Leve, onde cliente foi informada que a proposta constava em análise. Não foi passado protocolo e não houve ameaça."/>
    <m/>
    <m/>
    <m/>
    <m/>
    <m/>
    <m/>
    <m/>
    <m/>
    <m/>
    <m/>
    <m/>
  </r>
  <r>
    <x v="39"/>
    <n v="13155227"/>
    <s v="Contratos e Regulamentos"/>
    <s v="Alteração de vencimento"/>
    <s v="REGINA PEREIRA DE BARROS"/>
    <m/>
    <n v="67"/>
    <s v="Premium"/>
    <s v="Advindos III"/>
    <s v="Centro/ Zona Sul"/>
    <s v="Individual"/>
    <s v=" Interlocutor(a), que se identifica como beneficiário], questiona a não alteração da data de vencimento de mensalidade pela [Leve Saúde não sabendo informar se há previsão contratual de possibilidade de tal alteração solicita também que a operadora especifique no boleto seu plano Dental contrato na mesma vigência que o plano no contrato individual Protocolo [422319422339202410221612 -22/10/2024."/>
    <d v="2024-10-17T00:00:00"/>
    <s v="Não Reincidente"/>
    <n v="3"/>
    <n v="6"/>
    <s v="Sim"/>
    <s v="Não"/>
    <s v="Sim"/>
    <s v="Não"/>
    <s v="Não"/>
    <n v="2"/>
    <x v="4"/>
    <m/>
    <x v="3"/>
    <m/>
    <x v="1"/>
    <s v="Não"/>
    <s v="Sim"/>
    <s v="Beneficiária reclama de alteração de vencimento do plano. Informa que o vencimento escolhido foi para o dia 10 mas que preferiu pagar antes o primeiro boleto. No primeiro atendimento dia 17/10, solicita alteração de vencimento e consultora informa que irá solicitar ao setor responsável, a alteração.  Houve erro operacional da consultora que não encaminhou ameaça para o atendimento especializado. "/>
    <m/>
    <m/>
    <m/>
    <m/>
    <m/>
    <m/>
    <m/>
    <m/>
    <m/>
    <m/>
    <m/>
  </r>
  <r>
    <x v="40"/>
    <n v="13155944"/>
    <s v="Contratos e Regulamentos"/>
    <s v="Cancelamento contratual"/>
    <s v="TANIA MARIA DIAS SAMPAIO"/>
    <m/>
    <n v="72"/>
    <s v="Premium"/>
    <s v="Advindos III"/>
    <s v="Zona norte III"/>
    <s v="Empresarial"/>
    <s v="Interlocutora, questiona a exclusão do plano coletivo empresarial, ficou ciente do cancelamento em 24/10/2024, sem justificativa. Para efetuar a reclamação, relata que tentou entrar em contato com a Operadora por meio dos telefones 39523330 e 39523300 - na data 24/10/2024, em torno das 09h00min, sem sucesso."/>
    <d v="2024-10-15T00:00:00"/>
    <s v="Não Reincidente"/>
    <n v="2"/>
    <n v="9"/>
    <s v="Não"/>
    <s v="Não"/>
    <s v="Sim"/>
    <s v="Não"/>
    <s v="Não"/>
    <n v="1"/>
    <x v="38"/>
    <m/>
    <x v="16"/>
    <m/>
    <x v="1"/>
    <s v="Não"/>
    <s v="Não"/>
    <s v="Beneficiária realizou no último mês uma migração do plano com copart para sem copart e com isso, o plano anterior ficou inativo. Houve erro sistêmico que não atualizou o plano da beneficiária e a mesma não conseguiu realizar consulta"/>
    <m/>
    <m/>
    <m/>
    <m/>
    <m/>
    <m/>
    <m/>
    <m/>
    <m/>
    <m/>
    <m/>
  </r>
  <r>
    <x v="40"/>
    <n v="13156688"/>
    <s v="Cobertura"/>
    <s v="Dificuldade no agendamento"/>
    <s v="ADRIANA RAMOS GONCALVES CORPORAL"/>
    <m/>
    <n v="51"/>
    <s v="Personal "/>
    <s v="Advindos II"/>
    <s v="Zona norte III"/>
    <s v="Individual"/>
    <s v="Beneficiária, questiona o não atendimento para videolaringoscopia. A solicitação foi feita à Operadora no dia 01/10/2024, no município rocha miranda e o a foi direcionada para barra da tijuca. A mesma informa ser muito distante para ela e não tem condições de se direcionar ao local. Protocolo 42323920241001117883 Data: 01/10/2024"/>
    <d v="2024-08-12T00:00:00"/>
    <s v="Não Reincidente"/>
    <n v="5"/>
    <n v="73"/>
    <s v="Sim"/>
    <s v="Sim"/>
    <s v="Sim"/>
    <s v="Não"/>
    <s v="Atendimento especializado"/>
    <n v="3"/>
    <x v="10"/>
    <s v="Videolaringoscopia"/>
    <x v="2"/>
    <m/>
    <x v="0"/>
    <s v="Sim"/>
    <s v="Perda de SLA"/>
    <s v="Beneficiária reclama de local distante da sua residência para agendamento de exame de Videolaringoscopia. A mesma realiza ameaça mas time de atendimento especializado não consegue contato com a mesma. Há perda de SLA pelo time de atendimento especializado. "/>
    <m/>
    <m/>
    <m/>
    <m/>
    <m/>
    <m/>
    <m/>
    <m/>
    <m/>
    <m/>
    <m/>
  </r>
  <r>
    <x v="40"/>
    <n v="13156765"/>
    <s v="Cobertura"/>
    <s v="Dificuldade no agendamento"/>
    <s v="EDSON SEBASTIAO BARBOZA GUIDA"/>
    <m/>
    <n v="68"/>
    <s v="Personal "/>
    <s v="Novos associados"/>
    <s v="Zona norte III"/>
    <s v="Empresarial"/>
    <s v=" Interlocutora, que se identifica como filha do Beneficiário, questiona a não cobertura para [consulta de emergência com otorrino. O procedimento foi solicitado à operadora no dia 23/10/2024 para realização no município do rio de janeiro e a operadora indicou prestadores que ao entra em contado não atende o números que operadora indicou para o procedimento. Protocolo;42233920241023166024data 23/10/2024. interlocutora informa que esta tentando entra em contato com os prestadores que foi indicado sem sucesso ,pois os números não atendente."/>
    <d v="2024-10-23T00:00:00"/>
    <s v="Não Reincidente"/>
    <n v="3"/>
    <n v="1"/>
    <s v="Sim"/>
    <s v="Não"/>
    <s v="Sim"/>
    <s v="Sim"/>
    <s v="Ouvidoria"/>
    <n v="3"/>
    <x v="5"/>
    <s v="Otorrinolaringologista"/>
    <x v="2"/>
    <m/>
    <x v="0"/>
    <s v="Não"/>
    <s v="Não"/>
    <s v="Filha do beneficiário reclama da falta de consulta de emergencia de otorrinolaringologista. Abriu reclamação na Ouvidoria e realizou ameaça a ANS."/>
    <m/>
    <m/>
    <m/>
    <m/>
    <m/>
    <m/>
    <m/>
    <m/>
    <m/>
    <m/>
    <m/>
  </r>
  <r>
    <x v="40"/>
    <n v="13156784"/>
    <s v="Cobertura"/>
    <s v="Dificuldade no agendamento"/>
    <s v="ANA LAURA DE SOUZA CORDEIRO"/>
    <m/>
    <n v="4"/>
    <s v="Personal "/>
    <s v="Novos associados"/>
    <s v="São Gonçalo"/>
    <s v="Individual"/>
    <s v="Interlocutora, que se identifica como mãe da beneficiária, questiona a falta de atendimento para o procedimento: Fonoaudiólogo . A solicitação foi feita à Operadora no dia 07/10/24 , para realização no município Niterói - RJ. A operadora não apresenta resposta ao pedido neste momento. A interlocutora relata que a operadora fica dando prazos e que esses prazos expiram sem a mesma dar solução ao pedido solicitado. A interlocutora diz que teme a demora da liberação do procedimento, pois isso pode acarretar transtornos pessoais na vida da beneficiária Protocolo: 42233920241007128028 – data: 07/10/24"/>
    <d v="2024-10-07T00:00:00"/>
    <s v="Não Reincidente"/>
    <n v="6"/>
    <n v="17"/>
    <s v="Sim"/>
    <s v="Sim"/>
    <s v="Sim"/>
    <s v="Sim"/>
    <s v="Ouvidoria/ Atendimento especializado"/>
    <n v="4"/>
    <x v="39"/>
    <s v="Terapia Infantil"/>
    <x v="2"/>
    <m/>
    <x v="1"/>
    <s v="Sim"/>
    <s v="Não"/>
    <s v="Responsável reclama de negativa de atendimento na clínica "/>
    <m/>
    <m/>
    <m/>
    <m/>
    <m/>
    <m/>
    <m/>
    <m/>
    <m/>
    <m/>
    <m/>
  </r>
  <r>
    <x v="40"/>
    <n v="13157090"/>
    <s v="Contratos e Regulamentos"/>
    <s v="Demora na Contratação AC"/>
    <s v="MARIA DO CARMO DA CONCEICAO"/>
    <m/>
    <n v="52"/>
    <s v="Premium"/>
    <s v="Novos associados"/>
    <s v="Zona Oeste II"/>
    <s v="Individual"/>
    <s v="A Sra. Maria do Carmo enviou no dia 14.09.2024 uma proposta de adesão ao plano de saude mencionado (anexo) e, apesar de ter feito a entrevista médica no dia 26.09.2024, a operadora se recusa a efetivar a contratação, ainda que com carência, sem, contudo, fornecer qualquer documento de prova dessa recusa. Em se tratando de um plano individual, a operadora não poderia jamais recusar a contratação. Pode impor carencia e aumento da mensalidade em razão de eventual doença pre-existente, mas jamais recusar a proposta."/>
    <d v="2024-09-14T00:00:00"/>
    <s v="Não Reincidente"/>
    <s v="-"/>
    <n v="40"/>
    <s v="Não"/>
    <s v="Não"/>
    <s v="Não"/>
    <s v="Não"/>
    <s v="Não"/>
    <n v="0"/>
    <x v="7"/>
    <m/>
    <x v="5"/>
    <m/>
    <x v="2"/>
    <s v="Não"/>
    <s v="Não"/>
    <s v="Não localizado contato com a Central Fale Leve"/>
    <m/>
    <m/>
    <m/>
    <m/>
    <m/>
    <m/>
    <m/>
    <m/>
    <m/>
    <m/>
    <m/>
  </r>
  <r>
    <x v="40"/>
    <n v="13157129"/>
    <s v="Cobertura"/>
    <s v="Demora na Liberação de Benefício"/>
    <s v="GETULIO HERMES DE ALMEIDA"/>
    <m/>
    <n v="74"/>
    <s v="Personal "/>
    <s v="Novos associados"/>
    <s v="Niterói"/>
    <s v="Empresarial"/>
    <s v="A interlocutora que e filha do beneficiário questiona esta desde ontem que esta no hospital ,o medico pediu uma solicitação e a operadora ainda não autorizou (não possui elementos suficientes para internação ,essa e a alegação da operadora),o beneficiário e idoso , a interlocutora já entrou em contato varias vezes e só pedem para que ela aguarde o retorno de contato protocolo de contato com a operadora =42233920241024167710 data=24/10/2024"/>
    <d v="2024-10-24T00:00:00"/>
    <s v="Não Reincidente"/>
    <n v="3"/>
    <n v="0"/>
    <s v="Sim"/>
    <s v="Sim"/>
    <s v="Sim"/>
    <s v="Não"/>
    <s v="Não"/>
    <n v="3"/>
    <x v="18"/>
    <m/>
    <x v="10"/>
    <m/>
    <x v="1"/>
    <s v="Sim"/>
    <s v="Não"/>
    <s v="Beneficiário teve demora para autorização de internação pois exames anexados, não corroboravam com a solicitação de urgência, liberado atendimento de emergência. Guia liberada após a NIP."/>
    <m/>
    <m/>
    <m/>
    <m/>
    <m/>
    <m/>
    <m/>
    <m/>
    <m/>
    <m/>
    <m/>
  </r>
  <r>
    <x v="40"/>
    <n v="13158185"/>
    <s v="Cobertura"/>
    <s v="Demora na Liberação de Benefício"/>
    <s v="BRUNA RAMOA MENDONCA"/>
    <m/>
    <n v="26"/>
    <s v="Premium"/>
    <s v="Novos associados"/>
    <s v="Zona Oeste II"/>
    <s v="Individual"/>
    <s v="Hoje dia 24/10/2024 me dirigi até a clínica da Leve Saude na Barra da Tijuca, pois havia marcado uma consulta as 18:45. Por conta do temporal me atrasei 3 minutos e cheguei as 18:48. O atendimento foi-me recusado e informaram que a médica já havia ido embora. Todas as consultas que eu preciso marcar nesse plano eu tenho que esperar pelo menos dois meses e toda vez que vou nessa clínica da Barra, com horário marcado, eles demoram cerca de duas horas para me atender. Ou seja, além de demorarem muito para conseguir vagas em um médico, eles ainda atrasam muito no dia da consulta e dão qualquer desculpa esfarrapada para não nos atender. Quando questionei ao recepcionista onde poderia reclamar da situação, ele só me disse para falar com a ouvidoria do plano e mais nada. Não me foi fornecido número de protocolo e nem nenhum comprovante de que aquele atendimento não aconteceu por conta da médica. Tenho testemunha."/>
    <s v="-"/>
    <s v="Não Reincidente"/>
    <n v="0"/>
    <n v="0"/>
    <s v="Não"/>
    <s v="Não"/>
    <s v="Não"/>
    <s v="Não"/>
    <s v="Não"/>
    <n v="0"/>
    <x v="12"/>
    <s v="Gastroenterologista"/>
    <x v="1"/>
    <m/>
    <x v="1"/>
    <s v="Não"/>
    <s v="Não"/>
    <s v="Beneficiária reclama de consulta cancelada com gastro, em que a médica foi embora. Não localizado contato com a Central Fale Leve, somente com a Ouvidoria e RA após a abertura de NIP. "/>
    <m/>
    <m/>
    <m/>
    <m/>
    <m/>
    <m/>
    <m/>
    <m/>
    <m/>
    <m/>
    <m/>
  </r>
  <r>
    <x v="41"/>
    <n v="13158501"/>
    <s v="Cobertura"/>
    <s v="Suspensão dos atendimentos"/>
    <s v="THEO REZENDE LEAL"/>
    <m/>
    <n v="5"/>
    <s v="Leve ON"/>
    <s v="Advindos II"/>
    <s v="Zona Oeste II"/>
    <s v="Individual"/>
    <s v="THEO ESTÁ REALIZANDO TRATAMENTO TERAPIA PARA TEA NA CLINICA UNIVERSO ABA EM REALENGO DESDE ABRIL INDICADA PELA LEVE SAUDE JÁ POSSUINDO VINCULO COM OS PROFISSIONAIS E APRESENTANDO RESULTADOS POSITIVOS, POREM AGORA A CLINICA ENCAMINHOU NOTIFICAÇÃO INFORMANDO QUE O PLANO NÃO ESTÁ REALIZANDO O PAGAMENTO À CLINICA E EM RAZÃO DISSO O TRATAMENTO SERÁ INTERROMPIDO A PARTIR DO DIA 23/11/24. DESTA FORMA, VISANDO EVITAR PREJUIZOS AO MENOR, UMA VEZ QUE A TERAPIA É FUNDAMENTAL PARA DESENVOLVIMENTO DO MESMO, SE REQUER QUE SEJA SOLUCIONADA A QUESTÃO PARA QUE A TERAPIA SEJA MANTIDA UMA VEZ QUE A CLINICA FOI INDICADA PELO PROPRIO PLANO E JA ESTÁ EM ANDAMENTO. TERAPIA PARA TEA É VITAL PARA O AUTISTA!"/>
    <d v="2024-10-24T00:00:00"/>
    <s v="Não Reincidente"/>
    <n v="2"/>
    <n v="1"/>
    <s v="Sim"/>
    <s v="Não"/>
    <s v="Sim"/>
    <s v="Não"/>
    <s v="Não"/>
    <n v="2"/>
    <x v="39"/>
    <s v="Terapia Infantil"/>
    <x v="2"/>
    <m/>
    <x v="1"/>
    <s v="Sim"/>
    <s v="Não"/>
    <s v="Responsável reclama de suspensão de atendimento de clínicaUniverso ABA de atendimento multidisciplinar para TEA. Verificado que foi aberta reclamação para o Gestão de rede que confirmou a suspensão."/>
    <m/>
    <m/>
    <m/>
    <m/>
    <m/>
    <m/>
    <m/>
    <m/>
    <m/>
    <m/>
    <m/>
  </r>
  <r>
    <x v="41"/>
    <n v="13159873"/>
    <s v="Mensalidade ou Reajuste"/>
    <s v="Devolução de valores após rescisão "/>
    <s v="SANDRA REGINA DURVAL PEREIRA"/>
    <m/>
    <n v="62"/>
    <s v="Personal "/>
    <s v="Novos associados"/>
    <s v="Zona Oeste I "/>
    <s v="Individual"/>
    <s v="Beneficiária, questiona a não devolução de valor proporcional de mensalidade pela operadora, vez que ocorreu o cancelamento contratual a pedido da beneficiária. Beneficiária informa que aderiu ao plano no dia 13\09\2024 e dia 16\09\2024 pagou o valor de R$ 1.138,58. Solicitou o cancelamento dia 17\09\2024. Informa que quer o valor integral pois não usufruiu do plano. Protocolo 42233920241015147704 – data 15\10\2024."/>
    <d v="2024-10-03T00:00:00"/>
    <s v="Reincidente"/>
    <n v="6"/>
    <n v="22"/>
    <s v="Sim"/>
    <s v="Sim"/>
    <s v="Sim"/>
    <s v="Não"/>
    <s v="Atendimento especializado"/>
    <n v="3"/>
    <x v="26"/>
    <m/>
    <x v="11"/>
    <m/>
    <x v="1"/>
    <s v="Sim"/>
    <s v="Não"/>
    <s v="Beneficiária reclama de demora para resposta de devolução de mensalidade após o cancelamento. "/>
    <m/>
    <m/>
    <m/>
    <m/>
    <m/>
    <m/>
    <m/>
    <m/>
    <m/>
    <m/>
    <m/>
  </r>
  <r>
    <x v="42"/>
    <n v="13160547"/>
    <s v="Contratos e Regulamentos"/>
    <s v="Rescisão contratual"/>
    <s v="LORENZO SEQUEIRA GALINDO"/>
    <m/>
    <n v="0"/>
    <s v="Premium"/>
    <s v="Novos associados"/>
    <s v="Zona Oeste II"/>
    <s v="Individual"/>
    <s v="Interlocutora, que se identifica como mãe do beneficiário, questiona cancelamento do contrato do plano coletivo empresarial, em 24/10/2024. A mesma informa que seu dependente realiza tratamento ( ASMA) e (Hérnia ) com Pneumologista pediátrico com o Dr Luiz Felipe Queiroz Bichara Chicri CRM 5201069233. A mesma informa que seu filho faz esse tratamento no Hospital Vitoria e no HIEP e teme que o pior aconteça pois a Leve Saúde enviou esse email e não esclareceu pra onde seu filho deverá ir caso precise de atendimento , a mesma informa que a operadora de saúde precisa se posicionar em relação ao caso."/>
    <d v="2024-10-26T00:00:00"/>
    <s v="Não Reincidente"/>
    <n v="1"/>
    <n v="2"/>
    <s v="Não"/>
    <s v="Não"/>
    <s v="Sim"/>
    <s v="Não"/>
    <s v="Não"/>
    <n v="1"/>
    <x v="40"/>
    <m/>
    <x v="17"/>
    <m/>
    <x v="2"/>
    <s v="Não"/>
    <s v="Não"/>
    <s v="Responsável reclama de cancelamento do plano por parte da operadora. Movimento realizado pelo time Jurídico junto a diretoria, para alguns contratos com sinistro alto."/>
    <m/>
    <m/>
    <m/>
    <m/>
    <m/>
    <m/>
    <m/>
    <m/>
    <m/>
    <m/>
    <m/>
  </r>
  <r>
    <x v="42"/>
    <n v="13160830"/>
    <s v="Cobertura"/>
    <s v="Demora na garantia de reembolso"/>
    <s v="ALINE VARGEM DE ARAUJO"/>
    <m/>
    <n v="40"/>
    <s v="Personal "/>
    <s v="Novos associados"/>
    <s v="Zona Oeste I "/>
    <s v="Empresarial"/>
    <s v="Bom dia, fiz uma cirurgia dia 25/09/2024, paguei o anestesista e no dia 27/09/2024, enviei todos os dados necessários para solicitação do reembolso. A documentação foi recepcionada pelo convênio e me deram o prazo de 30 dias para me devolverem o valor. Entrei em contato algumas vezes com o convênio por app de mensagens do convênio e fiquei todas as vezes aguardando mais de 5 horas para conseguir ser atendida, e sempre com a mesma resposta, de que eu teria que aguardar os 30 dias. Dia 25/10/2024entrei em contato novamente com a operadora, sendo que na parte da ouvidoria, relatando a demora no atendimento do aplicativo. Abriram uma ouvidoria e hoje entrei contato novamente questionando o prazo do reembolso ter vencido ontem e fui informada que vou precisar esperar mais 7 dias, pois é o prazo que a ouvidoria tem para solucionar as demandas."/>
    <d v="2024-09-23T00:00:00"/>
    <s v="Reincidente"/>
    <n v="10"/>
    <n v="35"/>
    <s v="Sim"/>
    <s v="Não"/>
    <s v="Sim"/>
    <s v="Sim"/>
    <s v="Ouvidoria"/>
    <n v="3"/>
    <x v="4"/>
    <m/>
    <x v="3"/>
    <m/>
    <x v="1"/>
    <s v="Sim"/>
    <s v="Envio para área errada"/>
    <s v="Beneficiária encaminhou documentação para reembolso no dia 27/09 e houve demora da consultora da Caixa de atendimento para envio de documentação para produção médica. Beneficiária realizou abertura de Ouvidoria"/>
    <m/>
    <m/>
    <m/>
    <m/>
    <m/>
    <m/>
    <m/>
    <m/>
    <m/>
    <m/>
    <m/>
  </r>
  <r>
    <x v="42"/>
    <n v="13160967"/>
    <s v="Cobertura"/>
    <s v="Suspensão dos atendimentos"/>
    <s v="TIAGO DE SOUSA NUNES"/>
    <m/>
    <n v="7"/>
    <s v="Personal "/>
    <s v="Novos associados"/>
    <s v="Zona Oeste I "/>
    <s v="Individual"/>
    <s v="Interlocutora, que se identifica como mãe do beneficiário, questiona o não atendimento para fonoaudiologia, nutricionista, terapia ocupacional e psicólogo. Relata que tentou entrar em contato com a Operadora por meio de mensagem via aplicativo da ouvidoria operadora na data 28/10/2024, sem sucesso. Relata que o prestador alegou falta de pagamento por parte da operadora e devido a isso foi suspenso os atendimentos. Informa que não consegue contato com a operadora para verificar tratativa ou solicitar outro prestador."/>
    <d v="2024-10-28T00:00:00"/>
    <s v="Reincidente"/>
    <n v="3"/>
    <n v="0"/>
    <s v="Sim"/>
    <s v="Não"/>
    <s v="Sim"/>
    <s v="Sim"/>
    <s v="Ouvidoria"/>
    <n v="3"/>
    <x v="39"/>
    <s v="Terapia Infantil"/>
    <x v="2"/>
    <m/>
    <x v="1"/>
    <s v="Não"/>
    <s v="Não"/>
    <s v="Responsável realiza 3 contatos com o time de Ouvidoria mas não consegue passar reclamações pois atendimento é encerrado por consultoras."/>
    <m/>
    <m/>
    <m/>
    <m/>
    <m/>
    <m/>
    <m/>
    <m/>
    <m/>
    <m/>
    <m/>
  </r>
  <r>
    <x v="42"/>
    <n v="13161339"/>
    <s v="Contratos e Regulamentos"/>
    <s v="Demora na Contratação AC"/>
    <s v="VITORIA RIBEIRO DE BARROS"/>
    <m/>
    <n v="23"/>
    <s v="Mais Metropolitano"/>
    <s v="Advindos III"/>
    <s v="Petrópolis"/>
    <s v="Individual"/>
    <s v="Beneficiária, questiona a recusa para contratação de plano individual ou familiar, sob alegação de [que esta em analise]. A solicitação foi feita à Operadora no dia 15/10/2024. Relata preencheu a Declaração de Saúde mediante entrevista com a medica. A operadora de saúde não passou o protocolo de atendimento."/>
    <d v="2024-10-11T00:00:00"/>
    <s v="Não Reincidente"/>
    <s v="-"/>
    <n v="17"/>
    <s v="Não"/>
    <s v="Não"/>
    <s v="Não"/>
    <s v="Não"/>
    <s v="Não"/>
    <n v="0"/>
    <x v="7"/>
    <m/>
    <x v="5"/>
    <m/>
    <x v="2"/>
    <s v="Não"/>
    <s v="Não"/>
    <s v="Não localizado contato com a Central Fale Leve."/>
    <m/>
    <m/>
    <m/>
    <m/>
    <m/>
    <m/>
    <m/>
    <m/>
    <m/>
    <m/>
    <m/>
  </r>
  <r>
    <x v="42"/>
    <n v="13161542"/>
    <s v="Contratos e Regulamentos"/>
    <s v="Demora na Contratação AC"/>
    <s v="BRUNO DRUMOND MENDES BARROS"/>
    <m/>
    <n v="74"/>
    <s v="Premium"/>
    <s v="Advindos III"/>
    <s v="Centro/ Zona Sul"/>
    <s v="Individual"/>
    <s v="beneficiário, questiona a recusa para contratação de plano individual ou familiar, sem alegação do motivo da recusa. A solicitação foi feita à Operadora no dia 24/09/2024. Protocolo sem protocolo no dialogo com o número 39523300"/>
    <d v="2024-09-25T00:00:00"/>
    <s v="Não Reincidente"/>
    <s v="-"/>
    <n v="33"/>
    <s v="Não"/>
    <s v="Não"/>
    <s v="Não"/>
    <s v="Não"/>
    <s v="Não"/>
    <n v="0"/>
    <x v="7"/>
    <m/>
    <x v="5"/>
    <m/>
    <x v="2"/>
    <s v="Não"/>
    <s v="Não"/>
    <s v="Não localizado contato com a Central Fale Leve."/>
    <m/>
    <m/>
    <m/>
    <m/>
    <m/>
    <m/>
    <m/>
    <m/>
    <m/>
    <m/>
    <m/>
  </r>
  <r>
    <x v="42"/>
    <n v="13161573"/>
    <s v="Cobertura"/>
    <s v="Carência"/>
    <s v="KEITH LEINA MELO ARAUJO"/>
    <m/>
    <n v="44"/>
    <s v="Premium"/>
    <s v="Advindos III"/>
    <s v="Centro/ Zona Sul"/>
    <s v="Individual"/>
    <s v="Tive exames de sangue simples de rotina solicitados pela médica, que orientou que eu fizesse tais exames no final do mês de outubro, para levar os resultados na próxima consulta, que está marcada para dia 06/11/2024. No dia 25/10/2024, estive num dos laboratórios informados no aplicativo da Leve Saúde (Centro de Medicina - Nova Iguaçu II), em jejum de 12 horas. Depois de pegar senha e aguardar, tive o atendimento negado, sob a informação de que estaria em prazo de carência. Alguns atendentes do laboratório informaram que diversos clientes da Leve Saúde vêm tendo o atendimento negado, sob pretexto de que a empresa informa ser carência zero e depois impõem carência. Depois de muitas tentativas de conato com a Leve Saúde, não consegui fazer os exames e fui embora, haja vista que eu já estava em jejum de 12 horas. Na mesma data tive exames de oftalmologia negados, novamente sob o pretexto de estar em carência. Não são exames de alta complexidade."/>
    <d v="2024-10-25T00:00:00"/>
    <s v="Não Reincidente"/>
    <n v="2"/>
    <n v="3"/>
    <s v="Não"/>
    <s v="Não"/>
    <s v="Sim"/>
    <s v="Não"/>
    <s v="Não"/>
    <n v="1"/>
    <x v="16"/>
    <m/>
    <x v="4"/>
    <m/>
    <x v="0"/>
    <s v="Não"/>
    <s v="Não"/>
    <s v="Beneficiária reclama de negativa de atendimento por carência. Relata que ao adquirir o plano, foi informado que não teria carências. No dia 25/10, beneficiária entrou em contato 3 vezes e em todos os atendimentos foi informado sobre a carência."/>
    <m/>
    <m/>
    <m/>
    <m/>
    <m/>
    <m/>
    <m/>
    <m/>
    <m/>
    <m/>
    <m/>
  </r>
  <r>
    <x v="42"/>
    <n v="13162073"/>
    <s v="Cobertura"/>
    <s v="Dificuldade no agendamento"/>
    <s v="JUCELIA FERNANDES DOMENECH"/>
    <m/>
    <n v="74"/>
    <s v="Personal "/>
    <s v="Novos associados"/>
    <s v="Zona Norte I"/>
    <s v="Empresarial"/>
    <s v="Interlocutora, que se identifica como filha da beneficiária, questiona o prazo de atendimento para cardiologia arritmologista. A operadora autorizou o serviço e agendou para o dia 30/12/2024, após o prazo máximo previsto na RN nº 566/2022. Protocolo 42233920241028173782 – data 28/10/2024."/>
    <d v="2024-10-28T00:00:00"/>
    <s v="Não Reincidente"/>
    <n v="1"/>
    <n v="0"/>
    <s v="Sim"/>
    <s v="Não"/>
    <s v="Sim"/>
    <s v="Sim"/>
    <s v="Ouvidoria"/>
    <n v="3"/>
    <x v="36"/>
    <m/>
    <x v="2"/>
    <m/>
    <x v="1"/>
    <s v="Não"/>
    <s v="Não"/>
    <s v="Filha da beneficiária entrou em contato com o setor de ouvidoria informando que não consegue localizar Arritmologista."/>
    <m/>
    <m/>
    <m/>
    <m/>
    <m/>
    <m/>
    <m/>
    <m/>
    <m/>
    <m/>
    <m/>
  </r>
  <r>
    <x v="42"/>
    <n v="13163159"/>
    <s v="Cobertura"/>
    <s v="Dificuldade no agendamento"/>
    <s v="THAIS BALTAZAR BOEZIO"/>
    <m/>
    <n v="28"/>
    <s v="Premium"/>
    <s v="Advindos I"/>
    <s v="Zona norte III"/>
    <s v="Individual"/>
    <s v="Em 4/10/2024 iniciei meu pré natal, onde foram solicitados exames, incluindo uma ultrassonografia transvaginal. Agendei o exame pra 30/10 no labs, mas depois percebi que esta data ultrapassaria a 9 semana. Reagendei pra 26/10, entretanto a operadora negou autorização justificando erro no código tuss. Obtive novo laudo médico e solicitei autorização urgente. consegui reagendar para unidade da tijuca, onde apos muito esforço da equipe realizei o exame, em meio a isso busquei auxilio da ouvidoria diversas vezes mas recebi apenas mensagens automáticas. a sequencia de falhas da leve e orientações conflitantes comprometeram meu pre natal. em anexo seguem os fatos detalhados junto com os comprovantes."/>
    <d v="2024-10-18T00:00:00"/>
    <s v="Não Reincidente"/>
    <n v="10"/>
    <n v="10"/>
    <s v="Não"/>
    <s v="Não"/>
    <s v="Sim"/>
    <s v="Não"/>
    <s v="Não"/>
    <n v="1"/>
    <x v="33"/>
    <m/>
    <x v="2"/>
    <m/>
    <x v="1"/>
    <s v="Não"/>
    <s v="Não"/>
    <s v="Beneficiária teve problemas para autorizar o exame pois a médica solicitou US transvaginal normal e a mesma se encontra gestante. "/>
    <m/>
    <m/>
    <m/>
    <m/>
    <m/>
    <m/>
    <m/>
    <m/>
    <m/>
    <m/>
    <m/>
  </r>
  <r>
    <x v="43"/>
    <n v="13163580"/>
    <s v="Cobertura"/>
    <s v="Descredenciamento"/>
    <s v="ELOA DE ANDRADE MACEDO"/>
    <m/>
    <n v="4"/>
    <s v="Personal "/>
    <s v="Novos associados"/>
    <s v="Zona Oeste I "/>
    <m/>
    <s v="Interlocutor, que se identifica como pai da beneficiária, informa que precisa realizar fonoaudiólogo, psicólogo e terapia ocupacional. A solicitação foi feita à operadora no dia 09/10/2024, para realização no município São Gonçalo/RJ, no prestador Espaço Crescer e a operadora direcionou o atendimento, autorizado para o prestador Clínica Universal, impedindo a realização das sessões com o prestador credenciado de preferência do beneficiário. Interlocutor alega desconhecer previsão contratual para este direcionamento. Protocolo: 42233920241029176505 – data: 29/10/2024."/>
    <d v="2024-10-07T00:00:00"/>
    <s v="Reincidente"/>
    <n v="3"/>
    <n v="22"/>
    <s v="Sim"/>
    <s v="Sim"/>
    <s v="Sim"/>
    <s v="Sim"/>
    <s v="Não"/>
    <n v="4"/>
    <x v="39"/>
    <s v="Terapia Infantil"/>
    <x v="2"/>
    <m/>
    <x v="1"/>
    <s v="Sim"/>
    <s v="Não"/>
    <s v="Responsável reclama de suspensão de atendimento na clínica Crescer. Beneficiária realiza atendimento com Fono e Psicólogo, o mesmo solicitou outros prestadores para continuidade de atendimento e ameaçou ANS (Não aceitou clínica Universal pois afirma que fica em área de risco). Atendimento especializado realiza tentativa de contatopara realizar indicação  mas sem sucesso."/>
    <m/>
    <m/>
    <m/>
    <m/>
    <m/>
    <m/>
    <m/>
    <m/>
    <m/>
    <m/>
    <m/>
  </r>
  <r>
    <x v="43"/>
    <n v="13164311"/>
    <s v="Cobertura"/>
    <s v="Dificuldade no agendamento"/>
    <s v="TAIARA CERQUEIRA CANDIA MARQUES"/>
    <m/>
    <n v="28"/>
    <s v="Premium"/>
    <s v="Advindos II"/>
    <s v="Zona norte III"/>
    <m/>
    <s v="O plano não oferece um agendamento direto com a psicologa semanalmente. Para agendar, é necessário entrar no app doplano ou atraves de telefone para agendar. Ocorre que dessa forma, muitas vezes o paciente não consegue a sessão de terapia semanalmentem como deve ser. Para essa especialidade, o plano deveria permitir o agendamento direto com o profissional, pois quando não tem vaga, interrompe o tratamento por uma semana, como aconteceu comigo. Agendia via app para o dia 29/10. No entranto, para a semana seguinte não há vaga em nenhum dia. Só consegui agendar novamente para o dia 14/11."/>
    <d v="2024-10-23T00:00:00"/>
    <s v="Não Reincidente"/>
    <n v="6"/>
    <n v="6"/>
    <s v="Sim"/>
    <s v="Sim"/>
    <s v="Sim"/>
    <s v="Não"/>
    <s v="Atendimento especializado"/>
    <n v="3"/>
    <x v="5"/>
    <s v="Psicologia"/>
    <x v="1"/>
    <m/>
    <x v="1"/>
    <s v="Sim"/>
    <s v="Não"/>
    <s v="Beneficiária reclama de falta de agenda para continuidade de acompanhamento com psicólogo."/>
    <m/>
    <m/>
    <m/>
    <m/>
    <m/>
    <m/>
    <m/>
    <m/>
    <m/>
    <m/>
    <m/>
  </r>
  <r>
    <x v="43"/>
    <n v="13165701"/>
    <s v="Cobertura"/>
    <s v="Descredenciamento"/>
    <s v="CAIO HENRIQUE MACHADO DOS ANJOS"/>
    <m/>
    <n v="6"/>
    <s v="Premium"/>
    <s v="Novos associados"/>
    <s v="Zona Oeste II"/>
    <m/>
    <s v="Interlocutora, que se identifica como mãe do beneficiário, questiona a suspensão para terapia ABA. A operadora indicou prestadores de serviços que não realizam os serviços necessários e devido a isso a interlocutora faz com a clinica Universo Aba, devido a um acordo entre a clinica e a operadora, porem no dia 23/10/2024 a clinica entrou em contato alertando que seria suspenso, devido a alguma quebra de acordo por parte da operadora, não foi informado o porque, no dia 23/10/2024 a interlocutora entrou em contato com a operadora e foi pedido um prazo de 72 horas, no dia 29/10/2024 ao entrar em contato foi informado que foi suspenso e que seria disponibilizado outra rede, porem a interlocutora já tem cienca de que não tem outra rede para a terapia ABA, A interlocutora informa que o filho já esta tendo evolução no tratamento, e seria péssimo para evolução ter essa quebra no tratamento. Protocolo 42233920241023167007 data 24/10/2024 42233920241029179020 data 29/10/2024"/>
    <d v="2024-10-23T00:00:00"/>
    <s v="Não Reincidente"/>
    <n v="2"/>
    <n v="6"/>
    <s v="Sim"/>
    <s v="Sim"/>
    <s v="Sim"/>
    <s v="Não"/>
    <s v="Atendimento especializado"/>
    <n v="3"/>
    <x v="39"/>
    <s v="Terapia Infantil"/>
    <x v="2"/>
    <m/>
    <x v="1"/>
    <s v="Sim"/>
    <s v="Não"/>
    <s v="Responsável reclama de suspensão de atendimento em clínica Universo ABA."/>
    <m/>
    <m/>
    <m/>
    <m/>
    <m/>
    <m/>
    <m/>
    <m/>
    <m/>
    <m/>
    <m/>
  </r>
  <r>
    <x v="43"/>
    <n v="13165786"/>
    <s v="Cobertura"/>
    <s v="Descredenciamento"/>
    <s v="ARTHUR BERNARDO SOUZA RODRIGUES"/>
    <m/>
    <n v="6"/>
    <s v="Personal "/>
    <s v="Advindos I"/>
    <s v="Zona norte II"/>
    <m/>
    <s v="Sou Ana Raquel S. Rodrigues, Mãe do Arthur Bernardo S. Rodrigues cliente do Plano Leve Saúde registro 1110349937624800, em tratamento terapêutico na clínica Universo Aba desde Novembro 2023, iniciou Aba em 06/08/24.No dia 23/10/24 recebj uma Declaração da clínica Universo Aba informando que por questões administrativas junto a operadora Leve as terapias serão SUSPENSAS a apartir de 23/11/24 caso não haja retorno do plano a fim de resolver. Em 24/10/24 fiz contato com o plano protocolo 42233920241024166352 atendende Jaqueline deu prazo de 72hs para resposta, em 29/10/24 retornei o contato protocolo 42233920241029177750 atendende Elisângela deu prazo até dia 5/11 para nova resposta.A resposta do 1°protocolo foi da necessidade de enviar um novo pedido de terapia por email para que as terapias sejam feitas em outro local. Arthur criou vínculos com profissionais da clínica e a ruptura pode gerar prejuízo no seu desenvolvimento. Solicito permanecer na clinica Universo ABA. Aguardo retorno"/>
    <d v="2024-10-24T00:00:00"/>
    <s v="Não Reincidente"/>
    <n v="4"/>
    <n v="5"/>
    <s v="Sim"/>
    <s v="Não"/>
    <s v="Sim"/>
    <s v="Não"/>
    <s v="Não"/>
    <n v="2"/>
    <x v="39"/>
    <s v="Terapia Infantil"/>
    <x v="2"/>
    <m/>
    <x v="1"/>
    <s v="Sim"/>
    <s v="Não"/>
    <s v="Responsável reclama de suspensão de atendimento em clínica Universo ABA."/>
    <m/>
    <m/>
    <m/>
    <m/>
    <m/>
    <m/>
    <m/>
    <m/>
    <m/>
    <m/>
    <m/>
  </r>
  <r>
    <x v="44"/>
    <n v="13166249"/>
    <s v="Cobertura"/>
    <s v="Descredenciamento"/>
    <s v="ARTHUR DE CARVALHO ARAUJO"/>
    <m/>
    <n v="9"/>
    <s v="Personal "/>
    <s v="Novos associados"/>
    <s v="Zona Oeste I "/>
    <m/>
    <s v="Interlocutora, que se identifica como mãe do beneficiário, questiona a falta de atendimento para [Psicólogo, Terapia ocupacional, fonoaudiólogo e psicomotricidade]. Relata que tentou entrar em contato com a [Operadora] por meio [Telefone – 3952-3333- na data 25/10/2024, em torno das 18h-], sem sucesso. O prestador solicitado como de preferência do beneficiário [Clinica Universo Aba] foi descredenciado e não foi disponibilizada outra alternativa de atendimento no mesmo município [Rio de janeiro]. A demanda [13166200 – inserir número da demanda DIPRO] foi aberta para apuração do descredenciamento pela DIPRO."/>
    <d v="2024-10-25T00:00:00"/>
    <s v="Não Reincidente"/>
    <n v="3"/>
    <n v="5"/>
    <s v="Não"/>
    <s v="Não"/>
    <s v="Sim"/>
    <s v="Não"/>
    <s v="Não"/>
    <n v="1"/>
    <x v="39"/>
    <s v="Terapia Infantil"/>
    <x v="2"/>
    <m/>
    <x v="1"/>
    <s v="Sim"/>
    <s v="Não"/>
    <s v="Responsável reclama de suspensão de atendimento em clínica Universo ABA. _x000a_&gt;Dia 25/10, Responsável solicita posição sobre pagamento a clínica Universo ABA/ Aberta demanda para Gestão de rede_x000a_&gt; Dia 29/10, Contato ativo informando que a clínica optou por descredenciamento e será direcionado novo prestador"/>
    <m/>
    <m/>
    <m/>
    <m/>
    <m/>
    <m/>
    <m/>
    <m/>
    <m/>
    <m/>
    <m/>
  </r>
  <r>
    <x v="44"/>
    <n v="13166914"/>
    <s v="Cobertura"/>
    <s v="Fora do Rol"/>
    <s v="MARIA FERREIRA DA COSTA ALVES_x0009_"/>
    <m/>
    <n v="87"/>
    <s v="Personal "/>
    <s v="Advindos II"/>
    <s v="São Gonçalo"/>
    <m/>
    <s v=" Foi solicitado no dia 07 de Outubro de 2024, a autorização ao Plano de Saúde Leve Saúde, para a realização do Exame PET-CT ONCOLÓGICO, porém a resposta foi negativa, sob a alegação de que o procedimento não consta da Diretriz de Utilização da ANS. Porém, na página 63, item 60, consta o procedimento."/>
    <d v="2024-10-07T00:00:00"/>
    <s v="Não Reincidente"/>
    <n v="8"/>
    <n v="23"/>
    <s v="Sim"/>
    <s v="Sim"/>
    <s v="Sim"/>
    <s v="Não"/>
    <s v="Não"/>
    <n v="3"/>
    <x v="16"/>
    <s v="PET CT"/>
    <x v="18"/>
    <m/>
    <x v="0"/>
    <s v="Sim"/>
    <s v="Não"/>
    <s v="Beneficiária reclama pois solicitou autorização de exame PET CT e exame foi negado por estar fora da DUT._x000a_&gt; Dia 07/10, Responsável solicita agendamento e é direcionada para o envio do pedido para solicitação de autorização;_x000a_&gt;Dia 08/10, Confirmado recepção de pedido médico;_x000a_&gt;Dia 10/10, Backoffice realiza abertura de guia para análise Técnica;_x000a_&gt;Dia 12,17 e 25/10, Filha solicita prioridade para análise, ciente do prazo de 21 dias para realização;_x000a_&gt; Dia 26/10, Familiar realiza abertura de ameaça, atendimento encaminhado para célula de ameaças;_x000a_&gt;Dia 28/10, Guia Liberada (Regulação) &gt; Dia 28/10, Guia Negada (Oncologia);_x000a_&gt;Dia 28/10, Atendimento especializado encaminha negativa de guia para familiar;_x000a_&gt;Dia 29/10, Familiar retorna e consultora informa que exame não está no Rol da ANS (Erro operacional);"/>
    <m/>
    <m/>
    <m/>
    <m/>
    <m/>
    <m/>
    <m/>
    <m/>
    <m/>
    <m/>
    <m/>
  </r>
  <r>
    <x v="45"/>
    <n v="13168445"/>
    <s v="Contratos e Regulamentos"/>
    <s v="Demora na Contratação AC"/>
    <s v="KAIQUE CAMPOS NASCIMENTO"/>
    <m/>
    <n v="4"/>
    <s v="Personal "/>
    <s v="Novos associados"/>
    <s v="Zona Oeste II"/>
    <s v="Individual"/>
    <s v="Interlocutora, que se identifica como mãe do beneficiário, questiona a recusa para contratação de plano individual ou familiar, sem justificativa. A solicitação foi feita à operadora no dia 24/10/2024. Protocolo: 422339201030182229 Data: 30/10/2024 ás 15:19 Atendente Daniel."/>
    <d v="2024-10-24T00:00:00"/>
    <s v="Não Reincidente"/>
    <n v="1"/>
    <n v="7"/>
    <s v="Não"/>
    <s v="Não"/>
    <s v="Sim"/>
    <s v="Não"/>
    <s v="Não"/>
    <n v="1"/>
    <x v="7"/>
    <m/>
    <x v="5"/>
    <m/>
    <x v="2"/>
    <s v="Não"/>
    <s v="Não"/>
    <s v="Localizado 1 contato da responsável com a Central Fale Leve. A mesma relata que corretora informou que o plano não havia sido aprovado e questiona essa negativa. Na ligação há um momento em que cliente aciona app de gravação e é informado que chamada está sendo gravada e logo depois chamada é interrompida. "/>
    <m/>
    <m/>
    <m/>
    <m/>
    <m/>
    <m/>
    <m/>
    <m/>
    <m/>
    <m/>
    <m/>
  </r>
  <r>
    <x v="45"/>
    <n v="13168735"/>
    <s v="Contratos e Regulamentos"/>
    <s v="Cancelamento contratual"/>
    <s v="TARINNI TORRES CAVALCANTI"/>
    <m/>
    <n v="38"/>
    <s v="Personal "/>
    <s v="Novos associados"/>
    <s v="Zona Oeste II"/>
    <s v="Individual"/>
    <s v="Beneficiária, questiona o cancelamento, em 21/10/2024, do contrato individual/familiar firmado em 04/03/2024, sob alegação de inadimplência. Relata que ocorreu atraso no pagamento da mensalidade pois sofreu um golpe do corretor e ao entrar em contato com a Operadora foi informado a beneficiária que a mesma não precisaria efetuar o pagamento e resolveriam de forma interna, os prazos para solicitação foram ultrapassados e o problema não foi solucionado, causando assim o cancelamento do contrato. Beneficiária acrescenta que necessita do plano com urgência e que os contatos sobre informações do golpe sofrido enviados ao e-mail flavia.ribeiro@levesaude.com.br. Protocolo 42233920241011140664 - data 11/10/2024."/>
    <d v="2024-09-18T00:00:00"/>
    <s v="Não Reincidente"/>
    <n v="12"/>
    <n v="43"/>
    <s v="Não"/>
    <s v="Não"/>
    <s v="Sim"/>
    <s v="Não"/>
    <s v="Não"/>
    <n v="1"/>
    <x v="29"/>
    <m/>
    <x v="19"/>
    <m/>
    <x v="1"/>
    <s v="Não"/>
    <s v="Abertura de árvore errada/ Não encaminhou demanda para setor responsável"/>
    <s v="Beneficiária reclama de cancelamento por inadimplência pois alega ter pago os boletos para o corretor. Fale Leve encaminhou demanda para o time comercial que solicitou a baixa de pagamento. Houve demora de resposta do time Financeiro de 4 dias úteis."/>
    <m/>
    <m/>
    <m/>
    <m/>
    <m/>
    <m/>
    <m/>
    <m/>
    <m/>
    <m/>
    <m/>
  </r>
  <r>
    <x v="45"/>
    <n v="13170481"/>
    <s v="Contratos e Regulamentos"/>
    <s v="Cancelamento contratual"/>
    <s v="CRISTIANE SILVEIRA TORRES"/>
    <m/>
    <n v="49"/>
    <s v="Leve ON"/>
    <s v="Novos associados"/>
    <s v="Nova Iguaçu"/>
    <s v="Empresarial"/>
    <s v="Beneficiária, informa que solicitou à operadora, em 31/10/24 , a exclusão em plano coletivo empresarial ( a beneficiária é a proprietária da empresa: CNPJ 13812655000106. Até a presente data não houve a exclusão. Protocolo: 42233920241031185669 - Data: 31/10/24"/>
    <d v="2024-10-30T00:00:00"/>
    <s v="Não Reincidente"/>
    <n v="4"/>
    <n v="1"/>
    <s v="Sim"/>
    <s v="Não"/>
    <s v="Sim"/>
    <s v="Não"/>
    <s v="Não"/>
    <n v="2"/>
    <x v="0"/>
    <m/>
    <x v="0"/>
    <m/>
    <x v="0"/>
    <s v="Não"/>
    <s v="Não"/>
    <s v="Beneficiária não concorda com o pagamento de aviso prévio. Ameaça ANS. Foi aberto caso para atendimento especializado, porém, beneficiária abriu NIP antes da tratativa do setor. "/>
    <m/>
    <m/>
    <m/>
    <m/>
    <m/>
    <m/>
    <m/>
    <m/>
    <m/>
    <m/>
    <m/>
  </r>
  <r>
    <x v="46"/>
    <n v="13170967"/>
    <s v="Cobertura"/>
    <s v="Dificuldade no agendamento"/>
    <s v="MARILZA DE CASTRO QUADRA"/>
    <m/>
    <n v="72"/>
    <s v="Personal "/>
    <s v="Advindos I"/>
    <s v="Niterói"/>
    <s v="Individual"/>
    <s v="Marilza é minha mãe e precisa de acompanhamento com PSIQUIATRA urgentemente devido a crises psicóticas desde 01/24. Leve ofereceu Dra Fernanda, na rede própria em Niterói, RJ Porém, a médica relatou que NÃO PODE tratar minha mãe por ela ter convergência nas medicações. Dra. Fernanda encaminhou minha mãe para outro especialista. Leve agendou Dr Vitor, na mesma clínica, dia 23/10. Levei minha mãe e chegando fomos informadas de que o médico não atende mais. Um DESCASO TOTAL. Nem fomos avisadas com antecedência. Depois desse dia, Leve ofereceu mais 2 médicos, um em Itaipu e outo no Centro, ambos em Niterói. Liguei para os 2 e nenhuma clínica tem psiquiatra. Ofereceram tb um na Clínica Universal, em SG/RJ, porém, já fomos neste lugar, que ofereceu péssimo atendimento. Leve oferece outros no Centro da cidade do Rio, porém é muito distante. Minha mãe tem 72 anos e dificuldade de mobilidade. Preciso de PSIQUIATRA URGENTE em São Gonçalo ou Niterói/RJ. Atenciosamente. Aline Ferreira 21 98105198"/>
    <d v="2024-09-24T00:00:00"/>
    <s v="Reincidente"/>
    <m/>
    <n v="38"/>
    <s v="Sim"/>
    <s v="Sim"/>
    <s v="Sim"/>
    <s v="Não"/>
    <s v="Não"/>
    <n v="3"/>
    <x v="5"/>
    <s v="Psiquiatria"/>
    <x v="1"/>
    <s v="Gestão de Rede"/>
    <x v="1"/>
    <s v="Sim"/>
    <s v="Não"/>
    <m/>
    <m/>
    <m/>
    <m/>
    <m/>
    <m/>
    <m/>
    <m/>
    <m/>
    <m/>
    <m/>
    <m/>
  </r>
  <r>
    <x v="46"/>
    <n v="13171951"/>
    <s v="Contratos e Regulamentos"/>
    <s v="Cancelamento contratual"/>
    <s v="FERNANDA RIBEIRO RICCIARDI DA SILVA"/>
    <m/>
    <s v="-"/>
    <s v="-"/>
    <s v="-"/>
    <s v="-"/>
    <s v="-"/>
    <s v="Senhores, na data de 25/10/2024, solicitamos o cancelamento do contrato saúde junto à operadora LEVE SAÚDE. As atendentes informaram que, para ser acatado via RN561, o processo passaria por uma análise. Após acessar o portal, verifiquei que o cancelamento encerraria 24/12, ou seja, por Aviso Prévio. Não estamos de acordo em cumprir o Aviso Prévio de 60 dias, visto que já completamos a vigência mínima na operadora e temos o direito de cancelarmos de forma imediata, uma vez que entendemos que estamos sendo obrigados a ficarmos por mais 2 meses na companhia. Por esse motivo, solicito gentil apoio da ANS para que o contrato seja cancelado mediante a Normativa RN561, prevista em lei. Se a questão não for resolvida, acionaremos a justiça."/>
    <d v="2024-09-20T00:00:00"/>
    <s v="Não Reincidente"/>
    <n v="6"/>
    <n v="42"/>
    <s v="Não"/>
    <s v="Não"/>
    <s v="Sim"/>
    <s v="Não"/>
    <s v="Não"/>
    <n v="1"/>
    <x v="0"/>
    <m/>
    <x v="0"/>
    <m/>
    <x v="0"/>
    <s v="Sim"/>
    <s v="Não"/>
    <s v="Responsável pelo contrato 32624 - SOC CIVIL DE ADM E SERVICOS VILLAGE PENDOTIBA, solicita a isenção de cobrança de aviso prévio pois não concorda com pagamento. Ciente que o aviso previo é uma regra determinada em contrato."/>
    <m/>
    <m/>
    <m/>
    <m/>
    <m/>
    <m/>
    <m/>
    <m/>
    <m/>
    <m/>
    <m/>
  </r>
  <r>
    <x v="46"/>
    <n v="13172477"/>
    <s v="Cobertura"/>
    <s v="Demora na Liberação de Benefício"/>
    <s v="EUNICE DOS SANTOS YARZON"/>
    <m/>
    <n v="88"/>
    <s v="Personal "/>
    <s v="Novos associados"/>
    <s v="Zona Norte I"/>
    <s v="Empresarial"/>
    <s v="Interlocutora, que se identifica como filha da beneficiária, questiona o prazo de atendimento para colonoscopia para proporcionar a cirurgia. A operadora autorizou, após o prazo máximo previsto na RN nº 566/2022. Beneficiária possui três guias constando urgência para realização do procedimento. Protocolo: 42233920241030180967 Data: 30/10/2024"/>
    <d v="2024-10-24T00:00:00"/>
    <s v="Não Reincidente"/>
    <n v="11"/>
    <n v="8"/>
    <s v="Sim"/>
    <s v="Não"/>
    <s v="Sim"/>
    <s v="Sim"/>
    <s v="Ouvidoria"/>
    <n v="3"/>
    <x v="41"/>
    <s v="Colonoscopia em ambiente hospitalar"/>
    <x v="2"/>
    <m/>
    <x v="1"/>
    <s v="Sim"/>
    <s v="Sim"/>
    <s v="&gt; 24/10 - Responsável solicita agendamento de colonoscopia em ambiente hospitalar com pedido urgência. _x000a_&gt; 30/10 - Houve erro operacional do Fale Leve, que não identificou guia aberta para procedimento. _x000a_&gt; 25/10 - Houve também do Backoffice, que indicou prestador para o procedimento que já estava com guia aberta e no time de gestão de rede que agendou o exame para data distante. "/>
    <n v="0"/>
    <m/>
    <n v="3"/>
    <s v="Fale Leve - Não indentificou guia já aberta_x000a_Backoffice - Indicou rede credenciada errada_x000a_Gestão de rede - Realizou agendamento fora do prazo"/>
    <n v="0"/>
    <m/>
    <n v="0"/>
    <m/>
    <n v="0"/>
    <n v="0"/>
    <m/>
  </r>
  <r>
    <x v="47"/>
    <n v="13173496"/>
    <s v="Cobertura"/>
    <s v="Carência"/>
    <s v="ROSA MARIA ALVES DE PINHO SAMPAIO"/>
    <m/>
    <n v="59"/>
    <s v="Premium"/>
    <s v="Novos associados"/>
    <s v="Zona Oeste II"/>
    <s v="Empresarial"/>
    <s v="Interlocutor, que se identifica como esposo da beneficiária, questiona a não cobertura para EAS, hemograma completo, ultrassonografia abdome total e Ultrassonografia da Tireoide Com Doppler (conforme guia médica). O procedimento foi solicitado no dia 04/11/2024, para realização no município Rio de Janeiro, entretanto, a operadora negou com a justificativa de que a beneficiária está em carência para o procedimento exames. Interlocutor relata que foi efetuado o procedimento de portabilidade de carências em 10/09/2024. Protocolo 42233920241104190325 – data 04/11/2024."/>
    <d v="2024-11-04T00:00:00"/>
    <s v="Não Reincidente"/>
    <n v="1"/>
    <n v="0"/>
    <s v="Sim"/>
    <s v="Sim"/>
    <s v="Sim"/>
    <s v="Não"/>
    <s v="Não"/>
    <n v="3"/>
    <x v="25"/>
    <m/>
    <x v="0"/>
    <m/>
    <x v="1"/>
    <s v="Sim"/>
    <s v="Não"/>
    <s v="Beneficiária reclama da negativa de atendimento para realizar exames laboratoriais. A justificativa da negativa foi por carência, mas ela realizou portabilidade. Houve erro operacional no time de Cadastro no registro das carências."/>
    <m/>
    <m/>
    <m/>
    <m/>
    <m/>
    <m/>
    <m/>
    <m/>
    <m/>
    <m/>
    <m/>
  </r>
  <r>
    <x v="47"/>
    <n v="13174070"/>
    <s v="Cobertura"/>
    <s v="Dificuldade no agendamento"/>
    <s v="ANTONIO INACIO DE BARROS"/>
    <m/>
    <n v="83"/>
    <s v="Leve ON"/>
    <s v="Advindos I"/>
    <s v="Zona norte III"/>
    <s v="Individual"/>
    <s v="Interlocutora, que se identifica como filha do beneficiário, questiona a falta de atendimento para Urologista , e nome do médico Dr Leandro Marque Bruno CRM 52932396. A solicitação foi feita à Operadora no dia 28/09/2024 , para realização no município Rio de Janeiro RJ . A operadora marca a consulta e desmarca não apresenta resposta ao pedido]. Protocolo 42233920241104191426 – data 28/10/2024."/>
    <d v="2024-10-15T00:00:00"/>
    <s v="Reincidente"/>
    <n v="2"/>
    <n v="20"/>
    <s v="Não"/>
    <s v="Não"/>
    <s v="Sim"/>
    <s v="Não"/>
    <s v="Não"/>
    <n v="1"/>
    <x v="12"/>
    <s v="Urologista"/>
    <x v="1"/>
    <s v="Fale Leve "/>
    <x v="1"/>
    <s v="Sim"/>
    <s v="Não"/>
    <s v="Familiar entra em ctt para reclamar do cancelamanto, consultor envia e-mail para a unidade solicitando encaixe, mas não indica Rede Credenciada como contingência. Teve retorno da clínica com resposta positva para atendimento na mesma data. Porém, beneficiário entra em ctt outras duas vezes e é indicada Rede e ningém viu a liberação que a clínica fez. Consulta dia 04/11 - Leve Tijuca - Dr. LEANDRO MARCHETTI BRUNO, Urologista."/>
    <m/>
    <m/>
    <m/>
    <m/>
    <m/>
    <m/>
    <m/>
    <m/>
    <m/>
    <m/>
    <m/>
  </r>
  <r>
    <x v="47"/>
    <n v="13174964"/>
    <s v="Contratos e Regulamentos"/>
    <s v="Rescisão contratual"/>
    <s v="LEILA DA SILVA"/>
    <m/>
    <n v="59"/>
    <s v="Personal "/>
    <s v="Advindos II"/>
    <s v="Zona norte III"/>
    <s v="Empresarial"/>
    <s v="Em junho fiz o plano de saude para eu, meu neto, minha filha e meu genro. Desde então quando tentamos agendar, as consultas demoram muito ter vaga. E quando agendamos 24 horas recebemos mensagens falando que o médico teve um imprevisto e precisa remarcar a consulta. Tenho 9 mensagens de especialidades diferentes cancelando o atendimento 24hs da consulta. E ai qd tento remarcar tenho que aguardar mais de um mês. Minha filha e meu genro cancelaram o plano em setembro, pq ela esta investigando um nodulo e não conseguia atendimento pela leve, o que estava fazendo com que arcasse com atendimento particular. Pois bem, o mesmo esta acontecendo comigo e com o meu neto.E por esse motivo em 14/10 entrei em contato solicitando o cancelamento total do plano por não conseguir atendimento e qd consigo agendar 24hs e cancelado. Fui informada que tenho uma carencia de 60 dias. ou seja, só posso acancelar o plano em dezembro. Absurdo pagar dois meses para não conseguir atendimento."/>
    <d v="2024-10-14T00:00:00"/>
    <s v="Não Reincidente"/>
    <n v="4"/>
    <n v="21"/>
    <s v="Sim"/>
    <s v="Sim"/>
    <s v="Sim"/>
    <s v="Não"/>
    <s v="Atendimento especializado"/>
    <n v="3"/>
    <x v="0"/>
    <m/>
    <x v="0"/>
    <s v="Leve clínica"/>
    <x v="0"/>
    <s v="Sim"/>
    <s v="Perda de SLA"/>
    <s v="O constante cancelamento de agenda e falta de agenda dentro do prazo, resultou na insatisfação dos beneficiários que desejaram cancelar o plano. A situação piora qnd se esbarra na impossibilidade de cancelamento antes do prazo de rescisão. "/>
    <m/>
    <m/>
    <m/>
    <m/>
    <m/>
    <m/>
    <m/>
    <m/>
    <m/>
    <m/>
    <m/>
  </r>
  <r>
    <x v="47"/>
    <n v="13174972"/>
    <s v="Contratos e Regulamentos"/>
    <s v="Carência"/>
    <s v="GEORGETE MENDES SOARES"/>
    <m/>
    <n v="64"/>
    <s v="Premium"/>
    <s v="Advindos III"/>
    <s v="Zona Oeste II"/>
    <s v="Individual"/>
    <s v="No dia 31/10/2024 foi solicitada por meio de ligação a análise e correção de carências para a rede credenciada (protocolo: 42233920241031185104) uma vez que, na página 9 do contrato não possui detalhes sobre a diferenciação para utilização da rede preferencial ou credenciada, no entanto, ao retornar no dia 04/11/2024 (protocolo: 42233920241104192563) verificamos que as carências não seriam alteradas e também não seria possível solicitar uma reanálise de contrato uma vez que já tivesse passado pelo setor responsável. Desta forma, solicito uma posição da operadora em relação as carências da rede credenciada uma vez que não consta no aditivo carências do contrato sobre as carências na utilização na rede credenciada, preferencial ou própria."/>
    <d v="2024-10-31T00:00:00"/>
    <s v="Não Reincidente"/>
    <n v="5"/>
    <n v="4"/>
    <s v="Sim"/>
    <s v="Sim"/>
    <s v="Sim"/>
    <s v="Não"/>
    <s v="Não"/>
    <n v="3"/>
    <x v="11"/>
    <m/>
    <x v="0"/>
    <m/>
    <x v="0"/>
    <s v="Sim"/>
    <s v="Não"/>
    <s v="Beneficiária reclama de carências implantadas para rede credenciada. Relata que não informado sobre a distinção de rede no momento da contratação e solicita correção. Foi realizado a correção pelo cadastro, porém, carências para rede credenciada mantidas."/>
    <m/>
    <m/>
    <m/>
    <m/>
    <m/>
    <m/>
    <m/>
    <m/>
    <m/>
    <m/>
    <m/>
  </r>
  <r>
    <x v="48"/>
    <n v="13176036"/>
    <s v="Cobertura"/>
    <s v="Dificuldade no agendamento"/>
    <s v="DANIEL COSMO DA SILVA"/>
    <m/>
    <n v="47"/>
    <s v="Personal "/>
    <s v="Novos associados"/>
    <s v="Zona norte III"/>
    <s v="Empresarial"/>
    <s v="Beneficiário, questiona a não cobertura para ecodoprex dos corpos cavernosos do pênis com TEFI, ENMG pélvica, médico solicitante Drº Emílio H. (urologista) . O procedimento foi solicitado à operadora no dia 14/10/2024 e 18/10/2024, para realização no município Rio de Janeiro/RJ e a operadora indicou prestadores que não realizam o procedimento. Protocolo 42233920241024162741 - data 24/10/2024."/>
    <d v="2024-10-15T00:00:00"/>
    <s v="Não Reincidente"/>
    <n v="11"/>
    <n v="21"/>
    <s v="Não"/>
    <s v="Não"/>
    <s v="Sim"/>
    <s v="Não"/>
    <s v="Não"/>
    <n v="1"/>
    <x v="10"/>
    <s v="Doppler de membros cavernosos"/>
    <x v="2"/>
    <m/>
    <x v="1"/>
    <s v="Sim"/>
    <s v="Perda de SLA"/>
    <s v="Beneficiário reclama de dificuldade para agendamento de exame de Eco doppler._x000a_&gt; Dia 15/10/2024: Solicita direcionamento, indicado: Pro Echo Freguesia e Copacabana e Cia do Médico de Bangu._x000a_&gt; Dia 16/10, beneficiário retorna informando que os locais indicados realizam apenas exame comum e o médico solicitou exame TEFI._x000a_&gt; Dia 18/10, Backoffice realiza abertura de guia, porém, insere atendimento para prestador que beneficiário já havia tentado contato e prestador informou que não realizava exame, com isso, a guia não foi encaminhada para gestão de rede realizar busca;_x000a_&gt;Dia 24/10, beneficiário solicita nova posição, consultora percebeu a abertura de guia para Pro Echo e solicita que beneficiário verifique novamente se o prestador Cia do Médico de Bangu realiza atendimento;_x000a_&gt;Dia 25/10 , Beneficiário retorna informando que não consegue agendar/ Aberto caso para gestão de rede;_x000a_&gt;Dias 28/10, 30/10, 31/10, 01/11, 02/11 e 05/11, Beneficiário solicita posicionamento, consultora orienta aguardar posicionamento do Gestão de rede/ Informado prazo até dia 01/11(Prazo do caso);_x000a_&gt; Houve erro operacional pelo Gestão de rede, que perdeu o SLA para indicação de rede."/>
    <n v="0"/>
    <m/>
    <n v="3"/>
    <s v="Fale Leve  - Indicou rede credenciada errada_x000a_Backoffice -  realizou direcionamento para rede credenciada errada_x000a_Gestão de rede - Perda de SLA"/>
    <n v="0"/>
    <m/>
    <n v="1"/>
    <s v="Perda de SLA"/>
    <n v="0"/>
    <n v="0"/>
    <m/>
  </r>
  <r>
    <x v="48"/>
    <n v="13177081"/>
    <s v="Cobertura"/>
    <s v="Dificuldade no agendamento"/>
    <s v="MARIA PEDROSA DE MOURA"/>
    <m/>
    <n v="62"/>
    <s v="Premium"/>
    <s v="Advindos II"/>
    <s v="Centro/ Zona Sul"/>
    <s v="Individual"/>
    <s v="Interlocutor(a), que se identifica como beneficiário questiona a falta de atendimento para exame de 40302040-glicose e 40301605 colesterol, solicitação foi feita à Operadora no dia 29/10/2024, para realização no município rio de janeiro . A operadora não apresenta a justificativa sobre negativa . Protocolo:4233920241105215326 data 05/11/2024"/>
    <d v="2024-11-05T00:00:00"/>
    <s v="Reincidente"/>
    <n v="1"/>
    <n v="0"/>
    <s v="Sim"/>
    <s v="Não"/>
    <s v="Sim"/>
    <s v="Não"/>
    <s v="Não"/>
    <n v="2"/>
    <x v="16"/>
    <m/>
    <x v="4"/>
    <m/>
    <x v="0"/>
    <s v="Não"/>
    <s v="Não"/>
    <s v="Beneficiária compareceu ao Labs A+ para realizar exame de sangue e teve exames negados por carência (18 dias de plano). A mesma foi embora e fez contato com o Fale Leve após chegar em casa. Consultora informa que a beneficiária pode voltar ao laboratório para realização do exame que foi liberado pelo backoffice as 08:14, logo após a ligação com a Central. Em observações não impressas foi informado que liberação foi realizada de forma excepcional."/>
    <m/>
    <m/>
    <m/>
    <m/>
    <m/>
    <m/>
    <m/>
    <m/>
    <m/>
    <m/>
    <m/>
  </r>
  <r>
    <x v="48"/>
    <n v="13177308"/>
    <s v="Cobertura"/>
    <s v="Dificuldade no agendamento"/>
    <s v="SUELI NOGUEIRA DA SILVA"/>
    <m/>
    <n v="74"/>
    <s v="Leve ON"/>
    <s v="Novos associados"/>
    <s v="Zona Oeste II"/>
    <s v="Individual"/>
    <s v=" Beneficiária, questiona a não cobertura para urina de 24 horas, dosagem de cadeias leves livres scarpa e lambda na urina, eletroforese de proteínas na urina quantificação de proteína monoclonal. imunofixação de proteína na urina (segundo guia medico). O procedimento foi solicitado à operadora no dia 24/10/2024, para realização no município Rio de Janeiro e a operadora indicou prestadores que não realizam o procedimento. Protocolo 384251390."/>
    <d v="2024-10-11T00:00:00"/>
    <s v="Não Reincidente"/>
    <n v="9"/>
    <n v="25"/>
    <s v="Não"/>
    <s v="Não"/>
    <s v="Sim"/>
    <s v="Não"/>
    <s v="Não"/>
    <n v="1"/>
    <x v="4"/>
    <m/>
    <x v="3"/>
    <m/>
    <x v="1"/>
    <s v="Não"/>
    <s v="Perda de SLA"/>
    <s v="Beneficiária reclama de demora para direcionamento de local para realização de exames laboratoriais. Guia foi aberta dia 18/10. No dia 30/10, beneficiária retorna para Fale Leve para questionar sobre autorização e a consultora afirma que não tem posição no momento mas se prontifica a retornar para dar resposta. Não há registro de retorno. Teve desvio no Salesforce pelo Fale Leve na perda de SLA do Backoffice para abertura de guia. (Pedido enviado dia 15/10 &gt; Guia aberta dia 18/10)."/>
    <m/>
    <m/>
    <m/>
    <m/>
    <m/>
    <m/>
    <m/>
    <m/>
    <m/>
    <m/>
    <m/>
  </r>
  <r>
    <x v="49"/>
    <n v="13178884"/>
    <s v="Cobertura"/>
    <s v="Dificuldade no agendamento"/>
    <s v="ISLAINE DA COSTA FERREIRA"/>
    <m/>
    <n v="35"/>
    <s v="Premium"/>
    <s v="Advindos II"/>
    <s v="Centro/ Zona Sul"/>
    <s v="Empresarial"/>
    <s v="Meu filho tem 10 meses de vida, disfagia, perda de peso nos últimos dois meses e distúrbio alimentar infantil e precisa fazer a Frenotomia Lingual em ambiente hospitalar. Levei ao odontopediatra, para realizar a procedimento e infelizmente foi contra indicado em ambienteambulatorial devido risco de broncoaspiração. Estamos em período de carência para cirurgias eletivas, mas com o quadro descrito acima e em relatório médico adquire caráter de urgência. Tentei contato com a operadora de saúde nos dias 14/10, 16/10, 21/10 sempre explicando a situação porém a impressão que deu foi que se quer prestavam atenção nos meu relatos com as respostas que me eram apresentadas. Por isso, em 23/10 entrei em contato com o canal da ouvidoria solicitando ajuda e atenção. Assinei o termo de responsabilização pelos honorários médicos, encaminhei todos os relatórios e pedidos. Preciso apenas de um Day Clinic pois pagarei todos os profissionais. Disfagia leva a broncoaspiração e isso pode levar a algo pior"/>
    <d v="2024-10-07T00:00:00"/>
    <s v="Reincidente"/>
    <n v="2"/>
    <n v="30"/>
    <s v="Não"/>
    <s v="Não"/>
    <s v="Sim"/>
    <s v="Não"/>
    <s v="Ouvidoria"/>
    <n v="1"/>
    <x v="25"/>
    <m/>
    <x v="0"/>
    <m/>
    <x v="1"/>
    <s v="Não"/>
    <s v="Perda de SLA"/>
    <s v="Responsável do beneficiário ARTHUR FERREIRA DE VASCONCELLOS reclama de negativa para realização de cirurgia por carências._x000a_&gt;Dia 14/10 - Solicita autorização para cirurgia de frenectomia, foi informado sobre a carência contratual para cirurgias."/>
    <m/>
    <m/>
    <m/>
    <m/>
    <m/>
    <m/>
    <m/>
    <m/>
    <m/>
    <m/>
    <m/>
  </r>
  <r>
    <x v="49"/>
    <n v="13179037"/>
    <s v="Cobertura"/>
    <s v="Dificuldade no agendamento"/>
    <s v="ISLAINE DA COSTA FERREIRA"/>
    <m/>
    <n v="35"/>
    <s v="Premium"/>
    <s v="Advindos II"/>
    <s v="Centro/ Zona Sul"/>
    <s v="Empresarial"/>
    <s v="Em 22/10 encaminhei para a operadora um pedido médico solicitando acompanhamento de fonoaudiologia com especialidade em motricidade orofacial com as indicações: Anquiloglossia, Disfagia e Transtorno de Alimentação da Infância. Alguns dias após este envio, foi gerado uma guia de autorização, a qual ficou em análise e ao entrar no aplicativo em 04/11 verifiquei que esta havia &quot;saído da tela&quot;. Em 05/10 entrei em contato com a operadora e fui informada que a guia tinha sido negada por conta da carência contratual. Conforme vemos em anexo, já que eu vim de um outro plano do qual permaneci por 23 meses, possuo vigência para atendimento desde 26/10/2024. Encaminho em anexo relatório da profissional fonoaudióloga que acompanhava meu filho, a qual possui essa especialidade. Cabe ressaltar que meu filho já iniciou acompanhamento com a Terapia Ocupacional pela rede Leve Saúde. Ratifico que em 05/11 fez 10 dias úteis da minha solicitação inicial. Benficiário: Arthur Ferreira de Vasconcellos"/>
    <d v="2024-10-07T00:00:00"/>
    <s v="Reincidente"/>
    <n v="2"/>
    <n v="30"/>
    <s v="Não"/>
    <s v="Não"/>
    <s v="Sim"/>
    <s v="Não"/>
    <s v="Ouvidoria"/>
    <n v="1"/>
    <x v="16"/>
    <m/>
    <x v="4"/>
    <m/>
    <x v="1"/>
    <s v="Não"/>
    <s v="Perda de SLA"/>
    <s v="Responsável do beneficiário ARTHUR FERREIRA DE VASCONCELLOS solicita direcionamento para fonoaudiologo._x000a_&gt;Dia 16/10 - Recepcionado pedido de para consulta com fono;_x000a_&gt;Dia 23/10 - Guia aberta para consulta com prestador sem local (Perda de SLA do Backoffice);_x000a_&gt;Dia 29/10 - Regulação encaminha guia para busca de rede;_x000a_&gt;Dia 04/11 - Guia Negada;_x000a_&gt;Dia 05/11 - Responsável entra em contato com o Fale Leve e recebe orientação sobre negativa e recusa agendamento na Leve clínica da Penha;"/>
    <m/>
    <m/>
    <m/>
    <m/>
    <m/>
    <m/>
    <m/>
    <m/>
    <m/>
    <m/>
    <m/>
  </r>
  <r>
    <x v="49"/>
    <n v="13180332"/>
    <s v="Contratos e Regulamentos"/>
    <s v="Rescisão contratual"/>
    <s v="MARINEZ JACINTO BASTOS"/>
    <m/>
    <s v="-"/>
    <s v="Premium"/>
    <s v="Advindos I"/>
    <s v="Niterói"/>
    <s v="Empresarial"/>
    <s v="Beneficiaria, informa que, em 01/11/2024, o representante da pessoa jurídica solicitou a rescisão do contrato coletivo, entretanto, foi informada que deveria haver notificação prévia de 60 (sessenta) dias]. Protocolo 423920241024166016, meio de contato telefone e data 01/11/2024"/>
    <d v="2024-10-24T00:00:00"/>
    <s v="Não Reincidente"/>
    <n v="4"/>
    <n v="13"/>
    <s v="Sim"/>
    <s v="Sim"/>
    <s v="Sim"/>
    <s v="Não"/>
    <s v="Atendimento especializado"/>
    <n v="3"/>
    <x v="0"/>
    <m/>
    <x v="0"/>
    <m/>
    <x v="0"/>
    <s v="Sim"/>
    <s v="Não"/>
    <s v="Cliente é responsável pelo contrato EXCLUSIVO COMERCIO DE ALIMENTOS LTDA, reclama da cobrança de aviso prévio. Verificado que beneficiários realizaram ameaça, atendimento foi encaminhado para célula de ameaça que solicitou a isenção da cobrança. No dia 04/11, o financeiro devolveu o de acordo e mesmo assim a NIP foi aberta. Equipe do atendimento especializado protocolou dificuldade de contato com responsáveis pelo contrato."/>
    <m/>
    <m/>
    <m/>
    <m/>
    <m/>
    <m/>
    <m/>
    <m/>
    <m/>
    <m/>
    <m/>
  </r>
  <r>
    <x v="50"/>
    <n v="13181018"/>
    <s v="Cobertura"/>
    <s v="Demora na Contratação AC"/>
    <s v="ALEDIO RODRIGUES"/>
    <m/>
    <n v="74"/>
    <s v="Premium"/>
    <s v="Advindos II"/>
    <s v="Niterói"/>
    <s v="Individual"/>
    <s v="Beneficiario questiona o porque que a operadora ainda não deu uma resposta referente a contratação do plano de saúde ."/>
    <d v="2024-09-27T00:00:00"/>
    <s v="Não Reincidente"/>
    <s v="-"/>
    <n v="41"/>
    <s v="Não"/>
    <s v="Não"/>
    <s v="Não"/>
    <s v="Não"/>
    <s v="Não"/>
    <n v="0"/>
    <x v="7"/>
    <m/>
    <x v="9"/>
    <m/>
    <x v="2"/>
    <s v="Não"/>
    <s v="Não"/>
    <s v="Não localizado contato com a Central Fale Leve"/>
    <m/>
    <m/>
    <m/>
    <m/>
    <m/>
    <m/>
    <m/>
    <m/>
    <m/>
    <m/>
    <m/>
  </r>
  <r>
    <x v="50"/>
    <n v="13182260"/>
    <s v="Cobertura"/>
    <s v="Dificuldade no agendamento"/>
    <s v="HUGO PEREIRA FILHO"/>
    <m/>
    <n v="72"/>
    <s v="Personal "/>
    <s v="Novos associados"/>
    <s v="Zona Norte I"/>
    <s v="Individual"/>
    <s v="Interlocutora, que se identifica como filha do beneficiário questiona a falta de atendimento para Urologista. A solicitação foi feita à Operadora no dia 28/10/2024, para realização no município Rio de Janeiro (RJ). A operadora alega que o pedido está em análise e não apresenta resposta ao pedido. Ressalta interlocutora que o procedimento é solicitado como Urgência, e que o prazo de urgência já foi ultrapassado. Protocolo: 42233920241105194440 Data: 05/11/2024"/>
    <d v="2024-11-01T00:00:00"/>
    <s v="Não Reincidente"/>
    <n v="3"/>
    <n v="6"/>
    <s v="Sim"/>
    <s v="Sim"/>
    <s v="Sim"/>
    <s v="Não"/>
    <s v="Atendimento especializado"/>
    <n v="3"/>
    <x v="38"/>
    <s v="Urologista"/>
    <x v="16"/>
    <s v="Fale Leve"/>
    <x v="1"/>
    <s v="Sim"/>
    <s v="Sim"/>
    <s v="&gt; Beneficiário entrou na lista de agendamento indevido para consulta com Urologista em 04/11. _x000a_&gt; Fale Leve entra em contato com a Leve Clínica Tijuca para solicitar encaixe. _x000a_&gt; Leve Clínica Tijuca retorna informando que não é possivel o encaixe e que irá tentar para o dia 06/11._x000a_&gt; Familiar entra em ctt novamente para verificar posição, consultor reforça o prazo de 72h.u. e familiar ameaça ANS, o caso é transferido para o Atendimento Especializado._x000a_&gt; Leve Clínica Tijuca consegue encaixe para o dia 06/11/2024 as 14:49_x000a_&gt; Familiar entra em ctt novamente e consultora não verifica o andamento do caso anterior e não informa sobre encaixe concedido"/>
    <m/>
    <m/>
    <m/>
    <m/>
    <m/>
    <m/>
    <m/>
    <m/>
    <m/>
    <m/>
    <m/>
  </r>
  <r>
    <x v="50"/>
    <n v="13182375"/>
    <s v="Cobertura"/>
    <s v="Demora na Liberação de Benefício"/>
    <s v="ZAINE BARBOSA DE CARVALHO DE ALMEIDA"/>
    <m/>
    <n v="47"/>
    <s v="Mais Metropolitano"/>
    <s v="Advindos I"/>
    <s v="Zona Oeste I "/>
    <s v="Empresarial"/>
    <s v="Interlocutora, questiona a falta de atendimento para medicação dupilumabe (conforme guia médica), médico solicitante Dr.ª Albertina Capelo CRM82534480. A solicitação foi feita à Operadora no dia 24/09/2024, para realização no município Rio de Janeiro. A operadora alega que o pedido está em análise. Protocolo 42233920242023165619 – data 21/10/2024"/>
    <d v="2024-09-12T00:00:00"/>
    <s v="Não Reincidente"/>
    <n v="12"/>
    <n v="56"/>
    <s v="Não"/>
    <s v="Não"/>
    <s v="Sim"/>
    <s v="Não"/>
    <s v="Não"/>
    <n v="1"/>
    <x v="14"/>
    <s v="Medicação dupilumabe"/>
    <x v="18"/>
    <m/>
    <x v="1"/>
    <s v="Não"/>
    <s v="Não"/>
    <s v="Beneficiária reclama de demora para análise de guia de medicação._x000a_&gt;Pedido recebido no dia 19/09 - Guia aberta dia 24/09_x000a_&gt; Dia 02/10 - Time de Oncologia adiciona observação de que análise está sendo realizada pela diretoria pois beneficiária tinha somente 17 dias de plano e medicação é de alto custo._x000a_&gt; Dias 10 e 24/10, são solicitadas dentro da guia, a prioridade de análise devido as ameaças da beneficiária._x000a_&gt;Entre os dias 01/10 e 07/11, beneficiária realizou contato com Fale Leve 11 vezes. _x000a_&gt; Dia 07/11, beneficiária realiza ameaça, após abertura da NIP._x000a_&gt; Houve erro operacional pelo time de oncologia, na perda do prazo para análise da guia de medicação.."/>
    <m/>
    <m/>
    <m/>
    <m/>
    <m/>
    <m/>
    <m/>
    <m/>
    <m/>
    <m/>
    <m/>
  </r>
  <r>
    <x v="50"/>
    <n v="13182898"/>
    <s v="Cobertura"/>
    <s v="Negativa de procedimento"/>
    <s v="EDSON DOS SANTOS VIEIRA DA COSTA"/>
    <m/>
    <n v="71"/>
    <s v="Personal "/>
    <s v="Novos associados"/>
    <s v="Centro/ Zona Sul"/>
    <s v="Empresarial"/>
    <s v="Interlocutora, que se identifica como filha do beneficiário, questiona a não cobertura para radioterapia para câncer no esôfago. O procedimento foi solicitado no dia 29/10/2024, para realização no município Rio de Janeiro, entretanto, a operadora discordou da indicação e negou o procedimento. Protocolo: 42233920241107201938 data: 07/11/2024"/>
    <d v="2024-11-02T00:00:00"/>
    <s v="Não Reincidente"/>
    <n v="4"/>
    <n v="5"/>
    <s v="Sim"/>
    <s v="Sim"/>
    <s v="Sim"/>
    <s v="Não"/>
    <s v="Atendimento especializado"/>
    <n v="3"/>
    <x v="16"/>
    <s v="Radioterapia"/>
    <x v="18"/>
    <m/>
    <x v="0"/>
    <s v="Sim"/>
    <s v="Não"/>
    <s v="Familiar do beneficiário reclama de negativa para tratamento de radioterapia. Beneficiário em carência, negativa realizada pelo time de Oncologia."/>
    <m/>
    <m/>
    <m/>
    <m/>
    <m/>
    <m/>
    <m/>
    <m/>
    <m/>
    <m/>
    <m/>
  </r>
  <r>
    <x v="50"/>
    <n v="13183173"/>
    <s v="Cobertura"/>
    <s v="Demora na Liberação de Benefício"/>
    <s v="KELLY CRISTINA FONSECA MARTINEZ"/>
    <m/>
    <n v="56"/>
    <s v="Leve ON"/>
    <s v="Advindos II"/>
    <s v="Duque de Caxias"/>
    <s v="Individual"/>
    <s v="beneficiária, questiona a falta de atendimento para correção de descolamento de retina, médico solicitante Dr Vitor Barbosa Serqueira . A solicitação foi feita à Operadora no dia 30/10/2024, para realização no município Rio de Janeiro. A operadora alega que foi autorizado, porem a prestadora informa que esta autorizado parcialmente e dessa forma a beneficiaria não consegue realizar o procedimento que é de urgência/emergência .Protocolo 42233920241106199282 data 06/11/2024"/>
    <d v="2024-10-22T00:00:00"/>
    <s v="Não Reincidente"/>
    <n v="22"/>
    <n v="16"/>
    <s v="Não"/>
    <s v="Não"/>
    <s v="Sim"/>
    <s v="Não"/>
    <s v="Atendimento especializado"/>
    <n v="1"/>
    <x v="6"/>
    <s v="Cirurgia Oftalmológica"/>
    <x v="2"/>
    <s v="Regulação - Eletiva"/>
    <x v="1"/>
    <s v="Sim"/>
    <s v="Não"/>
    <s v="Beneficiária reclama de demora para autorização de cirurgia para deslocamento de retina. _x000a_&gt;Dia 23/10 - Backoffice recepciona encaminhamento para cirurgia junto a exames oftalmológicos, foi aberta a guia somente de exames._x000a_&gt; Dia 30/10 - Guia aberta pelo prestador com o pacote de 3 procedimentos: Endolaser, Vitrectomia e Infusão de Perfluo. Foi negado pela regulação dois pacotes e liberado 1, Além de ter sido incluído os códigos dos procedimentos negados anteriormente; _x000a_&gt;Segundo a beneficiária, o prestador não aceitou realizar o procedimento com a guia liberada. Após a NIP aberta, a guia foi liberada._x000a_"/>
    <n v="1"/>
    <s v="Regulação  - Não sabia de acordo de abertura de pacote e negou procedimento indevidamente"/>
    <n v="1"/>
    <s v="Regulação Eletiva -Negou pacote de procedimento indevidamente"/>
    <n v="0"/>
    <m/>
    <n v="0"/>
    <m/>
    <n v="0"/>
    <n v="0"/>
    <m/>
  </r>
  <r>
    <x v="51"/>
    <n v="13183582"/>
    <s v="Cobertura"/>
    <s v="Dificuldade no agendamento"/>
    <s v="MARIA DE FATIMA PARANHOS PEREIRA"/>
    <m/>
    <n v="58"/>
    <s v="Personal "/>
    <s v="Advindos II"/>
    <s v="Zona Oeste II"/>
    <s v="Individual"/>
    <s v="Beneficiária, questiona a não cobertura para ULTRASSONOGRAFIA DERMATOLÓGICA. A procedimento foi solicitado à operadora no dia 24/10/2024 para realização no município do Rio de Janeiro e a operadora indicou prestadores que não realizam o procedimento Protocolo: 42233920241108202645 Data: 08/11/2024"/>
    <d v="2024-10-23T00:00:00"/>
    <s v="Não Reincidente"/>
    <n v="5"/>
    <n v="16"/>
    <s v="Não"/>
    <s v="Não"/>
    <s v="Sim"/>
    <s v="Não"/>
    <s v="Atendimento especializado"/>
    <n v="1"/>
    <x v="33"/>
    <s v="USG DERMATOLOGICA"/>
    <x v="2"/>
    <m/>
    <x v="1"/>
    <s v="Sim"/>
    <s v="Não"/>
    <s v="&gt; Beneficiária entra em ctt solicitando realizar exame de USG DERMATOLOGICA, consultor orienta envio do pedido médico pelo WhatsApp para verificar se é o exame que está agendado para o dia 06/11 (USG DAS PARTES MOLES)._x000a_&gt; Beneficiária entra em ctt via Wpp com a foto do pedido._x000a_&gt; Guia Aberta em 24/10 pelo BackOffice. Guia liberada no dia 30/10_x000a_&gt; Dia 28/10 beneficiária entra em ctt para verificar o andamento da guia e consultor informa o prestador direcionado._x000a_&gt; Beneficiária entra em ctt solicitando local para realização do exame, pois o prestador indicado em guia informa que não realiza o exame. Consultor indica outros locais realizando a pesquisa pelo código TUSS._x000a_&gt; Fale Leve pede outros locais no caso aberto para a Gestão de Rede. Gestão de Rede informa que a beneficiária está em carência e que precisa verificar com o setor responsável e encerra o caso sem encaminhar para o setor responsável._x000a_&gt; Beneficiária entra em ctt informando que os locais indicados informa que não realiza o exame e ameaça ANS"/>
    <n v="0"/>
    <m/>
    <n v="2"/>
    <s v="Gestão de rede - Encerrou caso indevidamente_x000a_Backoffice  - realizou direcionamento para prestador que não realiza exame"/>
    <n v="0"/>
    <m/>
    <n v="0"/>
    <m/>
    <n v="0"/>
    <n v="0"/>
    <m/>
  </r>
  <r>
    <x v="51"/>
    <n v="13183891"/>
    <s v="Cobertura"/>
    <s v="Dificuldade no agendamento"/>
    <s v="MIRANDOLINA DE OLIVEIRA FOGOS"/>
    <m/>
    <n v="70"/>
    <s v="Personal "/>
    <s v="Advindos II"/>
    <s v="São Gonçalo"/>
    <s v="Individual"/>
    <s v="Beneficiária, questiona a não cobertura para RESSONÂNCIA MAGNÉTICA DE COLUNA CERVICAL, DORSAL OU LOMBAR, RESSONÂNCIA MAGNÉTICA ARTICULAR(urgência). A operadora indicou os prestadores e nenhum profissional tem agenda disponível para atendimento. O procedimento foi solicitado à operadora no dia 24/10/2024, para realização no município São Gonçalo. Protocolo 42233920240116102300 – data 06/11/2024"/>
    <d v="2024-10-17T00:00:00"/>
    <s v="Não Reincidente"/>
    <n v="17"/>
    <n v="22"/>
    <s v="Sim"/>
    <s v="Sim"/>
    <s v="Sim"/>
    <s v="Não"/>
    <s v="Atendimento especializado"/>
    <n v="3"/>
    <x v="42"/>
    <s v=" RESSONÂNCIA MAGNÉTICA DE COLUNA CERVICAL, DORSAL OU LOMBAR"/>
    <x v="2"/>
    <m/>
    <x v="1"/>
    <s v="Sim"/>
    <s v="Não"/>
    <s v="&gt; Beneficiária entra em ctt solicitando realização de RM de quadril . Ameaça justiça. Consultora não encaminha para Atendimento Especializado, nem solicitou o envio do pedido médico._x000a_&gt; Beneficiária entra em ctt novamente e consultor orienta envio do pedido médico._x000a_&gt; Beneficiária entra em ctt novamente e consultor orienta envio do pedido médico. Ela também deseja local para realização de RX._x000a_&gt; No dia 31/10 a beneficiária realiza o envio do pedido de RM do ombro esquerdo e de coluna cervical._x000a_&gt; Beneficiária entra em ctt novamente, consultor confirma recebimento do e-mail e orienta aguardar._x000a_&gt; Em 31/10 o BK realiza a abertura da guia 1547990._x000a_&gt; 05/11 beneficiária entra em ctt e consultor informa sobre a liberação._x000a_&gt; Advogada da beneficiária entra em ctt solicitando a mudança de local, consultor informa prestadores e orienta retorno para mudança do local na guia._x000a_&gt; Depois disso, beneficiária não consegue realizar agendamento, ou por não conseguir ctt ou por agenda distante."/>
    <n v="0"/>
    <m/>
    <n v="1"/>
    <s v="Fale Leve  - Não encaminhou ameaça para setor responsável"/>
    <n v="1"/>
    <s v="Prestador sem data dentro do prazo da ANS"/>
    <n v="1"/>
    <s v="Prazo ANS"/>
    <n v="0"/>
    <n v="0"/>
    <m/>
  </r>
  <r>
    <x v="51"/>
    <n v="13184819"/>
    <s v="Cobertura"/>
    <s v="Dificuldade no agendamento"/>
    <s v="THAYANE BRAGA SALES"/>
    <m/>
    <n v="23"/>
    <s v="Premium"/>
    <s v="Novos associados"/>
    <s v="Duque de Caxias"/>
    <s v="Individual"/>
    <s v="Interlocutor(a), que se identifica como [ beneficiário], questiona a não cobertura para 40901106Ecodopplercardiograma transtorácico e 40901300US - Transvaginal (útero, ovário, anexos e vagina) solicitado pelo Dr. Pedro Barbosa de Mello O procedimento foi solicitado à operadora no dia 24/10/2024], para realização no município [Duque de Caxias ] e a operadora indicou prestadores que não realizam o procedimento. Protocolo: 42233920241108204534 [08/11/2024] – data [anotar data do protocolo de contato com a OPS]."/>
    <s v="-"/>
    <s v="Não Reincidente"/>
    <s v="-"/>
    <n v="0"/>
    <s v="Não"/>
    <s v="Não"/>
    <s v="Sim"/>
    <s v="Não"/>
    <s v="Não"/>
    <n v="1"/>
    <x v="31"/>
    <m/>
    <x v="4"/>
    <m/>
    <x v="0"/>
    <s v="Não"/>
    <s v="Não"/>
    <s v="Beneficiária reclama de dificuldade para realizar ecocardiograma e Usg transvaginal. Em ligação recebida após a abertura da NIP, beneficiária informa que agendou os exames junto ao Fale Leve e ao chegar nas clínicas, os exames não realizavam naquele dia ou na clínica em que foi agendado."/>
    <n v="1"/>
    <m/>
    <m/>
    <m/>
    <m/>
    <m/>
    <m/>
    <m/>
    <m/>
    <m/>
    <s v="-"/>
  </r>
  <r>
    <x v="51"/>
    <n v="13185487"/>
    <s v="Cobertura"/>
    <s v="Demora na Liberação de Benefício"/>
    <s v="ANA MARIA DE MELLO NASSER LIMA"/>
    <m/>
    <n v="75"/>
    <s v="Personal"/>
    <s v="Advindos I"/>
    <s v="Zona norte III"/>
    <s v="Individual"/>
    <s v="Desde o dia 23/10/2024 estou tentando reembolso da anestesia de exames de colonoscopia e endoscopia a que me submeti. A Leve não pagou até a data de hoje, toda documentação já foi enviada (inclusive a nota fiscal que pediram depois e enviei no dia 30/10). Não é a primeira vez que enrolam para me ressarcir. Orientada pelo meu advogado, estou abrindo a reclamação aqui nesse canal, e iremos seguir com processo caso o pagamento não seja feito nos próximos dias"/>
    <d v="2024-10-23T00:00:00"/>
    <s v="Reincidente"/>
    <s v="-"/>
    <n v="16"/>
    <s v="Não"/>
    <s v="Não"/>
    <s v="Sim"/>
    <s v="Não"/>
    <s v="Não"/>
    <n v="1"/>
    <x v="26"/>
    <m/>
    <x v="3"/>
    <m/>
    <x v="1"/>
    <s v="Sim"/>
    <s v="Não"/>
    <s v="&gt; Beneficiária envia e-mail solicitando reembolso, porém, Fale Leve não anexa a NF. Produção Médica recusa o caso._x000a_&gt; Aberto novo caso em 01/11 e anexada a NF, pedido defirido e enviado para pagamento."/>
    <n v="1"/>
    <s v="Falta de anexo da NF"/>
    <n v="1"/>
    <s v="Fale Leve"/>
    <n v="0"/>
    <s v="-"/>
    <n v="0"/>
    <s v="-"/>
    <n v="0"/>
    <n v="0"/>
    <s v="-"/>
  </r>
  <r>
    <x v="52"/>
    <n v="13185567"/>
    <s v="Cobertura"/>
    <s v="Demora na Liberação de Benefício"/>
    <s v="ANA BEATRIZ FISCHMAN"/>
    <m/>
    <n v="54"/>
    <s v="Premium"/>
    <s v="Advindos II"/>
    <s v="Zona Oeste II"/>
    <s v="Empresarial"/>
    <s v="Conforme descrição acima, fui atendida e examinada pelo único médico do plano que realiza procedimento de histeroscopia diagnóstica. No exame foi constatado a necessidade de ser realizado em ambiente cirúrgico. Me foi indicado a fazer em hospital distante e inferior. Não aceitei e confrontei o plano, exigindo meus direitos em realizar no hospital Vitória na Barra da Tijuca. O plano acatou. Porém o médico alegou a necessidade de cadastramento prévio neste hospital. De lá pra cá., 1 mês desta consulta, não consigo agendamento, não sou mais atendida pela secretária do médico e o plano de saúde após inúmeras reclamações, não me dá um retorno assertivo com data agendada. Sempre me enrolando com desculpas e atrasos."/>
    <d v="2024-10-11T00:00:00"/>
    <s v="Não Reincidente"/>
    <n v="10"/>
    <n v="29"/>
    <s v="Sim"/>
    <s v="Sim"/>
    <s v="Sim"/>
    <s v="Não"/>
    <s v="Atendimento especializado"/>
    <n v="3"/>
    <x v="43"/>
    <m/>
    <x v="2"/>
    <m/>
    <x v="1"/>
    <s v="Sim"/>
    <s v="Não"/>
    <s v="Beneficiária reclama de demora para agendamento de histeroscopia em ambiente hospitalar._x000a_&gt;Dia 11/10 - Beneficiária entra em contato com o Fale Leve realizando ameaça pois não concorda com direcionamento de cirurgia para o hospital Israelita (Guia aberta pelo prestador), devido a ameaça, foi encaminhado para atendimento especializado;_x000a_&gt;Dia 15/10 - Atendimento especializado encaminha disparo informando que beneficiária poderá realizar procedimento no hospital Vitória; _x000a_&gt;Dia 02/11 - Beneficiária informa que abriu reclamação no Reclame aqui, consultor informa que foi liberado que a cirurgia seja realizada no hospital Vitória, porém, há queda de ligação;_x000a_&gt;Dia 02/11 - Beneficiária retorna o contato mas ligação torna a cair;_x000a_&gt;Dia 04/11 - Beneficiária retorna realizando nova ameaça pois informa que está com dificuldade para falar com secretária do Dr. Roels;_x000a_&gt; Dia 07/11 - Beneficiária relata que médico alega que está com dificuldades para realizar cadastro junto ao hospital Vitória para realização do procedimento;_x000a_&gt;Dia 07 e 09/11 - Gestão de rede informa que pedido da beneficiária não tem indicação de realização em ambiente hospitalar;_x000a_&gt;Dia 09/11 - NIP aberta_x000a_"/>
    <n v="1"/>
    <s v="Gestão de rede  - Credenciamento médico junto ao hospital"/>
    <n v="0"/>
    <m/>
    <n v="1"/>
    <s v="Prestador demora para conseguir credenciamento com hospital Vitória"/>
    <n v="0"/>
    <m/>
    <n v="0"/>
    <n v="1"/>
    <s v="Yeastar - Queda de ligação"/>
  </r>
  <r>
    <x v="53"/>
    <n v="13186596"/>
    <s v="Cobertura"/>
    <s v="Demora na Liberação de Benefício"/>
    <s v="VALENTIN PEREIRA MENDES DOS SANTOS"/>
    <m/>
    <n v="4"/>
    <s v="Personal"/>
    <s v="Advindos II"/>
    <s v="Zona norte III"/>
    <s v="Empresarial"/>
    <s v="Interlocutora, que se identifica como mãe do beneficiário, questiona a falta de atendimento para Fisioterapia, Fonoaudiologia, Psicopedagogia, Psicologia, Musicoterapia e Exames de Sangue. A solicitação foi feita à Operadora no dia 25/10/2024, para realização no município Rio de Janeiro. A operadora alega que o pedido está em análise e até a presente data não apresenta resposta ao pedido. Cabe ressaltar que o beneficiário possui laudo Tea e desregula em caso de longa distancia, prioridade atendimento no bairro no beneficiário, que seria Campo Grande. Protocolo 42233920241104192446 - data 25/10/2024."/>
    <d v="2024-10-23T00:00:00"/>
    <s v="Não Reincidente"/>
    <n v="6"/>
    <n v="19"/>
    <s v="Sim"/>
    <s v="Sim"/>
    <s v="Sim"/>
    <s v="Não"/>
    <s v="Atendimento especializado"/>
    <n v="3"/>
    <x v="5"/>
    <m/>
    <x v="3"/>
    <m/>
    <x v="1"/>
    <m/>
    <m/>
    <s v="&gt; Beneficiária entra em ctt solicitando Rede Credenciada e consultora não indica App. Indica locais mesmo a beneficiária estando em carência._x000a_&gt; Beneficiária entra em ctt novamente, informando que os locais passados anteriormente não tem agenda, consultor solicita envio do pedido médico._x000a_&gt; Beneficiária entra em ctt para verificar cobertura para exame CD4, consultor informa sobre DUT, ligação cai._x000a_&gt; Beneficiária entra em ctt novamente para verificar local que realize CD4, consultor informa sobre carência e cliente discorda pois o corretor  informou que teria compra_x000a_de toda carência. Ameaça ANS, caso direcionado para Atendimento Especializado._x000a_&gt; BK informa que faz ctt via Wpp para informar sobre rede preferencial e redução de carência. Não localizei conversa no Facilita._x000a_&gt; Beneficiária entra em ctt novamente para verificar andamento do prazo."/>
    <m/>
    <m/>
    <m/>
    <m/>
    <m/>
    <m/>
    <m/>
    <m/>
    <m/>
    <m/>
    <m/>
  </r>
  <r>
    <x v="53"/>
    <n v="13186772"/>
    <s v="Mensalidade ou Reajuste"/>
    <s v="Desconto não aplicado"/>
    <s v="MARIO SERGIO PEREIRA DAS NEVES"/>
    <m/>
    <n v="72"/>
    <s v="Personal"/>
    <s v="Advindos II"/>
    <s v="Zona Norte I"/>
    <s v="Individual"/>
    <s v="1º Fiz a portabilidade da Prevent Senior para Leve Saúde em 18/11/24 sem carência e me colocaram em carência de 06 meses na rede Preferencial. 2º A Leve Saúde ofereceu desconto de 10% por Whatsaap (21 3952-3300) se eu antecipasse o boleto do dia 25 para o dia 18/11/24 e não cumpriram, só anteciparam a data do pagamento sem o desconto ofertado. Em 05/11/24 atendente Marcelo PROTOCOLO 42233920241021160057 falou com o financeiro e me dariam uma resposta em 03 dias. Não recebi resposta e e falei com outra atendente Patrícia PROT. 42233920241108203934 que pediu PRIORIDADE ao FINANCEIRO e não responderam. Em 09/11/24 falei com atendente SAMARA PROT. 42233920241109205571 que me deu nova data até 19/11/24 após o VENCIMENTO DO BOLETO E DISSE PARA NÃO PAGAR SEM ACORREÇÃO DO MESMO, QUE EMITIRIAM UM NOVO COM O VALOR CORRIGIDO E COM NOVA DATA DE VENCIMENTO. COMO TITULAR DO PLANO A LEVE SAÚDE NÃO DISPÕE UMA COMUNICAÇÃO COM O FINANCEIRO PARA RESOLUÇÃO DA PENDÊNCIA."/>
    <d v="2024-11-05T00:00:00"/>
    <s v="Não Reincidente"/>
    <n v="5"/>
    <n v="6"/>
    <s v="Sim"/>
    <s v="Sim"/>
    <s v="Sim"/>
    <s v="Não"/>
    <s v="Atendimento especializado"/>
    <n v="3"/>
    <x v="44"/>
    <m/>
    <x v="6"/>
    <m/>
    <x v="1"/>
    <s v="Sim"/>
    <s v="Sim"/>
    <s v="Beneficiário reclama de falta de desconto ofertado no momento da implantação. Beneficiário formaliza reclamação e ameaça. Time de financeira demora para responder demanda relacionada. Em caso 606107, há erro operacional do financeiro, que recusa o caso e não dá devolutiva da demanda."/>
    <n v="2"/>
    <s v="Empurra vendas e financeiro - processo de registro de beneficiários que pagaram boleto de implantação dentro da oferta de 10% do primeiro boleto"/>
    <n v="2"/>
    <s v="Empurra vendas -  Não registrou pagamento antecipado na planilha_x000a_Financeiro  - Negou caso indevidamente "/>
    <n v="0"/>
    <m/>
    <n v="0"/>
    <m/>
    <n v="0"/>
    <m/>
    <n v="0"/>
  </r>
  <r>
    <x v="53"/>
    <n v="13186913"/>
    <s v="Cobertura"/>
    <s v="Dificuldade no agendamento"/>
    <s v="ROBERTO OCHSENDORF DA SILVA"/>
    <m/>
    <n v="82"/>
    <s v="Personal"/>
    <s v="Advindos II"/>
    <s v="Zona norte II"/>
    <s v="Empresarial"/>
    <s v="Interlocutor, que se identifica como filho do beneficiário, questiona a falta de atendimento para Sessões de dilatação uretral. A solicitação foi feita à Operadora partir do dia 20/10/2024, para realização no município Rio de janeiro. A operadora alega que o pedido está em análise, não apresenta resposta ao pedido e não possui o local para realização do procedimento solicitado. Protocolo 4223392024111120770 – data 11/11/2024."/>
    <d v="2024-10-23T00:00:00"/>
    <s v="Não Reincidente"/>
    <n v="6"/>
    <n v="19"/>
    <s v="Sim"/>
    <s v="Sim"/>
    <s v="Sim"/>
    <s v="Não"/>
    <s v="Atendimento especializado"/>
    <n v="3"/>
    <x v="10"/>
    <m/>
    <x v="2"/>
    <s v="Comercial"/>
    <x v="1"/>
    <s v="Não"/>
    <s v="Não"/>
    <s v="&gt;Dia 04/10 - Beneficiário solicita direcionamento para procedimento, consultora não localiza prestador e encaminha para Backoffice;_x000a_&gt;Dia 04/10 - Backoffice recepciona pedido e realiza abertura de guia;_x000a_&gt; Dia 02/11 - Recebido encaminhamento para procedimento;_x000a_&gt;Dia 24/10 - Filho do beneficiário solicita posição de solicitação de agendamento do procedimento e consultora não localiza guia já aberta; (Erro operacional)_x000a_&gt;Dia 24/10 - Responsável formaliza ameaça pela demora para o direcionamento de prestador;_x000a_&gt;Dia 02/11 - Responsável envia novamente o encaminhamento e Backoffice informa que procedimento já consta com guia aberta;_x000a_&gt;Dia 05/11 - Responsável entra em contato com consultora por email e é aberto caso para gestão de rede, onde time informa estar com dificuldades para contratação de prestador;_x000a__x000a_"/>
    <n v="1"/>
    <s v="Falta de esclarecimento sobre carências e envio do pedido médico"/>
    <n v="2"/>
    <s v="Fale Leve / Comercial"/>
    <n v="0"/>
    <s v="-"/>
    <n v="0"/>
    <s v="-"/>
    <n v="0"/>
    <n v="0"/>
    <s v="-"/>
  </r>
  <r>
    <x v="53"/>
    <n v="13187807"/>
    <s v="Cobertura"/>
    <s v="Dificuldade no agendamento"/>
    <s v="GILCELANE CONCEICAO DE MELO"/>
    <m/>
    <n v="63"/>
    <s v="Leve ON"/>
    <s v="Advindos II"/>
    <s v="Zona norte III"/>
    <s v="Individual"/>
    <s v="beneficiária questiona a falta de atendimento para BIOPSIA PLACA ULCERADA APROX.6MES CERATOACANTOMA CDC/ PEDIDO COM URGENCIA RELATA A BENEFICIARIA e nome do médico solicitante DR GUSTAVODE AZEVEDO MEDRONHA DERMATOLOGISTA . A solicitação foi feita à Operadora no dia/16/10/2024 E PASSOU POR OUTRA CONSULTA NO DI 08/11/2024 , para realização no município RJ A operadora alega que o pedido está em análise ou não apresenta resposta ao pedido protocolo 42233920241031183140 31/10/2024 BENEFICIARIA RELATA QUE NAO CONSEGUE ESPERAR MAIS TEMPO . FAZ TRATAMENTO PARA ANSIEDADE ."/>
    <d v="2024-10-16T00:00:00"/>
    <s v="Não Reincidente"/>
    <m/>
    <n v="26"/>
    <s v="Sim"/>
    <s v="Sim"/>
    <s v="Sim"/>
    <s v="Não"/>
    <s v="Atendimento especializado"/>
    <n v="3"/>
    <x v="4"/>
    <s v="Cirurgião Plástico"/>
    <x v="3"/>
    <m/>
    <x v="1"/>
    <s v="Sim"/>
    <s v="Não"/>
    <s v="Beneficiária solicita reclama de dificuldade para realizar consulta com cirurgião plástico. _x000a_&gt;Dia 27/09 - Beneficiária reclama de dificuldade de contato com equipe de cuidados para solicitar encaminhamento para dermatologia._x000a_&gt;Dia 16/10 - Beneficiária solicita posição sobre agendamento para cirurgia dermatológica. Solicitado o envio do encaminhamento para o email pedidos. _x000a_&gt;Dia 16/10 - Recepcionado encaminhamento para biópsia._x000a_&gt;Dia 17/10 - Backoffice responde email, solicitando o contato com o Fale Leve para agendamento de consulta com cirurgião plástico (Porque não agendar?)_x000a_&gt; Dia 18 e 21/10 - Beneficiária solicita agendamento com cirurgião plástico mas sem agenda disponível. Consultora informa que pedirá encaixe._x000a_&gt;Dia 23/10 - Beneficiária ameaça e é aberta demanda para gestão de rede, porém, sem encaminhamento médico (Gestão de rede nega caso)_x000a_&gt; Dia 25/10 - Beneficiária solicita urgência no agendamento de consulta e formaliza ameaça. _x000a_&gt; Dia 01/11 - Atendimento especializado realiza agendamento com o médico que encaminhou para cirurgião plástico. (Erro operacional)_x000a_&gt;Dia 08/11 - Beneficiária retorna solicitando urgência no agendamento e ameaça novamente_x000a_&gt;Dia 09/11 - Beneficiária realiza abertura da NIP_x000a_&gt;Dia 09/11 - Atendimento especializado realiza agendamento com cirurgião plástico._x000a_&gt;Dia _x000a_&gt; Dia 21/10 - Beneficiária solicita novamente agendamento mais próximo a sua residencia e consultora indica IEP (Erro operacional)_x000a_&gt;Dia "/>
    <m/>
    <m/>
    <n v="1"/>
    <s v="Fale Leve - Indicação de rede credenciada errada"/>
    <m/>
    <m/>
    <m/>
    <m/>
    <m/>
    <m/>
    <s v="-"/>
  </r>
  <r>
    <x v="53"/>
    <n v="13188396"/>
    <s v="Cobertura"/>
    <s v="Fora do Rol"/>
    <s v="SOLANGE BARBOSA DE PAULA"/>
    <m/>
    <n v="72"/>
    <s v="Personal"/>
    <s v="Novos associados"/>
    <s v="Nova Iguaçu"/>
    <s v="Individual"/>
    <s v="Beneficiária, questiona a falta de atendimento para ANGIOTOMOGRAFIA ARTERIAL DE MEMBRO INFERIOR (COM DIRETRIZ DE UTILIZAÇÃO) - 41001478. A solicitação foi feita à Operadora em agosto, para realização no município Nova Iguaçu. A operadora não apresenta resposta ao pedido, estão sempre remarcando. Beneficiária informa que eles não disponibiliza um alergista, que impossibilita a mesma de realizar o procedimento. Protocolo: 42233920240924065357 Data: 24/09/2024"/>
    <d v="2024-08-12T00:00:00"/>
    <s v="Não Reincidente"/>
    <n v="5"/>
    <n v="91"/>
    <s v="Não"/>
    <s v="Não"/>
    <s v="Sim"/>
    <s v="Não"/>
    <s v="Não"/>
    <n v="1"/>
    <x v="16"/>
    <s v="Angiotomofrafia"/>
    <x v="4"/>
    <m/>
    <x v="0"/>
    <s v="Não"/>
    <s v="Prazo ANS"/>
    <s v="&gt; 12/08 - Familiar entra em ctt solicitando diversas especialidade, incluindo a angio. Consultor indica credenciado._x000a_&gt;  15/08 - Familiar entra em ctt, consultor orienta envio do pedido por e-mail ou wpp._x000a_&gt; 24/09 - Familiar entra em ctt novamente, consultor orienta envio de pedido médico._x000a_&gt; 24/09 - Familiar realiza o envio do pedido._x000a_&gt; 26/09 - BK realiza a abertura de guia._x000a_&gt; 02/10 - Regulação nega a guia por DUT._x000a_&gt; 24/10 - Familiar entra em ctt para verificar o andamento da guia._x000a_&gt; 24/10  - Familiar entra em ctt para verificar o andamento da guia. Consultor informa que guia está negada por estar fora do Rol, mas foi negada por DUT."/>
    <n v="1"/>
    <s v="Informação errada"/>
    <n v="1"/>
    <s v="Fale Leve"/>
    <n v="0"/>
    <s v="-"/>
    <n v="0"/>
    <s v="-"/>
    <n v="0"/>
    <n v="0"/>
    <s v="-"/>
  </r>
  <r>
    <x v="54"/>
    <n v="13189092"/>
    <s v="Mensalidade ou Reajuste"/>
    <s v="Demora na Contratação AC"/>
    <s v="ROSE LUCIA ANDRADE DE ARAUJO"/>
    <m/>
    <n v="51"/>
    <s v="Personal"/>
    <s v="Novos associados"/>
    <s v="Zona Oeste II"/>
    <s v="Individual"/>
    <s v="A beneficiária , questiona o não recebimento de boleto para pagamento de mensalidade, referente ao mês novembro . Protocolo 17309021078480 – data 06/11/2024 "/>
    <d v="2024-11-12T00:00:00"/>
    <s v="Não Reincidente"/>
    <n v="1"/>
    <n v="0"/>
    <s v="Não"/>
    <s v="Não"/>
    <s v="Sim"/>
    <s v="Não"/>
    <s v="Não"/>
    <n v="1"/>
    <x v="7"/>
    <m/>
    <x v="5"/>
    <m/>
    <x v="0"/>
    <s v="Não"/>
    <s v="Não"/>
    <s v="&gt; Beneficiária com histórico de inadimplência, fez outra proposta para Leve Premium, realizou a EMQ em 07/11. 190% de sinistralidade."/>
    <n v="0"/>
    <s v="-"/>
    <n v="0"/>
    <s v="-"/>
    <n v="0"/>
    <s v="-"/>
    <n v="0"/>
    <s v="-"/>
    <n v="0"/>
    <n v="0"/>
    <s v="-"/>
  </r>
  <r>
    <x v="54"/>
    <n v="13189863"/>
    <s v="Cobertura"/>
    <s v="Dificuldade no agendamento"/>
    <s v="DANIELA AMADOR VILAS BOAS DINIZ"/>
    <m/>
    <n v="31"/>
    <s v="Premium"/>
    <s v="Novos associados"/>
    <s v="Zona Oeste II"/>
    <s v="Empresarial"/>
    <s v="Beneficiaria questiona a não cobertura para Consulta com Obstetra. Foi solicitado à operadora no dia 31/10/2024, para realização no município do Rio De Janeiro. A operadora alega que não possui prestador em sua rede para realização do serviço de saúde. Beneficiaria relata que entra em contato solicitando um Obstetra, Tem Um Obstetra para atender porem não tem para fazer parto na maternidade Santa Lucia, o obstetra da rede própria não tem o básico para oferecer a uma gestante. Protocolo 42233920241031182974 Data 31/10/2024."/>
    <d v="2024-10-07T00:00:00"/>
    <s v="Não Reincidente"/>
    <n v="6"/>
    <n v="36"/>
    <s v="Sim"/>
    <s v="Sim"/>
    <s v="Sim"/>
    <s v="Sim"/>
    <s v="Atendimento especializado / Ouvidoria"/>
    <n v="4"/>
    <x v="42"/>
    <s v="Obstetra"/>
    <x v="2"/>
    <s v="NCI"/>
    <x v="1"/>
    <s v="Sim"/>
    <s v="Prazo ANS"/>
    <s v="&gt; 07/10 - Beneficiária entra em ctt e agenda pré natal._x000a_&gt; 28/10 - Befeficiária entra em ctt e confirma pré natal  e agenda oftalmo._x000a_&gt; 30/10 - Beneficiária entra em ctt e informa que os obstetras das clínicas não realizam parto. Ela solicita realizar pré natal com obstetra que faça parto no Hospital Santa Lucia, consultor recebe orientação da supervisão que ela deverá custear os honorários médicos._x000a_&gt; 06/11 - Beneficiária entra em ctt novamente solicitando obstetra que realize parto no Santa Lucia. Ameaça justiça. BK encerra caso informando que o atendimento no Santa Lucia foi normalizado, mas não resolve a demanda da beneficiária._x000a_&gt; 01/11 - Beneficiária reclama do atendimento pré natal da Barra."/>
    <n v="2"/>
    <s v="Não foi direcionada para NCI / Caso fechado sem resolução"/>
    <n v="1"/>
    <s v="Backoffice"/>
    <n v="0"/>
    <s v="-"/>
    <n v="1"/>
    <s v="Prazo ANS"/>
    <n v="0"/>
    <n v="0"/>
    <s v="-"/>
  </r>
  <r>
    <x v="54"/>
    <n v="13190095"/>
    <s v="Mensalidade ou Reajuste"/>
    <s v="Demora na Contratação AC"/>
    <s v="PAULO MIRANDA DAS NEVES"/>
    <m/>
    <n v="75"/>
    <s v="Premium"/>
    <s v="Advindos II"/>
    <s v="Zona Oeste II"/>
    <s v="Individual"/>
    <s v="Beneficiário, questiona o não recebimento de boleto para pagamento de mensalidade, referente ao mês 11/2024. Interlocutor ressalta que é referente ao primeiro boleto. Protocolo - 42233920241112244225 - Data: 12/11/2024"/>
    <d v="2024-11-05T00:00:00"/>
    <s v="Não Reincidente"/>
    <n v="2"/>
    <n v="7"/>
    <s v="Não"/>
    <s v="Não"/>
    <s v="Sim"/>
    <s v="Não"/>
    <s v="Não"/>
    <n v="1"/>
    <x v="7"/>
    <m/>
    <x v="5"/>
    <m/>
    <x v="2"/>
    <s v="Não"/>
    <s v="Não"/>
    <s v="Localizados dois contatos do corretor com a Central Fale Leve, porém, não ameaça. No último contato o mesmo solicita um número para que o cliente entre em contato e é informado o número da Central. Não localizados contatos pelo numero do cliente cadastrado na proposta e preenchido na NIP, porém, protocolo informado na reclamação, não é o mesmo que foram informados nas conversas com o corretor."/>
    <n v="1"/>
    <s v="Alto Custo (Regra de negócio)"/>
    <n v="0"/>
    <s v="-"/>
    <n v="0"/>
    <s v="-"/>
    <n v="0"/>
    <s v="-"/>
    <n v="0"/>
    <n v="0"/>
    <s v="-"/>
  </r>
  <r>
    <x v="54"/>
    <n v="13190497"/>
    <s v="Mensalidade ou Reajuste"/>
    <s v="Demora na Contratação AC"/>
    <s v="TEREZA CRISTINA BARROS DUTRA"/>
    <m/>
    <n v="90"/>
    <s v="Premium"/>
    <s v="Novos associados"/>
    <s v="Centro/ Zona Sul"/>
    <s v="Individual"/>
    <s v="Interlocutor(a), que se identifica como [filha da beneficiária], questiona a recusa para contratação de plano individual ou familiar,A solicitação foi feita à Operadora no dia [02/10/2024 e contrato consta como cancelado. Protocolo [2024100009856545] – 02/10/2024]."/>
    <d v="2024-10-10T00:00:00"/>
    <s v="Não Reincidente"/>
    <n v="0"/>
    <n v="33"/>
    <s v="Não"/>
    <s v="Não"/>
    <s v="Sim"/>
    <s v="Não"/>
    <s v="Não"/>
    <n v="1"/>
    <x v="7"/>
    <m/>
    <x v="5"/>
    <m/>
    <x v="2"/>
    <s v="Não"/>
    <s v="Não"/>
    <s v="Não localizado contatos"/>
    <n v="0"/>
    <s v="-"/>
    <n v="1"/>
    <s v="-"/>
    <n v="1"/>
    <s v="-"/>
    <n v="1"/>
    <s v="-"/>
    <n v="0"/>
    <n v="0"/>
    <s v="-"/>
  </r>
  <r>
    <x v="54"/>
    <n v="13191064"/>
    <s v="Cobertura"/>
    <s v="Dificuldade no agendamento"/>
    <s v="SEILLY MAFRA BENIGNO SANTOS"/>
    <m/>
    <n v="38"/>
    <s v="Personal"/>
    <s v="Advindos II"/>
    <s v="São Gonçalo"/>
    <s v="Empresarial"/>
    <s v="beneficiária , questiona a falta de atendimento para consulta com ginecologista . A solicitação foi feita à Operadora no dia 09/09/2024 para realização no município Itaboraí . A operadora alega que o pedido está em análise já foi realizados algumas marcações porem sempre havendo cancelamento por parte da operadora . Protocolo 42233920241104190702 – data 04/11/2024"/>
    <d v="2024-11-04T00:00:00"/>
    <s v="Reincidente"/>
    <n v="1"/>
    <n v="8"/>
    <s v="Sim"/>
    <s v="Sim"/>
    <s v="Sim"/>
    <s v="Não"/>
    <s v="Não"/>
    <n v="3"/>
    <x v="38"/>
    <m/>
    <x v="1"/>
    <m/>
    <x v="1"/>
    <s v="Sim"/>
    <s v="Não"/>
    <s v="Beneficiária reclama de cancelamento de consulta com ginecologista._x000a_&gt;Dia 04/11 - Beneficiária solicita agendamento de consulta com ginecologista Sthael pois consulta que estava agendada para o dia 23/10 foi cancelada. A beneficiária solicita o agendamento apenas com este profissional e devido a ameaça, consultora agenda para o dia 04/12 (agenda mais próxima) e encaminha atendimento para célula de ameaças;_x000a_- Agenda estava aberta como ginecologia e osbtetrícia sistema, dando margem para agendamento incorreto._x000a_&gt;Dia 04/11 - Atendimento especializado realiza tentativa de contato através de disparo e informa que profissional atende somente obstetrícia e beneficiária não está gestante, por isso, realizarão o agendamento para outra profissional. Não há retorno da beneficiária."/>
    <n v="1"/>
    <s v="Leve clínica - Cancelamento de consulta"/>
    <m/>
    <m/>
    <m/>
    <m/>
    <m/>
    <m/>
    <m/>
    <m/>
    <s v="-"/>
  </r>
  <r>
    <x v="54"/>
    <n v="13191103"/>
    <s v="Contratos e Regulamentos"/>
    <s v="Cancelamento perda de Elegibilidade"/>
    <s v="JORGINA DA CUNHA PIMENTA"/>
    <m/>
    <n v="46"/>
    <s v="Personal "/>
    <s v="Novos associados"/>
    <s v="Nova Iguaçu"/>
    <s v="Empresarial"/>
    <s v="Interlocutora, que se identifica como a beneficiária, questiona a exclusão do contrato em que permanecia na condição de inativo, em 10/11/2024, sem justificativa por parte da operadora. OPERADORA CNPJ ESTÁ INATIVO, AGORA ESTÁ REGULARIZADO NÃO ATIVARÃO NOVAMENTE – aposentado, demitido ou exonerado sem justa causa -, e outras informações que o interlocutor possuir, tais como o tempo de contribuição e a data de inclusão no plano de inativos]. Protocolo: 422339202411240740 Não recebeu nenhuma notificação de cancelamento do plano. Está com cirurgia está agenda para dia 19/11/2024."/>
    <d v="2024-11-08T00:00:00"/>
    <s v="Não Reincidente"/>
    <n v="8"/>
    <n v="4"/>
    <s v="Sim"/>
    <s v="Sim"/>
    <s v="Sim"/>
    <s v="Não"/>
    <s v="Atendimento especializado"/>
    <n v="3"/>
    <x v="17"/>
    <m/>
    <x v="0"/>
    <m/>
    <x v="0"/>
    <s v="Não"/>
    <s v="Não"/>
    <s v="&gt; 08/11 - Beneficiária entra em ctt e ameaça justiça devido ao cancelamento do plano em 04/11. Ele é funcionária da empresa, e o atendimento estava para até 09/11. Fale Leve abre DR para Cadastro, pois no Solus consta como perda de elegibilidade PJ, Cadastro não respondeu a DR, mas estava no prazo da SLA. Consultor realiza disparo informando que o caso foi aberto para o setor. Beneficiária com cirurgia agendada para o dia 19/11._x000a_&gt; 08/11 - Beneficiária entra em ctt novamente, consultora orienta procurar o RH da empresa._x000a_&gt; 08/11 - Beneficiária entra em ctt novamente, consultora informa que o cancelamento é por perda de elegibilidade CNPJ._x000a_&gt; 08/11 - Beneficiária entra em ctt novamente._x000a_&gt; 08/11 - Beneficiária entra em ctt novamente, consultora informa que o cancelamento é por perda de elegibilidade CNPJ._x000a_&gt; 08/11 - Beneficiária entra em ctt novamente, informa que pela lei a operadora deve informar com antecedência de 60 dias sobre o cancelamento._x000a_&gt; 12/11 - Beneficiária entra em ctt Informou que estava com o CNPJ em dia e que havia entrado em contato no dia 11/11 e foi informada que deveria entrar em contato para reativar. Ciente de que o plano não poderá ser reativado e que será necessário fazer uma nova contratação. Ficou insatisfeita, alegando que não foi avisada sobre o aviso prévio de 60 dias e que a Leve cancelou o plano sem avisar. Encerrou a ligação.  Sinistralidade de 167,15%._x000a_&gt; Beneficiária entra em ctt novamente com o cartão do CNPJ informando que a empresa está ativa. Consultora informa que há caso aberto e orienta aguardar a tratativa."/>
    <n v="0"/>
    <s v="-"/>
    <n v="0"/>
    <s v="-"/>
    <n v="0"/>
    <s v="-"/>
    <n v="0"/>
    <s v="-"/>
    <n v="0"/>
    <n v="0"/>
    <s v="-"/>
  </r>
  <r>
    <x v="54"/>
    <n v="13191159"/>
    <s v="Cobertura"/>
    <s v="Dificuldade no agendamento"/>
    <s v="VICTOR SOUZA SANTOS"/>
    <m/>
    <n v="43"/>
    <s v="Personal"/>
    <s v="Advindos II"/>
    <s v="São Gonçalo"/>
    <s v="Empresarial"/>
    <s v="beneficiário, questiona a falta de atendimento para consulta com cirurgião geral para retirada de pontos pós cirúrgicos de retirada de linforma. A solicitação foi feita à Operadora no dia 23/10/2024, para realização no município Niterói. A operadora não apresenta resposta ao pedido. Protocolo: 42233920241112213412 data: 12/11/2024"/>
    <d v="2024-10-29T00:00:00"/>
    <s v="Reincidente"/>
    <n v="2"/>
    <n v="14"/>
    <s v="Não"/>
    <s v="Não"/>
    <s v="Sim"/>
    <s v="Não"/>
    <s v="Não"/>
    <n v="1"/>
    <x v="12"/>
    <m/>
    <x v="1"/>
    <m/>
    <x v="1"/>
    <s v="Não"/>
    <s v="Não"/>
    <s v="Esposa do beneficiário reclama do cancelamento de consulta com cirurgião geral._x000a_&gt;Dia 29/10 - Beneficiário solicita agendamento com dr Ricardo Nunes, agenda fora do prazo e foi solicitado o encaixe (Agendamento feito para o dia 13/11);_x000a_&gt;Dia 12/11 - Esposa entra em contato realizando ameaça pois consulta com cirurgião geral que estava agendada para o dia 13/11 na Leve clínica de Niterói, foi cancelada. A esposa informa que o beneficiário necessita realizar consulta para retirada de pontos (Houve queda de ligação)."/>
    <n v="1"/>
    <s v="Leve clínica - Cancelamento de consulta"/>
    <m/>
    <m/>
    <m/>
    <m/>
    <m/>
    <m/>
    <m/>
    <m/>
    <s v="-"/>
  </r>
  <r>
    <x v="55"/>
    <n v="13191573"/>
    <s v="Cobertura"/>
    <s v="Cancelamento de consulta"/>
    <s v="GABRIEL DA SILVA MACIEL"/>
    <m/>
    <n v="14"/>
    <s v="Personal "/>
    <s v="Advindos II"/>
    <s v="Nova Iguaçu"/>
    <s v="Empresarial"/>
    <s v=" Interlocutora que se identifica como mãe do beneficiário, questiona a não cobertura para Consulta com Otorrino. Foi solicitado à operadora no mês de setembro para realização no município do Rio De Janeiro e a operadora indicou prestadores que não realizam o procedimento. Foi Autorizado e marcado para o dia 13/11/2024 mas chegando no local foi informada que não teria o profissional para realizar o atendimento. Entrou em contato com a Operadora e foi informada que só teria vaga para dezembro e o outro local mais próximo e de difícil acesso. Protocolo 42233920241113213612 Data 13/11/2024."/>
    <d v="2024-09-25T00:00:00"/>
    <s v="Não Reincidente"/>
    <n v="4"/>
    <n v="49"/>
    <s v="Sim"/>
    <s v="Sim"/>
    <s v="Sim"/>
    <s v="Não"/>
    <s v="Atendimento especializado"/>
    <n v="3"/>
    <x v="12"/>
    <s v="Otorrinolaringologista"/>
    <x v="3"/>
    <s v="Leve clínica"/>
    <x v="1"/>
    <s v="Não"/>
    <s v="Não"/>
    <s v="&gt; 25/09 - Beneficiária entra em ctt informando que precisa realizar cirurgia de septo no filho, porém, não tem pedido. Agendas nas Leve Clínicas com agenda fora do prazo da RN._x000a_&gt; 27/09 - Beneficiária entra em ctt solicitando consulta de avaliação cirurgica com otorrino. Consultor orienta clínica Otobela._x000a_&gt; 27/09 - Beneficiária entra em ctt novamente e consultor agenda na Leve Clínica Madureira com a Dra. RAQUEL DE ALMEIDA CAMPOS._x000a_&gt; 13/11 - Beneficiária entra em ctt muito insatisfeita, pois chegando à unidade foi informada que a médica não trabalha mais em Madureira, foi ofertado outros locais, mas não aceitou._x000a_"/>
    <n v="1"/>
    <s v="Falta de comunicação sobre cancelamento de agenda"/>
    <n v="1"/>
    <s v="Confirmação"/>
    <n v="0"/>
    <s v="-"/>
    <n v="1"/>
    <s v="Prazo ANS"/>
    <n v="0"/>
    <n v="0"/>
    <s v="-"/>
  </r>
  <r>
    <x v="55"/>
    <n v="13193162"/>
    <s v="Cobertura"/>
    <s v="Demora na Liberação de Benefício"/>
    <s v="PAULO CESAR DE LIMA"/>
    <m/>
    <n v="76"/>
    <s v="Personal "/>
    <s v="Novos associados"/>
    <s v="Zona Oeste I "/>
    <s v="Individual"/>
    <s v=" Interlocutora, que se identifica como esposa do beneficiário, questiona a não cobertura para Mesilato Imatinib ou glivec. O procedimento foi solicitado em Agosto/2024, para realização no município Rio de Janeiro, entretanto, a operadora negou com a justificativa de que o beneficiário está em carência para o procedimento. Protocolo 42233920241104190648 data 04/11/2024, Nº de solicitação 00588702"/>
    <d v="2024-10-04T00:00:00"/>
    <s v="Não Reincidente"/>
    <n v="6"/>
    <n v="40"/>
    <s v="Sim"/>
    <s v="Sim"/>
    <s v="Sim"/>
    <s v="Não"/>
    <s v="Atendimento especializado"/>
    <n v="3"/>
    <x v="16"/>
    <s v="Mesilato Imatinib ou glivec"/>
    <x v="18"/>
    <m/>
    <x v="0"/>
    <s v="Sim"/>
    <s v="Não"/>
    <s v="&gt; 04/10 - Familiar entra em ctt para verificar andamento da guia_x000a_&gt; 10/10 - Familiar entra em ctt para verificar andamento da guia. Consultor informa negativa por CPT_x000a_&gt; 29/10 - Beneficiário entra em ctt para informar que na contratação foi vendido sem carência_x000a_&gt;02/11 - Envia email com carta de permanência solicitando retirada de carência para realização do tratamento, aberto o caso 588702_x000a_&gt; 04/11 - Familiar entra em ctt para verificar o andamento do caso 588702_x000a_&gt;11/11 - Setor responde a demanda mantendo negativa por CPT."/>
    <n v="0"/>
    <s v="-"/>
    <n v="0"/>
    <s v="-"/>
    <n v="1"/>
    <s v="Mesilato Imatinib ou glivec"/>
    <n v="0"/>
    <s v="-"/>
    <n v="0"/>
    <n v="0"/>
    <s v="-"/>
  </r>
  <r>
    <x v="55"/>
    <n v="13193765"/>
    <s v="Cobertura"/>
    <s v="Demora na garantia de reembolso"/>
    <s v="JONATAS TORRES ALVES"/>
    <m/>
    <n v="30"/>
    <s v="Personal "/>
    <s v="Novos associados"/>
    <s v="Zona norte III"/>
    <s v="Empresarial"/>
    <s v="No dia 09/09/2024 foi prestado o serviço de anestesia no meu filho Aslam de Almeida dependente do meu plano , para realização de uma postectomia autorizada pelo plano , desde o dia 23/09/2024 venho solicitando o reembolso e não consigo, cada hora me passam um procedimento diferente e me pedem alguma documentação diferente, já me solicitaram até conta mas ninguem me da um prazo , um retorno decente nem nada"/>
    <d v="2024-09-23T00:00:00"/>
    <s v="Não Reincidente"/>
    <n v="4"/>
    <n v="51"/>
    <s v="Não"/>
    <s v="Não"/>
    <s v="Sim"/>
    <s v="Sim"/>
    <s v="Não"/>
    <n v="2"/>
    <x v="4"/>
    <m/>
    <x v="3"/>
    <m/>
    <x v="1"/>
    <s v="Sim"/>
    <s v="Encaminhado para área errada"/>
    <s v="&gt; Familiar recebeu a orientação de envio de solicitação de reembolso para o e-mail do pedidos. Enviou a documentação em 23/09 e o setor realizou o atendimento por e-mail._x000a_11/11 - Familiar envia e-mail com a documentação._x000a_13/11 - Familiar entra em ctt para verificar andamento do reembolso._x000a_13/11 - Familiar entra em ctt novamente para verificar andamento do reembolso."/>
    <n v="0"/>
    <s v="-"/>
    <n v="2"/>
    <s v="Fale Leve / Backoffice"/>
    <n v="0"/>
    <s v="-"/>
    <n v="1"/>
    <s v="Prazo ANS"/>
    <n v="0"/>
    <n v="0"/>
    <s v="-"/>
  </r>
  <r>
    <x v="55"/>
    <n v="13193800"/>
    <s v="Contratos e Regulamentos"/>
    <s v="Demora na Contratação AC"/>
    <s v="LUCAS RODRIGUES SORRENTINO"/>
    <m/>
    <n v="40"/>
    <s v="Premium"/>
    <s v="Advindos II"/>
    <s v="Niterói"/>
    <s v="Individual"/>
    <s v="Estou tentando fazer contrato de plano de saúde particular para mim e minha família com a Leve e não consegui. A proposta foi submetida no dia 30/09 pelo corretor Antonio Carlos De Melo. A proposta assinada digitalmente e a Declaração de Saúde foram enviadas no dia 01/10, e a entrevista médica online foi realizada dia 03/10. Dia 28/10 a proposta foi cancelada pela operadora com o motivo &quot;Prazo expirado&quot;. Entretanto, eu cumpri com todos os prazos e responsabilidades da parte de contratante. A operadora que ultrapassou o prazo de análise da proposta e cancelou a proposta em seguida. O corretor solicitou explicações da Leve diversas vezes e não teve retorno. Liguei para o SAC em 29/10 e a atendente verificou as informações do sistema e não soube explicar o motivo do cancelamento, A ligação foi cortada após ela dizer que iria consultar a gerente. Ligamos novamente e a ligação também foi cortada. Sendo ilegal a recusa, sem justificativa, solicito posicionamento da ANS."/>
    <d v="2024-10-01T00:00:00"/>
    <s v="Não Reincidente"/>
    <n v="2"/>
    <n v="43"/>
    <s v="Não"/>
    <s v="Não"/>
    <s v="Sim"/>
    <s v="Não"/>
    <s v="Não"/>
    <n v="1"/>
    <x v="7"/>
    <m/>
    <x v="9"/>
    <m/>
    <x v="2"/>
    <s v="Não"/>
    <s v="Não"/>
    <s v="&gt; 29/10 - Beneficiário entra em ctt para verificar o motivo do cancelamento da proposta. Informa que corretor já entrou em ctt e que não teve resposta da Operadora. Após 30min a ligação foi encerrada._x000a_&gt; 29/10 - Beneficiário entra em ctt pois ligação foi encerrada. Enquanto o cliente explicava a situação novamente, a ligação foi encerrada de novo._x000a_&gt; Não localizei ctt do corretor no período"/>
    <n v="0"/>
    <s v="-"/>
    <n v="0"/>
    <s v="-"/>
    <n v="0"/>
    <s v="-"/>
    <n v="0"/>
    <s v="-"/>
    <n v="0"/>
    <n v="0"/>
    <s v="-"/>
  </r>
  <r>
    <x v="56"/>
    <n v="13194174"/>
    <s v="Contratos e Regulamentos"/>
    <s v="Cancelamento"/>
    <s v="ANA CAROLINA COSTA KULNIG"/>
    <m/>
    <n v="42"/>
    <s v="Personal "/>
    <s v="Advindos II"/>
    <s v="Zona Oeste II"/>
    <s v="Empresarial"/>
    <s v="Bom dia, primeiramente gostaria de relatar que passei alguns meses antes de contratar o plano de saúde Leve, fiz diversas pesquisas, tirei muitas dúvidas com a corretora Amanda Salgueiro antes da contratação do meu plano e do meu filho de 5 anos. Em muitas dessas perguntas (essas registradas em audio e conversas via whatts e já arquivadas), a mesma me disse que o plano odontológio era de contratação obrigatória por 6 meses, e caso eu não quisesse, poderia cancelar sem custo. Já na ligação que tive com o canal de atendimento Leve dia 13.11.2024 não foi essa informação que obtive. Já com relação as carências, eu e ele somos advindos do plano de saúde Unimed FERJ, com mais de 5 anos de plano, a mesma Amanda Salgueiro disse e escreveu em mensagens que todas as carências seriam em 24hs (TODAS), e na assinatura do contrato ela disse que no contrato estava uma coisa, mas internamente e no sistema tudo estaria em 24hs (também tenho mensagem da mesma me falando pós questionamento),"/>
    <d v="2024-10-25T00:00:00"/>
    <s v="Não Reincidente"/>
    <n v="7"/>
    <n v="20"/>
    <s v="Não"/>
    <s v="Não"/>
    <s v="Sim"/>
    <s v="Não"/>
    <s v="Não"/>
    <n v="1"/>
    <x v="17"/>
    <m/>
    <x v="9"/>
    <m/>
    <x v="1"/>
    <s v="Não"/>
    <s v="Não"/>
    <s v="&gt; 25/10 - Beneficiária entra em ctt via Wpp solicitando cancelamento do Dental. Interação com o bot finaliza às 12:47:48, e interação com humano inicia às 16:33:24, consultor questiona o motivo do cancelamento às 16:41:22 e finaliza conversa às 16:46:01._x000a_&gt; 25/10 - Beneficiária entra em ctt novamente via wpp às 16:54:59 e o bot encerra a conversa às 16:59:42 - &quot;Temporariamente, este canal está disponível de Segunda a Sexta das 08h ás 16h...&quot;_x000a_&gt; 30/10 - Beneficiária entra em ctt via wpp solicitando o cancelamento do Dental, consultora informa que cancelamento é somente por telefone._x000a_&gt; 12/11 - Beneficiária entra em ctt por telefone e solicita cancelamento._x000a_&gt; 13/11 - Beneficiária entra em ctt via wpp às 18:07:13 e o bot encerra a conversa às 16:59:42 - &quot;Temporariamente, este canal está disponível de Segunda a Sexta das 08h ás 16h...&quot;"/>
    <n v="0"/>
    <s v="-"/>
    <n v="0"/>
    <s v="-"/>
    <n v="0"/>
    <s v="-"/>
    <n v="0"/>
    <s v="-"/>
    <n v="0"/>
    <n v="0"/>
    <s v="-"/>
  </r>
  <r>
    <x v="56"/>
    <n v="13194583"/>
    <s v="Cobertura"/>
    <s v="Cancelamento de consulta"/>
    <s v="JORGE JOSE ASSIS DA SILVA"/>
    <m/>
    <n v="48"/>
    <s v="Leve ON"/>
    <s v="Novos associados"/>
    <s v="Zona norte III"/>
    <s v="Individual"/>
    <s v="Beneficiário, questiona o não atendimento para telemedica para clinica medica. Relata que no horário marcado prestador de serviço não compareceu a consulta remota, ao entrar em contato com a operadora alega que beneficiário não entrou na consulta e médica ficou aguardando, beneficiário afirma que entrou e ficou aguardando consulta, operadora informou agendamento para o dia 29/11/2024 fora do prazo para atendimento. informa que entrou em contato com a Operadora por meio dos telefones 21- 3952-3300- na data 14/11/2024, em torno das 9:30 porém operadora não forneceu protocolo."/>
    <d v="2024-11-14T00:00:00"/>
    <s v="Não Reincidente"/>
    <n v="2"/>
    <n v="0"/>
    <s v="Sim"/>
    <s v="Sim"/>
    <s v="Sim"/>
    <s v="Não"/>
    <s v="Atendimento especializado / Consumidor.Gov"/>
    <n v="3"/>
    <x v="12"/>
    <s v="Telemedicina"/>
    <x v="16"/>
    <m/>
    <x v="1"/>
    <s v="Sim"/>
    <s v="Sim"/>
    <s v="&gt; 14/11 - Beneficiário entra em ctt reclamando que sua consulta em telemedicina com a MFC Drª STEPHANIE ALVES não foi realizada. Consultor abre DR para Leve On realizar o reagendamento._x000a_&gt; 14/11 - Beneficiário entra em ctt novamente, consultor oferta agendamento para o dia 21/11, mas não aceita._x000a_&gt; No MK e no Sales, não consta este agendamento"/>
    <n v="1"/>
    <s v="No MK e no Sales, não consta este agendamento"/>
    <n v="0"/>
    <s v="-"/>
    <n v="0"/>
    <s v="-"/>
    <n v="0"/>
    <s v="-"/>
    <n v="0"/>
    <n v="0"/>
    <s v="-"/>
  </r>
  <r>
    <x v="56"/>
    <n v="13194949"/>
    <s v="Cobertura"/>
    <s v="Demora na Liberação de Benefício"/>
    <s v="ANGELA MARIA MIGLIORINI BURATO"/>
    <m/>
    <n v="60"/>
    <s v="Leve ON"/>
    <s v="Advindos II"/>
    <s v="Zona Norte I"/>
    <s v="Individual"/>
    <s v=" Interlocutora, que se identifica como [ filho da beneficiária], questiona a não cobertura para [pet scan oncológico]. O procedimento foi solicitado à operadora no dia [17/10/2024], para realização no município [RIO DE JANEIRO]. A operadora alega que não possui prestador em sua rede para realização do serviço de saúde. A interlocutora alegou que a unidade de Copacabana lá faz o procedimento e a operadora se negou dizendo que não tem cobertura sendo que a unidade de Copacabana tem cobertura sim. Protocolo [42233920241114218266] DATA [ 14/11/2024]"/>
    <d v="2024-10-17T00:00:00"/>
    <s v="Reincidente"/>
    <n v="1"/>
    <n v="28"/>
    <s v="Não"/>
    <s v="Não"/>
    <s v="Sim"/>
    <s v="Não"/>
    <s v="Não"/>
    <n v="1"/>
    <x v="33"/>
    <s v="[pet scan oncológico"/>
    <x v="2"/>
    <m/>
    <x v="1"/>
    <s v="Sim"/>
    <s v="Não"/>
    <s v="&gt; 14/11 - Familiar entra em ctt, informando que  o Centro de Medicina da Tijuca alega não realizar o exame, somente a unidade de Copacabana, a guia 14836273 já está autorizada e a unidade de Copacabana não está habilitando no Solus para a troca, consultor abre caso para Gestão de Rede."/>
    <n v="0"/>
    <s v="-"/>
    <n v="0"/>
    <s v="-"/>
    <n v="0"/>
    <s v="-"/>
    <n v="0"/>
    <s v="-"/>
    <n v="0"/>
    <n v="0"/>
    <s v="-"/>
  </r>
  <r>
    <x v="56"/>
    <n v="13195695"/>
    <s v="Contratos e Regulamentos"/>
    <s v="Demora na Contratação AC"/>
    <s v="LUCIANE SOARES LORETO"/>
    <m/>
    <n v="45"/>
    <s v="Personal "/>
    <s v="Advindos II"/>
    <s v="Zona Oeste II"/>
    <s v="Individual"/>
    <s v="Interlocutor(a), que se identifica como beneficiária, questiona a demora da resposta para contratação de plano individual ou familiar, sob alegação de que o pedido está em analise. A solicitação foi feita à Operadora no dia 13/11/2024 após entrevista médica no dia 08/11/2024. Beneficiária, alega que contratou o plano como titular e seu filho como dependente. E informa que o dependente possui diagnostico de TEA. Protocolo 42233920241114255595 - data 14/11/2024."/>
    <d v="2024-11-06T00:00:00"/>
    <s v="Não Reincidente"/>
    <n v="6"/>
    <n v="8"/>
    <s v="Não"/>
    <s v="Não"/>
    <s v="Sim"/>
    <s v="Não"/>
    <s v="Não"/>
    <n v="1"/>
    <x v="13"/>
    <m/>
    <x v="9"/>
    <m/>
    <x v="2"/>
    <s v="Não"/>
    <s v="Não"/>
    <s v="&gt; 07/11 - Corretor entrou em ctt 3 vezes_x000a_&gt; 11/11 - Corretor entrou em ctt_x000a_&gt; 13/11 - Corretor entrou em ctt_x000a_&gt; 14/11 - Cliente entra em ctt para verificar andamento da proposta"/>
    <n v="0"/>
    <s v="-"/>
    <n v="0"/>
    <s v="-"/>
    <n v="0"/>
    <s v="-"/>
    <n v="0"/>
    <s v="-"/>
    <n v="0"/>
    <n v="0"/>
    <s v="-"/>
  </r>
  <r>
    <x v="57"/>
    <n v="13196418"/>
    <s v="Cobertura"/>
    <s v="Demora na Liberação de Benefício"/>
    <s v="ERLON ALEMANGES COSTA"/>
    <m/>
    <n v="51"/>
    <s v="Premium"/>
    <s v="Advindos III"/>
    <s v="Zona Oeste II"/>
    <s v="Individual"/>
    <s v="Prezados Eu sou paciente com Dor crônica PCD pessoa com deficiência física Tenho osteonecrose bilateral (quadril/bacia/fêmur) Já tenho indicação cirurgica (ortopedista) para fazer artroplastia do quadril bilateral Tenho fibromialgia com o diagnóstico do Reumatologista Eu faço uso regular de medicação para controle de dor crônica Ideal é medicação intravenosa morfina nalbufina"/>
    <d v="2024-10-09T00:00:00"/>
    <s v="Não Reincidente"/>
    <n v="10"/>
    <n v="37"/>
    <s v="Sim"/>
    <s v="Sim"/>
    <s v="Sim"/>
    <s v="Sim"/>
    <s v="Atendimento especializado"/>
    <n v="4"/>
    <x v="16"/>
    <s v="Cloridrato de Nalbufina 10 mg/ml,"/>
    <x v="18"/>
    <s v="Núcleo de cuidados integrados"/>
    <x v="0"/>
    <s v="Não"/>
    <s v="Não"/>
    <s v="&gt; 09/10 - Benef. envia e-mail com pedido para a medicação._x000a_&gt; 16/10 - A guia é aberta pelo BK e entra em análise_x000a_&gt; 06/11 - Benef. entra em ctt para verificar o andamento da guia_x000a_&gt; 07/11 - Benef. entra em ctt para reclamar da demora na liberação_x000a_&gt; 07/11 - Benef. entra em ctt para verificar o andamento da guia, consultor informa que a medicação não consta no Rol, ele ameaça ANS e solicita carta de negativa._x000a_&gt; 08/11 - BK faz ctt para enviar carta de negativa._x000a_&gt; 14/11 - Benef. recebe negativa de inclusão ao programa de Alta Complexidade."/>
    <n v="0"/>
    <s v="-"/>
    <n v="0"/>
    <s v="-"/>
    <n v="0"/>
    <s v="-"/>
    <n v="0"/>
    <s v="-"/>
    <n v="0"/>
    <n v="0"/>
    <s v="-"/>
  </r>
  <r>
    <x v="58"/>
    <n v="13196564"/>
    <s v="Cobertura"/>
    <s v="Demora na Liberação de Benefício"/>
    <s v="JOAO VITOR RODRIGUES DA SILVA"/>
    <m/>
    <n v="25"/>
    <s v="Personal "/>
    <s v="Novos associados"/>
    <s v="Centro/ Zona Sul"/>
    <s v="Empresarial"/>
    <s v="Clinica médica já entrou com o pedido junto ao hospital. Porém, ao ligar no plano, a atendente diz que não há nenhum pedido cirurgico. O prazo de 21 dias para autorização já se expirou. Necessito dessa cirurgia pois a demora pode acarretar em irreversão do quadro."/>
    <d v="2024-09-02T00:00:00"/>
    <s v="Não Reincidente"/>
    <n v="5"/>
    <n v="76"/>
    <s v="Não"/>
    <s v="Não"/>
    <s v="Sim"/>
    <s v="Não"/>
    <s v="Não"/>
    <n v="1"/>
    <x v="33"/>
    <m/>
    <x v="4"/>
    <s v="Fale Leve"/>
    <x v="0"/>
    <s v="Não"/>
    <s v="Perda de SLA"/>
    <s v="&gt; 02/09 - Benef. entra em ctt solicitando cirurgia, consultor orienta envio do pedido por e-mail._x000a_&gt; 23/10 - Benef. entra em ctt para verificar andamento da guia._x000a_&gt; 06/11 - Bk solicita carta de honorários médicos_x000a_&gt; 14/11 - Benef. envia pedido por e-mail"/>
    <n v="2"/>
    <s v="Prestador informa que abriu a guia, mas não abriu / BK não realiza abertura da guia no SLA"/>
    <n v="2"/>
    <s v="Prestador/BackOffice"/>
    <n v="0"/>
    <s v="-"/>
    <n v="0"/>
    <s v="-"/>
    <n v="0"/>
    <n v="0"/>
    <s v="-"/>
  </r>
  <r>
    <x v="59"/>
    <n v="13197146"/>
    <s v="Cobertura"/>
    <s v="Demora na Liberação de Benefício"/>
    <s v="VICTOR JORGE LIMA GALVAO ROSA"/>
    <m/>
    <n v="38"/>
    <s v="Leve ON"/>
    <s v="Novos associados"/>
    <s v="Zona Oeste II"/>
    <s v="Individual"/>
    <s v="Me encontro internado com colangite aguda aguardando a realização de ressonância magnética para dar continuidade ao tratamento adequado, tendo feito 3 procedimentos cirúrgicos, o último no dia 15/11 e desde então a equipe tinha ciência da necessidade de fazer outro exame, dado que o quadro era de infecção grave e até o momento nem a equipe do hospital quanto a do convênio sabe informar quando será agendado o exame sob a alegação de muitos feriados. O exame é feito em outro local, já que o hospital não tem esse serviço. Enquanto isso, estou sendo tratado com descaso pelos enfermeiros, já fizeram vários acessos e estou cheio de hematomas, não me alimento bem, estou frágil e com o emocional muito abalado porque ninguém me explica por quanto tempo mais precisarei aguardar. E quando peço a minha mãe para tentar resolver para mim, a destratam sem explicar absolutamente nada. Preciso fazer esse exame para seguir com o tratamento."/>
    <d v="2024-10-31T00:00:00"/>
    <s v="Não Reincidente"/>
    <n v="10"/>
    <n v="18"/>
    <s v="Não"/>
    <s v="Não"/>
    <s v="Sim"/>
    <s v="Sim"/>
    <s v="Atendimento especializado"/>
    <n v="2"/>
    <x v="18"/>
    <m/>
    <x v="10"/>
    <m/>
    <x v="1"/>
    <s v="Não"/>
    <s v="Prazo ANS"/>
    <s v="&gt; 31/10 - Familiar entra em ctt para informar que hospital não realiza de RM. Consultor abre caso para o GPI._x000a_&gt; 31/10 - Familiar entra em ctt com a Ouvidoria e relata o ocorrido._x000a_&gt; 04/11 - Benef. entra em ctt para reclamar do atendimento durante a internação._x000a_&gt; 05/11 - Familiar solicita posição da liberação da cirurgia._x000a_&gt; 06/11 - Benef. solicita posição da liberação da cirurgia. _x000a_&gt; 06/11 - Familiar solicita posição da liberação da cirurgia._x000a_&gt; 16/11 - Benef. entra em ctt solicitando a realização da RM, ameaça justiça._x000a_&gt; 17/11 - Benef. e familiar entram em ctt para verificar andamento, ambas as vezes a ligação cai._x000a_&gt; 17/11 - Prestador entra em ctt para verificar autorização, consultor não localiza sistema e prestador informa que foi enviado para o e-mail da Regulação. "/>
    <n v="1"/>
    <s v="Processo de autorização e realização de exames em regime de internação"/>
    <n v="0"/>
    <s v="-"/>
    <n v="0"/>
    <s v="-"/>
    <n v="0"/>
    <s v="-"/>
    <n v="0"/>
    <n v="0"/>
    <s v="-"/>
  </r>
  <r>
    <x v="59"/>
    <n v="13197803"/>
    <s v="Cobertura"/>
    <s v="Dificuldade no agendamento"/>
    <s v="ANDERSON TOSTES DAS FONTES_x0009_"/>
    <m/>
    <n v="47"/>
    <s v="Leve ON"/>
    <s v="Advindos II"/>
    <s v="Zona Oeste I "/>
    <s v="Individual"/>
    <s v="Interlocutora, que se identifica como irmã do beneficiário, questiona o prazo de atendimento para consulta com clínico geral (médico da família). A operadora autorizou o serviço e agendou para o dia 17/12/2024, após o prazo máximo previsto na RN nº 566/2022. Interlocutora relata que o beneficiário precisa do atendimento com um endocrinologista, porém devido ao médico da família da consulta online anterior, que informou que encaminharia os pedidos de exames e encaminhamento para o endocrinologista, mas não enviou os documentos. A mesma informa que precisou remarcar a consulta com um médico da família, tendo em vista que a médica da consulta online de 18/11/2024 às 10h45 não compareceu. Interlocutora relata que o beneficiário tem hipertireoidismo e precisa passar por consulta urgente para obter o encaminhamento pro endocrinologista. Protocolos 42233920241118222054 e 42233920241118212229 - data 18/11/2024."/>
    <d v="2024-11-18T00:00:00"/>
    <s v="Não Reincidente"/>
    <n v="2"/>
    <n v="0"/>
    <s v="Sim"/>
    <s v="Sim"/>
    <s v="Sim"/>
    <s v="Não"/>
    <s v="Atendimento especializado"/>
    <n v="3"/>
    <x v="9"/>
    <s v="Endocrinologista"/>
    <x v="7"/>
    <m/>
    <x v="1"/>
    <s v="Sim"/>
    <s v="Prazo ANS"/>
    <s v="&gt;18/11 - Familiar entra em ctt relatando que havia consulta agendada para o dia 18/11 e que a médica não atendeu, alega que realizou consulta anteriormente e que o médico não enviou os pedidos de exames. Não há consulta agendade em sistema para o dia 18/11, somente para o dia 16/11._x000a_&gt;18/11 - Familiar entra em ctt novamente relatando o caso e solicitando agendamento com endócrino, consultor explica sobre o gatekeeper e a familiar ameaça ANS. Aberto caso para o setor. "/>
    <n v="0"/>
    <s v="-"/>
    <n v="0"/>
    <s v="-"/>
    <n v="0"/>
    <s v="-"/>
    <n v="0"/>
    <s v="-"/>
    <n v="0"/>
    <n v="0"/>
    <s v="-"/>
  </r>
  <r>
    <x v="59"/>
    <n v="13198188"/>
    <s v="Contratos e Regulamentos"/>
    <s v="Cancelamento"/>
    <s v="CLARA APARECIDA DOS SANTOS GOMES TORQUILHO"/>
    <m/>
    <n v="24"/>
    <s v="Personal "/>
    <s v="Advindos III"/>
    <s v="Niterói"/>
    <s v="Empresarial"/>
    <s v=" Interlocutora, que se identifica como mãe da beneficiária, informa que solicitou à operadora, em 04/11/2024, a exclusão em plano coletivo empresarial. Até a presente data não houve a exclusão. Protocolo 42233920241112211643 – data 12/11/2024."/>
    <d v="2024-11-09T00:00:00"/>
    <s v="Reincidente"/>
    <n v="1"/>
    <n v="9"/>
    <s v="Não"/>
    <s v="Não"/>
    <s v="Sim"/>
    <s v="Não"/>
    <s v="Não"/>
    <n v="1"/>
    <x v="28"/>
    <m/>
    <x v="17"/>
    <m/>
    <x v="0"/>
    <s v="Não"/>
    <s v="Não"/>
    <s v="&gt; 09/11 - Familiar entra em ctt informando que enviou carta de cancelamento, porém, a ligação ficou muda."/>
    <n v="0"/>
    <s v="-"/>
    <n v="0"/>
    <s v="-"/>
    <n v="0"/>
    <s v="-"/>
    <n v="0"/>
    <s v="-"/>
    <n v="0"/>
    <n v="0"/>
    <s v="-"/>
  </r>
  <r>
    <x v="59"/>
    <n v="13198244"/>
    <s v="Contratos e Regulamentos"/>
    <s v="Cancelamento"/>
    <s v="TERESA CRISTINA ROSA DE MORAES"/>
    <m/>
    <n v="56"/>
    <s v="Personal "/>
    <s v="Advindos I"/>
    <s v="Zona Oeste II"/>
    <s v="Empresarial"/>
    <s v="Beneficiária, informa que, em 26/09/2024, o representante da pessoa jurídica solicitou a rescisão do contrato coletivo, entretanto, a operadora informa que a solicitação do cancelamento está datada para o Mês de outubro e por isso a beneficiaria irá permanecer no plano até em dezembro de 2024 e beneficiaria não concorda. Protocolo 42233920241118222796 data 11/11/2024"/>
    <d v="2024-09-25T00:00:00"/>
    <s v="Não Reincidente"/>
    <n v="5"/>
    <n v="54"/>
    <s v="Não"/>
    <s v="Não"/>
    <s v="Sim"/>
    <s v="Não"/>
    <s v="Não"/>
    <n v="1"/>
    <x v="4"/>
    <m/>
    <x v="3"/>
    <m/>
    <x v="1"/>
    <s v="Sim"/>
    <s v="Não"/>
    <s v="&gt; 25/09 - Solicita informações sobre o cancelamento do plano empresarial. Consultor orienta enviar a carta de próprio punho para o e-mail atendimento@levesaude.com.br_x000a_&gt; 26/09 - Benef. envia carta para o e-mail informado._x000a_&gt; 26/09 - Benef. entra em ctt para confirmar recebimento._x000a_&gt; 12/10 - Caso criado no Sales_x000a_&gt; 18/11 - Benef. entra em ctt para reclamar que enviou carta de cancelamento em 26/09 e o cancelamento foi programado somente para o dia 12/10. "/>
    <n v="1"/>
    <s v="Caso aberto 13 dias depois"/>
    <n v="1"/>
    <s v="Backoffice"/>
    <n v="0"/>
    <s v="-"/>
    <n v="0"/>
    <s v="-"/>
    <n v="0"/>
    <n v="0"/>
    <s v="-"/>
  </r>
  <r>
    <x v="59"/>
    <n v="13198934"/>
    <s v="Cobertura"/>
    <s v="Dificuldade no agendamento"/>
    <s v="VERA LUCIA FEDDERSEN"/>
    <m/>
    <n v="72"/>
    <s v="Personal "/>
    <s v="Advindos II"/>
    <s v="Zona Oeste I "/>
    <s v="Individual"/>
    <s v="Beneficiária, questiona a não cobertura para Sessão de Fisioterapia. O procedimento foi solicitado à operadora no dia 08/11/2024 aproximadamente, para realização no município Rio de Janeiro/RJ e a operadora indicou prestadores que não realizam o procedimento. Protocolo: 42233920241112212078 - Data: 12/11/2024."/>
    <d v="2024-10-23T00:00:00"/>
    <s v="Não Reincidente"/>
    <n v="5"/>
    <n v="26"/>
    <s v="Não"/>
    <s v="Não"/>
    <s v="Sim"/>
    <s v="Não"/>
    <s v="Não"/>
    <n v="1"/>
    <x v="33"/>
    <m/>
    <x v="2"/>
    <s v="Fale Leve"/>
    <x v="1"/>
    <s v="Não"/>
    <s v="Perda de SLA"/>
    <s v="&gt; 23/10 - Benef. entra em ctt solicitando local para fisioterapia, consultor indica rede credenciada._x000a_&gt; 12/11 - Benef. entra em ctt reclamando que ao chegar para a sessão agendada, a clínica estava fechada por falta de energia elétrica. Solicita novos locais e a ligação cai._x000a_&gt; 12/11 - Benef. entra em ctt novamente solicitando fisioterapia em Bangu._x000a_&gt; 13/11  - Benef. envia pedido médico para fisioterapia._x000a_&gt; 18/11 - Familiar entra em ctt para verificar o andamento da solicitação, consultor informa o prazo de resposta e sugere local credenciado. "/>
    <n v="2"/>
    <s v="Prestador não comunicou o cancelamento"/>
    <n v="0"/>
    <s v="-"/>
    <n v="1"/>
    <s v="-"/>
    <n v="1"/>
    <s v="-"/>
    <n v="0"/>
    <n v="0"/>
    <s v="-"/>
  </r>
  <r>
    <x v="60"/>
    <n v="13200208"/>
    <s v="Cobertura"/>
    <s v="Dificuldade no agendamento"/>
    <s v="AMANDA EMANUELY GALDEANO AS"/>
    <m/>
    <n v="22"/>
    <s v="Personal "/>
    <s v="Novos associados"/>
    <s v="Zona Norte I"/>
    <s v="Empresarial"/>
    <s v="Interlocutora, , questiona a falta de atendimento para Consultas com Obstetra pois esta gestante de 32 semanas. A solicitação foi feita à Operadora no dia 11/11/2024, para realização no município do Rio de Janeiro . A operadora alega que o pedido está em análise e não apresenta resposta ao pedido , interlocutora precisa realizar a consulta do mês de Novembro 2024. AS CONSULTAS DE PRE NATAL , PRECISAM SER REALIZADAS TODOS OS MESES E A BENEFICIARIA FEZ APENAS 3 CONSULTAS E ESTA COM 32 SEMANAS. Protocolo :42233920241118222069 data 11/11/2024."/>
    <d v="2024-10-10T00:00:00"/>
    <s v="Não Reincidente"/>
    <n v="4"/>
    <n v="40"/>
    <s v="Sim"/>
    <s v="Sim"/>
    <s v="Sim"/>
    <s v="Não"/>
    <s v="Atendimento especializado"/>
    <n v="3"/>
    <x v="42"/>
    <m/>
    <x v="1"/>
    <m/>
    <x v="1"/>
    <s v="Sim"/>
    <s v="Prazo ANS"/>
    <s v="&gt; 10/10 - Benef. entra em ctt para solicitar troca de obstetra._x000a_&gt; 15/10 - Benef. entra em ctt solicitando obstetra, consultor oferta profissional de Niterói, mas não aceita._x000a_&gt; 12/11 - Benef. entra em ctt solicitando obstetra, consultor solicita encaixe._x000a_&gt; 18/11 - Benef. entra em ctt solicitando obstetra, ameaça ANS.   "/>
    <n v="0"/>
    <s v="-"/>
    <n v="0"/>
    <s v="-"/>
    <n v="0"/>
    <s v="-"/>
    <n v="0"/>
    <s v="-"/>
    <n v="0"/>
    <n v="0"/>
    <s v="-"/>
  </r>
  <r>
    <x v="60"/>
    <n v="13200341"/>
    <s v="Cobertura"/>
    <s v="Demora na Liberação de Benefício"/>
    <s v="ANGELICA CONCEICAO DAS DORES BRAGA"/>
    <m/>
    <n v="79"/>
    <s v="Personal "/>
    <s v="Advindos II"/>
    <s v="São Gonçalo"/>
    <s v="Individual"/>
    <s v="A home care Quality se nega a efetuar a troca do colchão pneumático, o qual a paciente já faz uso, e se encontra com defeito, a mais de vinte dias, inclusive, a paciente está com as escárias voltando a querer abrir, por conta disso, falta de insumos para os curativos. A home care enviou um colchão piramidal, que não atende as necessidades da paciente, que além de ser acamada, faz uso de banho no leito."/>
    <d v="2024-11-12T00:00:00"/>
    <s v="Reincidente"/>
    <n v="1"/>
    <n v="7"/>
    <s v="Sim"/>
    <s v="Sim"/>
    <s v="Sim"/>
    <s v="Não"/>
    <s v="Atendimento especializado"/>
    <n v="3"/>
    <x v="45"/>
    <m/>
    <x v="7"/>
    <m/>
    <x v="0"/>
    <s v="Sim"/>
    <s v="Não"/>
    <s v="&gt; 12/11 - Familiar entra em ctt solicitando intervenção do plano junto à Home Care. Ameaça ANS e caso é aberto."/>
    <n v="0"/>
    <s v="-"/>
    <n v="0"/>
    <s v="-"/>
    <n v="0"/>
    <s v="-"/>
    <n v="0"/>
    <s v="-"/>
    <n v="0"/>
    <n v="0"/>
    <s v="-"/>
  </r>
  <r>
    <x v="60"/>
    <n v="13200470"/>
    <s v="Cobertura"/>
    <s v="Demora na Liberação de Benefício"/>
    <s v="HUGO PEREIRA FILHO"/>
    <m/>
    <n v="72"/>
    <s v="Personal "/>
    <s v="Novos associados"/>
    <s v="Zona Norte I"/>
    <s v="Individual"/>
    <s v="Paciente esteve internado no Hospital Albert Sabin onde foi identificado uma obstrução na próstata após colocação de sonda urinária. Porém, não teve visita de urologista e não foi realizado qualquer exame para identificar o motivo da obstrução. Foi dada alta com documento de encaminhamento com urgência para urologista o qual a consulta só foi conseguida por meio de reclamação na ANS. Os exames solicitados pelo urologista com mesmo caráter de urgência, pois deveriam ter sido realizados na internação, foram solicitados à operadora de saúde no dia 14/11/2024 e não se obteve retorno, nem mesmo do exame de urina com especificidade do uso de CVD (sonda urinária). Tentativa de contato com a ouvidoria via whatsapp informa que será atendido em instantes, mas sem resposta com mais de 24h de espera."/>
    <d v="2024-11-14T00:00:00"/>
    <s v="Reincidente"/>
    <n v="2"/>
    <n v="5"/>
    <s v="Não"/>
    <s v="Não"/>
    <s v="Sim"/>
    <s v="Sim"/>
    <s v="Ouvidoria"/>
    <n v="2"/>
    <x v="18"/>
    <m/>
    <x v="11"/>
    <s v="Regulação - GPI"/>
    <x v="1"/>
    <s v="Sim"/>
    <s v="Não"/>
    <s v="&gt; 14/11 - Benef. envia pedido de exames._x000a_&gt; 18/11 - BK abre guia "/>
    <n v="1"/>
    <s v="Benef. Já em tratativa de NIP anterior"/>
    <n v="1"/>
    <s v="Jurídico"/>
    <n v="0"/>
    <s v="-"/>
    <n v="0"/>
    <s v="-"/>
    <n v="0"/>
    <n v="0"/>
    <s v="-"/>
  </r>
  <r>
    <x v="60"/>
    <n v="13200587"/>
    <s v="Cobertura"/>
    <s v="Demora na Liberação de Benefício"/>
    <s v="FLAVIA MARTORELLI CORREA"/>
    <m/>
    <n v="47"/>
    <s v="Personal "/>
    <s v="Novos associados"/>
    <s v="Zona Oeste II"/>
    <s v="Individual"/>
    <s v="Prezados, Registro minha reclamação sobre o plano de saúde LEVE, devido a irreguaridades no atendimento. Solicitei migrar para um plano superior, considerando carências já cumpridas, mas a operadora negou sem justificativa e não cumpriu o prazo de 5 dias para retorno. Além disso, ao buscar informações sobre a rede credenciada para uma cirurgia de retirada de vesícula, recebi informações confusas e desatualizadas como hospitais que não existem ou não realizam cirurgias gerais. Gostaria de garantir informações corretas da rede credenciada, esclarecer a negativa de migração e melhorar a precisão no atendimento ao cliente. Aguardo retorno urgente pois a situação compromete a minha saúde. Flavia Martorelli Corrêa"/>
    <d v="2024-11-09T00:00:00"/>
    <s v="Reincidente"/>
    <n v="4"/>
    <n v="10"/>
    <s v="Sim"/>
    <s v="Sim"/>
    <s v="Sim"/>
    <s v="Não"/>
    <s v="Atendimento especializado"/>
    <n v="3"/>
    <x v="46"/>
    <m/>
    <x v="19"/>
    <m/>
    <x v="2"/>
    <s v="Sim"/>
    <s v="Não"/>
    <s v="&gt; 09/11 - Benef. entra em ctt solicitando upgrade para Premium, utilização em 97,27%. Caso aberto para Retenção e negado._x000a_&gt; 11/11 - Benef. entra em ctt solicitando informações para upgrade do seu plano pois necessita fazer uma cirurgia e os hospitais credenciados no seu plano atual não atendem a sua necessidade. Consultor informa a negativa do Upgrade e ameaça justiça. Aberto DR para retenção reavaliar. Retenção nega novamente._x000a_&gt; 11/11 - Benef. entra em ctt novamente para verificar médicos cirurgiões credenciados._x000a_&gt; 18/11 - Benef. entra em ctt novamente solicitando justificativa pela negativa de upgrade. Cogita possibilidade de fazer nova proposta e aproveitar carências."/>
    <n v="0"/>
    <s v="-"/>
    <n v="0"/>
    <s v="-"/>
    <n v="0"/>
    <s v="-"/>
    <n v="0"/>
    <s v="-"/>
    <n v="0"/>
    <n v="0"/>
    <s v="-"/>
  </r>
  <r>
    <x v="60"/>
    <n v="13201254"/>
    <s v="Contratos e Regulamentos"/>
    <s v="Alteração de vencimento"/>
    <s v="LUCIANA FIGUEIREDO LIMA DUARTE PENETRA"/>
    <m/>
    <n v="50"/>
    <s v="Mais Metropolitano"/>
    <s v="Advindos II"/>
    <s v="Zona Oeste I "/>
    <s v="Empresarial"/>
    <s v="Beneficiária, questiona a cobrança de juros/multa ocorrida em 15/11/2024. Protocolo 42233920241118223855 – data 18/11/2024"/>
    <d v="2024-11-18T00:00:00"/>
    <s v="Não Reincidente"/>
    <n v="2"/>
    <n v="1"/>
    <s v="Não"/>
    <s v="Não"/>
    <s v="Sim"/>
    <s v="Não"/>
    <s v="Não"/>
    <n v="1"/>
    <x v="21"/>
    <m/>
    <x v="9"/>
    <m/>
    <x v="1"/>
    <s v="Não"/>
    <s v="Não"/>
    <s v="&gt;18/11 - Benef. entra em ctt para questionar o valor do boleto. Consultor informa que é referente à Pró-rata._x000a_&gt;19/11 - Benef. entra em ctt contestando o valor cobrado, pois segundo ela o vencimento havia sido acordado com o corretor. "/>
    <n v="0"/>
    <s v="-"/>
    <n v="0"/>
    <s v="-"/>
    <n v="0"/>
    <s v="-"/>
    <n v="0"/>
    <s v="-"/>
    <n v="0"/>
    <n v="0"/>
    <s v="-"/>
  </r>
  <r>
    <x v="61"/>
    <n v="13203577"/>
    <s v="Contratos e Regulamentos"/>
    <s v="Demora na Contratação AC"/>
    <s v="DIEGO OLIMPIO COSTA DA SILVA_x0009_"/>
    <m/>
    <n v="28"/>
    <s v="Personal "/>
    <s v="Advindos II"/>
    <s v="Zona norte III"/>
    <s v="Individual"/>
    <s v="Interlocutora, que se identifica como esposa do beneficiário, questiona a dificuldade para contratação de plano individual ou familiar. Cabe ressalta que em 22/10/2024 foi assinado a proposta e a operadora pediu que aguardasse, pois seria gerado o boleto para pagamento. Em 21/11/2024 a operadora retornou através de e-mail informando que a proposta foi cancelada, alegando que o prazo expirou e sem nenhuma justificativa. A solicitação foi feita à Operadora no dia 22/10/2024. Protocolo 42233920241028184344 – data: 28/10/2024."/>
    <d v="2024-10-22T00:00:00"/>
    <s v="Não Reincidente"/>
    <n v="0"/>
    <n v="30"/>
    <s v="Não"/>
    <s v="Não"/>
    <s v="Não"/>
    <s v="Não"/>
    <s v="Não"/>
    <n v="0"/>
    <x v="13"/>
    <m/>
    <x v="9"/>
    <m/>
    <x v="2"/>
    <s v="Não"/>
    <s v="Não"/>
    <s v="&gt; Não foi localizado ctt telefônico ou de wpp do corretor nem do beneficiário para esta demanda."/>
    <n v="0"/>
    <s v="-"/>
    <n v="0"/>
    <s v="-"/>
    <n v="0"/>
    <s v="-"/>
    <n v="0"/>
    <s v="-"/>
    <n v="0"/>
    <n v="0"/>
    <s v="-"/>
  </r>
  <r>
    <x v="61"/>
    <n v="13204036"/>
    <s v="Cobertura"/>
    <s v="Dificuldade no agendamento"/>
    <s v="MARCUS CARDOSO MALTA_x0009_"/>
    <m/>
    <n v="52"/>
    <s v="Premium"/>
    <s v="Advindos III"/>
    <s v="Zona norte III"/>
    <s v="Empresarial"/>
    <s v="Interlocutor, que se identifica como beneficiário, questiona o prazo de atendimento para endocrinologista, médica solicitante Dra Aline Toste. A operadora autorizou o serviço e agendou para o dia 16/12/2024, após o prazo máximo previsto na RN nº 566/2022. Protocolo 42233920241121228566 – data 21/11/2024. O beneficiário precisa de uma consulta para poder ajusta os remédios o mais rápido possível."/>
    <d v="2024-11-16T00:00:00"/>
    <s v="Não Reincidente"/>
    <n v="2"/>
    <n v="5"/>
    <s v="Não"/>
    <s v="Não"/>
    <s v="Sim"/>
    <s v="Sim"/>
    <s v="Ouvidoria"/>
    <n v="2"/>
    <x v="42"/>
    <s v="Endocrinologista"/>
    <x v="1"/>
    <m/>
    <x v="1"/>
    <s v="Sim"/>
    <s v="Prazo ANS"/>
    <s v="&gt; 16/11 - Benef. entra em ctt e realiza agendamento para endocrinologista em 16/12_x000a_&gt; 21/11 - Benef. entra em ctt com a ouvidoria para reclamar da telemedicina e olicita agendamento com a Dra ALine Toste Endocrinologia na leve Tijuca. Informa que nao quer outra medica e ameaça ANS por nao estar conseguindo agendamento. Foi ofertado agendamento em Caxias e Madureira e não aceita, somente com a Dra Aline. Orientado a aguardar o prazo da Ouvidoria."/>
    <n v="0"/>
    <s v="-"/>
    <n v="0"/>
    <s v="-"/>
    <n v="0"/>
    <s v="-"/>
    <n v="0"/>
    <s v="-"/>
    <n v="0"/>
    <n v="0"/>
    <s v="-"/>
  </r>
  <r>
    <x v="61"/>
    <n v="13204726"/>
    <s v="Cobertura"/>
    <s v="Demora na Liberação de Benefício"/>
    <s v="GIOVANNI LARANJO DE STEFANI_x0009_"/>
    <m/>
    <n v="40"/>
    <s v="Premium"/>
    <s v="Advindos II"/>
    <s v="Centro/ Zona Sul"/>
    <s v="Individual"/>
    <s v="Mudei para a Leve saúde em setembro e a mesma alega que não posso utilizar a rede credenciada por carência de 4 meses, apenas podendo utilizar a rede própria, porém minha carta de permanÊncia no plano anterior era de quase 2 anos. Além disso me foi negado um dos exames da rotina laboratoria que solicitei hoje, alegando que não está na cobertura o que me fez gastar 175 reais para fazer o mesmo de forma particular. Fora que tive que ligar 5 vezes para resolver tudo isso, pois toda hora a ligação caia protocolos: 42233920241121227106, 42233920241121228335, 4233120241121228185, 42233920241121227969 e 42233920241121228227. Outro problema que estou tendo hoje com o plano de saúde é o boleto que não consigo pagar, por dizer que não está registrado. Eu esto anexando o pedido médico e comprovante e realização dos exames"/>
    <d v="2024-11-21T00:00:00"/>
    <s v="Não Reincidente"/>
    <n v="4"/>
    <n v="0"/>
    <s v="Não"/>
    <s v="Não"/>
    <s v="Sim"/>
    <s v="Não"/>
    <s v="Não"/>
    <n v="1"/>
    <x v="11"/>
    <m/>
    <x v="6"/>
    <s v="Comercial"/>
    <x v="1"/>
    <s v="Sim"/>
    <s v="Não"/>
    <s v="&gt; 21/11 - Benef. entra em ctt pela 1ª vez solicitando autorização da guia 1601768 negada por carência. Consultor solicita autorização  em caráter excepcional e orienta que aguarde de 10 a 15 minutos. Ciente da carência para rede credenciada. _x000a_2ª vez - Entra em ctt novamente e guia é liberada._x000a_3ª vez - Entra em ctt para informar que não consegue realizar o pagamento do boleto, consultor verifica que não há registro bancário e aciona o financeiro._x000a_4ª vez -  Entra em ctt para informar que não consegue realizar o pagamento do boleto, consultor orienta aguardar pois já tem um caso em aberto para este tema."/>
    <n v="1"/>
    <s v="boleto sem registro bancário"/>
    <n v="1"/>
    <s v="Financeiro"/>
    <n v="0"/>
    <s v="-"/>
    <n v="0"/>
    <s v="-"/>
    <n v="0"/>
    <n v="0"/>
    <s v="-"/>
  </r>
  <r>
    <x v="62"/>
    <n v="13204961"/>
    <s v="Cobertura"/>
    <s v="Dificuldade no agendamento"/>
    <s v="PABLO NUNES DURVAL"/>
    <m/>
    <n v="50"/>
    <s v="Leve ON"/>
    <s v="Novos associados"/>
    <s v="São Gonçalo"/>
    <s v="Individual"/>
    <s v="Após duas tentativas de Atendimento em Clínicas de Credendiadas a Leve Saúde, sendo em vão. Entrei em contato em contato com o Sac no dia 08/11/20284 informando ocorrido solicitando outro local onde houvesse atendimento para retitada de VERRUGAS, então a Leve Saúde informou que após 03 dias haveria a resposta. Informo q nesse prazo recebi uma ligação e outro chamado pelo WhatsApp q estariam buscando CONTATO PARA QUE IDICASSE LOCAL ORGANIZADO E COMPETENTE PARA O REFERIDO ATENDIMENTO. Após vários dias sem a resposta, a cada vez que entro em contato e informo o ocorrido, recebo como resposta QUE INFORMOU O DEPARTAMENTO E QUE FOSSE COM PRIORIDADE, RS. Hoje, dia 22/11/2024 fazem 14 dias (,catorze) que solicitei contato de local organizado para o que EU ENTAO AGENDASSE A MARCACAO DE PREFERÊNCIANO MUNICIPIO DE SAO GONÇALO , tendo em vista a desorganização generalizada por parte da Leve Saúde. Declarei também que irei postar em todos os locais possíveis do péssimo e desorganizado."/>
    <d v="2024-10-10T00:00:00"/>
    <s v="Reincidente"/>
    <n v="5"/>
    <n v="43"/>
    <s v="Sim"/>
    <s v="Sim"/>
    <s v="Sim"/>
    <s v="Não"/>
    <s v="Atendimento especializado"/>
    <n v="3"/>
    <x v="47"/>
    <m/>
    <x v="2"/>
    <m/>
    <x v="0"/>
    <s v="Sim"/>
    <s v="Não"/>
    <s v="&gt; 10/10 - Benef. entra em ctt solicitando dermatologista._x000a_&gt; 10/10 - Benef. entra em ctt novamente, pois tentou ctt com os prestadores e não conseguiu agendar._x000a_&gt; 25/10 - Benef. entra em ctt ameaçando ANS, pois aguardou mais de 40 min para ser atendido no CEMI, consultor abre DR para Gestão de Rede._x000a_&gt; 29/10 - Benef. entra em ctt novamente e informa que não consegue consulta de dermatologista para retirada de verruga/sinais. Consultor realiza ctt por telefone e solicita envio do pedido médico por wpp. É realizado o agendamento para a CLINICA UNIVERSAL._x000a_&gt; 22/11 - Benef. entra em ctt ameaçando ANS, pois informa que a médica da CLINICA UNIVERSAL se recusa a retirar a verruga e que no CEMI esperou mais de duas horas e não teve atendimento."/>
    <n v="0"/>
    <s v="-"/>
    <n v="0"/>
    <s v="-"/>
    <n v="0"/>
    <s v="-"/>
    <n v="0"/>
    <s v="-"/>
    <n v="0"/>
    <n v="0"/>
    <s v="-"/>
  </r>
  <r>
    <x v="62"/>
    <n v="13205134"/>
    <s v="Cobertura"/>
    <s v="Demora na Liberação de Benefício"/>
    <s v="PHILIPE CHAVES DONATO"/>
    <m/>
    <n v="41"/>
    <s v="Premium"/>
    <s v="Advindos III"/>
    <s v="Zona Oeste II"/>
    <s v="Empresarial"/>
    <s v="SOFRI UM ACIDENTE EM 13/08 E PRECISAVA PASSAR POR UMA CIRURGIA NO OMBRO, INTERNADO DESDE ENTÃO, PASSEI P CIRURGIA COM OS MÉDICOS DO PLANO LEVE EM 15/08 DR CAIO FERRARI E DR RODRIGO TAVARES, OS QUAIS NÃO ERAM ESPECIALISTAS EM OMBRO, A CIRURGIA FOI INADEQUADA, AS DORES RECORRRENTES, ME INTERNARAM NOVAMENTE P MANIPULAÇÃO DE OMBRO EM 30/08 E A DOR SÓ PIOROU, ME INFORMARAM Q IAM MARCAR NOVA CIRURGIA E TALVEZ COLOCAR UMA PROTESE DE OMBRO, SOLICITEI A LEVE UM ESPECIALISTA DO PLANO, FUI AO MESMO, DR IGOR EM QUE ME INFORMOU QUE EU PRECISAVA OPERAR LOGO MAS ELE NÃO PODERIA PQ VIAJARIA, LIGUEI P LEVE SOLICITANDO OUTRO ESPECIALISTA E ELES SÓ TINHAM ELE, RECORRI A UM ESPECIALISTA PARTICULAR QUE ME OPEROU, E AGORA A LEVE SE NEGA A ME REEMBOLSAR POR DIZER QUE FOI DECISÃO MINHA. COMO SE O ÚNICO ESPECIALISTA DELES NÃO PODIA ???? E TENHO TODOS OS PROTOCOLOS. NÃO IRIA PASSAR P NOVA CIRURGIA SEM SER COM ESPECIALISTA DE OMBRO, PARA NÃO FICAR DEFICIENTE. APENAS QUERO O REEMBOLSO DA EQUIPE QUE É MEU DIREITO."/>
    <d v="2024-08-16T00:00:00"/>
    <s v="Não Reincidente"/>
    <n v="19"/>
    <n v="98"/>
    <s v="Sim"/>
    <s v="Sim"/>
    <s v="Sim"/>
    <s v="Sim"/>
    <s v="Atendimento especializado / Ouvidoria"/>
    <n v="4"/>
    <x v="10"/>
    <m/>
    <x v="2"/>
    <m/>
    <x v="1"/>
    <s v="Não"/>
    <s v="Não"/>
    <s v="&gt; Benef. sofreu um acidente e precisou realizar uma cirurgia de ombro, que foi feita pelos médicos da Leve não especialistas de ombro. O pós operatório não deu certo e ele solicitou um especialista de ombro e foi indicado o Dr. Igor, que informou que ele precisava operar urgente, mas ele ele viajaria e não poderia operar. Benef. entrou em ctt novamente para solicitar novo cirurgião de ombro e foi informado que só temos um. Então realizou o procedimento de forma particular e solicitou o reembolso. Porém, a Leve negou o reembolso."/>
    <n v="0"/>
    <s v="-"/>
    <n v="0"/>
    <s v="-"/>
    <n v="0"/>
    <s v="-"/>
    <n v="0"/>
    <s v="-"/>
    <n v="0"/>
    <n v="0"/>
    <s v="-"/>
  </r>
  <r>
    <x v="62"/>
    <n v="13205224"/>
    <s v="Contratos e Regulamentos"/>
    <s v="Demora na garantia de reembolso"/>
    <s v="ISAQUE RODRIGUES DA SILVA_x0009_"/>
    <m/>
    <n v="69"/>
    <s v="Personal "/>
    <s v="Novos associados"/>
    <s v="Zona norte III"/>
    <s v="Empresarial"/>
    <s v=" Interlocutora, que se identifica como esposa do beneficiário, questiona o não pagamento de reembolso por livre escolha de prestador para: ANESTESISTA, nome do médico solicitante: Dr.: Felipe Augusto Sá Luz, CRM: 5210514125, realizado em 08/10/2024, no prestador Hospital Procor. A solicitação de reembolso foi feita à operadora no dia 10/10/2024 e o prazo previsto no contrato para realização do reembolso no valor de R$ 1.100,00 já expirou. Protocolo: 42233920241122231578 - Data: 22/11/2024."/>
    <d v="2024-10-07T00:00:00"/>
    <s v="Não Reincidente"/>
    <n v="11"/>
    <n v="46"/>
    <s v="Sim"/>
    <s v="Sim"/>
    <s v="Sim"/>
    <s v="Não"/>
    <s v="Atendimento especializado"/>
    <n v="3"/>
    <x v="4"/>
    <m/>
    <x v="3"/>
    <m/>
    <x v="1"/>
    <s v="Sim"/>
    <s v="Prazo ANS"/>
    <s v="&gt; 7/10 - Familiar entra em ctt para verificar como funciona o pedido de reembolso e docs necessários._x000a_&gt; 14/10 - Familiar entra em ctt  para verificar como realizar o pedido de reembolso. Consultor informa e-mail_x000a_&gt; 15/10 - BK recepciona e-mail e realiza abertura de caso na árvore errada._x0009__x000a_&gt; 16/10 - E-mail recepcionado com os documentos para análise de outro reembolso de R$4500,00. Reembolso finalizado em 28/10 pela Produção Médica._x000a_&gt; 21/10 - Familiar envia novamente a documentação de reembolso de R$4500,00._x000a_&gt; 29/10 - Familiar entra em ctt novamente solicitando informações sobre o reembolso. Consultora abre caso errado para o time do financeiro. Financeiro responde dizendo que não há reembolso de R$1100,00 em sistema._x000a_&gt; 12/11 - Familiar entra em ctt pedindo um posicionamento, consultor identifica que o caso foi aberto errado e encaminha para BK._x000a_&gt; 19/11 - Familiar ameaça ANS por falta de resposta sobre o reembolso solicitado. Consultor abre DR para o financeiro que responde com o comprovante do reembolso, mas é o de R$4500,00._x000a_&gt; 19/11 - Consultor faz ctt ativo e passa previsão de pagamento do reembolso já pago. _x000a_&gt; 22/11 - Familiar entra em ctt novamente e ameaça ANS, consultor identifica os erros e encaminha para a Atendimento Especializado, BK identifica o erro._x000a_&gt; 22/11 - Familiar entra em ctt mais uma vez ameaçando ANS"/>
    <n v="1"/>
    <s v="Abertura errada de caso"/>
    <n v="2"/>
    <s v="Fale Leve / BackOffice"/>
    <n v="0"/>
    <s v="-"/>
    <n v="0"/>
    <s v="-"/>
    <n v="0"/>
    <n v="0"/>
    <s v="-"/>
  </r>
  <r>
    <x v="62"/>
    <n v="13205416"/>
    <s v="Contratos e Regulamentos"/>
    <s v="Devolução de valores após rescisão "/>
    <s v="PEDRO AUGUSTO GUIMARAES DUARTE CHAVES"/>
    <m/>
    <n v="49"/>
    <s v="Premium"/>
    <s v="Advindos II"/>
    <s v="Zona Oeste II"/>
    <s v="Individual"/>
    <s v="Beneficiário, questiona a não devolução de valor proporcional de mensalidade pela Operadora, vez que ocorreu o exclusão a pedido. Protocolo 42233920241109205337 – data 09/11/2024."/>
    <d v="2024-11-09T00:00:00"/>
    <s v="Não Reincidente"/>
    <n v="7"/>
    <n v="13"/>
    <s v="Não"/>
    <s v="Não"/>
    <s v="Sim"/>
    <s v="Não"/>
    <s v="Não"/>
    <n v="1"/>
    <x v="4"/>
    <m/>
    <x v="3"/>
    <m/>
    <x v="1"/>
    <s v="Sim"/>
    <s v="Não"/>
    <s v="&gt; 09/11 - Benef. solicita cancelamento._x000a_&gt; 14/11 - Benef. entra em ctt informando que recebeu um boleto. Consultor informa que o cancelamento foi feito após os 7 dias, ligação cai._x000a_&gt; 14/11  -Benef. entra em ctt novamente, solicitando reembolso pois não utilizou o plano, ligação cai._x000a_&gt; 14/11 - Benef. entra em ctt novamente e explica a situação, consultor solicita dados bancários e carta para posterior abertura de caso_x000a_&gt; 14/11 - Benef. entra em ctt novamente e a ligação cai._x000a_&gt; 14/11 - Benef. entra em ctt novamente_x000a_&gt; 14/11 - Benef. entra em ctt novamente, consultor informa prazo de retorno"/>
    <n v="1"/>
    <s v="Não seguiu rotina "/>
    <n v="1"/>
    <s v="Fale Leve"/>
    <n v="0"/>
    <s v="-"/>
    <n v="0"/>
    <s v="-"/>
    <n v="0"/>
    <n v="0"/>
    <s v="-"/>
  </r>
  <r>
    <x v="62"/>
    <n v="13205473"/>
    <s v="Cobertura"/>
    <s v="Fora do Rol"/>
    <s v="MIGUEL DE ANDRADE CAETANO CRUZ CASADO_x0009_"/>
    <m/>
    <n v="32"/>
    <s v="Leve ON"/>
    <s v="Novos associados"/>
    <s v="Centro/ Zona Sul"/>
    <s v="Individual"/>
    <s v="Beneficiário, questiona a não cobertura para Neurometria funcional. O procedimento foi solicitado no dia 30/10/2024, para realização no município Rio de janeiro, entretanto, a operadora negou com a justificativa de que o procedimento não consta no Rol de Procedimentos e Eventos em Saúde vigente. Protocolo 42233920241122232085 data 22/11/2024."/>
    <d v="2024-10-30T00:00:00"/>
    <s v="Reincidente"/>
    <n v="4"/>
    <n v="23"/>
    <s v="Não"/>
    <s v="Não"/>
    <s v="Sim"/>
    <s v="Não"/>
    <s v="Não"/>
    <n v="1"/>
    <x v="31"/>
    <s v="Neurometria funcional"/>
    <x v="4"/>
    <m/>
    <x v="0"/>
    <s v="Sim"/>
    <s v="Não"/>
    <s v="&gt; 30/10 - Benf. entra em ctt para verificar prestador que realize neurometria funcional. Indicado Vivamente, porém, o local informa que não realiza mais. Benef. envia e-mail com pedido médico._x000a_&gt; 12/11 - Benef. entra em ctt novamente, consultor abre caso e Gestão de Rede solicita que abra guia para verificar se o procedimento é coberto._x000a_&gt;19/11 - Benef. entra em ctt novamente. Regulação informa que o procedimento não possui cobertura pelo rol._x000a_&gt;22/11 - Benef. entra em ctt novamente e recebe negativa."/>
    <n v="0"/>
    <s v="-"/>
    <n v="0"/>
    <s v="-"/>
    <n v="0"/>
    <s v="-"/>
    <n v="0"/>
    <s v="-"/>
    <n v="0"/>
    <n v="0"/>
    <s v="-"/>
  </r>
  <r>
    <x v="62"/>
    <n v="13205631"/>
    <s v="Cobertura"/>
    <s v="Fora do Rol"/>
    <s v="ONILA DE OLIVEIRA BARBOSA BATISTA_x0009_"/>
    <m/>
    <n v="35"/>
    <s v="Personal "/>
    <s v="Novos associados"/>
    <s v="Zona norte III"/>
    <s v="Individual"/>
    <s v="Interlocutor(a), que se identifica como onilla de oliveira Barbosa batista questiona a não cobertura para [31303293 Implante de dispositivo intra-uterino (DIU) hormonal - inserção]. O procedimento foi solicitado no dia [18/11/2024], para realização no município [rio de janeiro, RJ], entretanto, a operadora negou com a justificativa de que o(a) beneficiário(a) não se enquadra na Diretriz de Utilização para cobertura pelo Rol de Procedimentos e Eventos em Saúde. Trata-se de contrato firmado anteriormente à vigência da Lei n° 9.656/98. Protocolo [42233920241122231923] – data [22/11/2024]."/>
    <d v="2024-11-14T00:00:00"/>
    <s v="Não Reincidente"/>
    <n v="8"/>
    <n v="8"/>
    <s v="Sim"/>
    <s v="Sim"/>
    <s v="Sim"/>
    <s v="Não"/>
    <s v="Reclame aqui"/>
    <n v="3"/>
    <x v="16"/>
    <s v="DIU"/>
    <x v="7"/>
    <m/>
    <x v="0"/>
    <s v="Não"/>
    <s v="Não"/>
    <s v="&gt; 14/11 - Benef. entra em ctt solicitando informações sobre inserção de DIU, consultor orienta envio de pedido médico._x000a_&gt; 18/11 - Benef. envia pedido por e-mail._x000a_&gt; 18/11 - Benef. reclama pois está tendo dificuldade ao marcar colocação de DIU. A mesma informa que possui o encaminhamento para inserção de DIU por videohisteroscopia. Consultor que precisa encaminhar o pedido médico junto com o formulário pelo e-mail. Tentou Tentei agendar consulta de planejamento familiar mas a ligação caiu no final do atendimento. _x000a_&gt; 18/11 - Benef. entra em ctt novamente._x000a_&gt; 18/11 - Benef. entra em ctt novamente solicitando prazo de retorno._x000a_&gt; 19/11 - BK abre caso para NCI e NCI nega procedimento por conta da indicação clínica não coberta pelo Rol._x000a_&gt; 22/11 - Benef. entra em ctt pois recebeu a negativa pelo Wpp via NCI e ameaça ANS."/>
    <n v="0"/>
    <s v="-"/>
    <n v="0"/>
    <s v="-"/>
    <n v="0"/>
    <s v="-"/>
    <n v="0"/>
    <s v="-"/>
    <n v="0"/>
    <n v="0"/>
    <s v="-"/>
  </r>
  <r>
    <x v="62"/>
    <n v="13206051"/>
    <s v="Contratos e Regulamentos"/>
    <s v="Negativa por carencia"/>
    <s v="PRISCILA RITA NORONHA RAMOS_x0009_"/>
    <m/>
    <n v="44"/>
    <s v="Personal "/>
    <s v="Advindos II"/>
    <s v="Zona Oeste I "/>
    <s v="Empresarial"/>
    <s v="beneficiária, questiona a falta de atendimento para ginecologista. O procedimento foi solicitado no dia 08/10/2024, para realização no município campo grande, entretanto, a operadora negou com a justificativa de que o(a) beneficiário(a) está em carência para o procedimento [a mesma alega que que fez uma migração e que a operadora alegou que não teria que cobrir prazo de carência pois a mesma já tinha mais de 3 anos no plano que ela estava]. Protocolo [42233920241122232889] – data [22/11/2024]."/>
    <d v="2024-10-24T00:00:00"/>
    <s v="Não Reincidente"/>
    <n v="3"/>
    <n v="29"/>
    <s v="Sim"/>
    <s v="Sim"/>
    <s v="Sim"/>
    <s v="Não"/>
    <s v="Não"/>
    <n v="3"/>
    <x v="42"/>
    <s v="Ginecologista"/>
    <x v="9"/>
    <m/>
    <x v="1"/>
    <s v="Sim"/>
    <s v="Não"/>
    <s v="&gt; 24/10 - Benef.  Informa que recebeu uma disparo de consulta cancelada, ligou para remarcar Ginecologia na Unidade de CG._x000a_&gt; 08/11 - Benef. entra em ctt muito insatisfeita por ter descoberto carência, informa que na contratação junto a corretora não foi informada sobre isso. Solicitou ctt da Ouvidoria. Consultor abre caso para Cadastro, que informa que a carência está correta."/>
    <n v="1"/>
    <s v="Corretor não informou carências ADV II"/>
    <n v="1"/>
    <s v="Comercial"/>
    <n v="0"/>
    <s v="-"/>
    <n v="0"/>
    <s v="-"/>
    <n v="0"/>
    <n v="0"/>
    <s v="-"/>
  </r>
  <r>
    <x v="62"/>
    <n v="13206974"/>
    <s v="Contratos e Regulamentos"/>
    <s v="Demora na garantia de reembolso"/>
    <s v="DIVA MARIA GARCIA PEREIRA_x0009_"/>
    <m/>
    <n v="83"/>
    <s v="Personal "/>
    <s v="Novos associados"/>
    <s v="Niterói"/>
    <s v="Individual"/>
    <s v="Foi solicitado o reembolso do procedimento de videolaringoscopia, pois a rede credenciada em Niterói não realiza esse exame. Devido a idade avançada da beneficiária (83 anos) e à dificuldade de locomoção para outros municípios, ela precisou arcar com os custos em um clínica particular. Ao entrar em contato com o Atendimento da operadora para saber sobre o motivo do não pagamento e esclarecer questões sobre outros três procedimentos que ela também precisaria realizar (consulta em reumatologia e exames de radiologia e densitometria óssea) e que também não eram realizados na rede credenciada de Niterói, a atendente informou que ela não teria direito aos reembolsos, pois não está previsto em seu contrato com a operadora. No entanto, em consulta sobre reembolsos no site da ANS, encontrei duas regras que, na minha interpretação, são aplicáveis a este caso. Então registro esta reclamação na esperança de reaver o valor pago, inclusive para os demais procedimentos citados."/>
    <d v="2024-11-20T00:00:00"/>
    <s v="Não Reincidente"/>
    <n v="3"/>
    <n v="2"/>
    <s v="Não"/>
    <s v="Não"/>
    <s v="Sim"/>
    <s v="Sim"/>
    <s v="Não"/>
    <n v="2"/>
    <x v="17"/>
    <s v="videolaringoscopia"/>
    <x v="2"/>
    <m/>
    <x v="1"/>
    <s v="Não"/>
    <s v="Não"/>
    <s v="&gt; 20/10 - Familiar envia e-mail solicitando reembolso do procedimento._x000a_&gt; 21/10 - Caso é aberto para Produção Médica que nega o reembolso por não estar previsto em contrato._x000a_&gt; 22/11 - Familiar abre Ouvidoria"/>
    <n v="0"/>
    <s v="-"/>
    <n v="0"/>
    <s v="-"/>
    <n v="0"/>
    <s v="-"/>
    <n v="0"/>
    <s v="-"/>
    <n v="0"/>
    <n v="0"/>
    <s v="-"/>
  </r>
  <r>
    <x v="63"/>
    <n v="13207197"/>
    <s v="Cobertura"/>
    <s v="Dificuldade no agendamento"/>
    <s v="NATAN SILVA PEREIRA_x0009_"/>
    <m/>
    <n v="33"/>
    <s v="Personal "/>
    <s v="Novos associados"/>
    <s v="São Gonçalo"/>
    <s v="Individual"/>
    <s v="No dia 04/09/24, fui orientado pelo ortopedista do plano a procurar um especialista em joelho para uma possível cirurgia. A Leve me disponibilizou o telefone de quatro especialistas. Consegui uma consulta e ele me afirmou sobre a necessidade da cirurgia. O especialista pediu risco cirúrgico no dia 30/09/24 e afirmou que providenciaria junto à Leve Saúde a autorização da cirurgia, o que não foi feito. No dia 4/11/24 o mesmo profissional afirmou que não realizaria o procedimento cirúrgico por ter se descredenciado do plano de saúde. Voltei a entrar em contato com a Leve Saúde e a mesma reiterou o contato dos outros três profissionais especialistas restantes. Entrei em contato com 2 deles. Um está descredenciado e o outro é especialista em ombro. O 3º não obtive resposta. A empresa me orientou a enviar um email para o envio de novos telefones. A resposta foi que precisaria do CPF, o que foi feito. Em resposta, fui informado que precisaria de mais 14 dias para ter um novo posicionamento."/>
    <d v="2024-11-05T00:00:00"/>
    <s v="Não Reincidente"/>
    <n v="4"/>
    <n v="19"/>
    <s v="Sim"/>
    <s v="Sim"/>
    <s v="Sim"/>
    <s v="Não"/>
    <s v="Não"/>
    <n v="3"/>
    <x v="22"/>
    <s v="Especialista em joelho"/>
    <x v="2"/>
    <m/>
    <x v="1"/>
    <s v="Não"/>
    <s v="Não"/>
    <s v="&gt; 05/11 - Benf. envia e-mail com o seu relato e solicita novos contatos._x000a_&gt; 07/11 - É aberto caso para Gestão de Rede_x000a_&gt; 13/11 - Benf. entra em ctt para verificar o andamento da sua solicitação, ligação cai._x000a_&gt; 13/11 - Benf. retorna a ligação ameaçando ANS e não quer aguardar o prazo de SLA do caso já aberto."/>
    <n v="0"/>
    <s v="-"/>
    <n v="0"/>
    <s v="-"/>
    <n v="0"/>
    <s v="-"/>
    <n v="0"/>
    <s v="-"/>
    <n v="0"/>
    <n v="0"/>
    <s v="-"/>
  </r>
  <r>
    <x v="64"/>
    <n v="13207343"/>
    <s v="Cobertura"/>
    <s v="Demora na Liberação de Benefício"/>
    <s v="AMERICA CHAGAS PEIXOTO_x0009_"/>
    <m/>
    <n v="76"/>
    <s v="Personal "/>
    <s v="Novos associados"/>
    <s v="Zona Oeste II"/>
    <s v="Individual"/>
    <s v="Interlocutora, que se identifica como Filha da beneficiária, questiona a falta de Colocação Marcapasso em Caráter de Emergência (Conforme solicitante), médico solicitante, Dr. Leonardo. A solicitação foi feita à Operadora no dia 21/11/2024, para realização no município Rio de Janeiro - RJ. A operadora alega que o pedido está em auditoria médica e não apresenta resposta ao pedido. Protocolo - 42233920241125235301 - Data: 25/11/2024."/>
    <d v="2024-11-22T00:00:00"/>
    <s v="Não Reincidente"/>
    <n v="3"/>
    <n v="3"/>
    <s v="Sim"/>
    <s v="Sim"/>
    <s v="Sim"/>
    <s v="Não"/>
    <s v="Atendimento especializado"/>
    <n v="3"/>
    <x v="6"/>
    <s v=" Marcapasso"/>
    <x v="10"/>
    <m/>
    <x v="1"/>
    <s v="Não"/>
    <s v="Não"/>
    <s v="&gt; 22/11 - Hospital entra em ctt solicitando prioridade para implante de Marcapasso._x000a_&gt; 24/11 - Familiar entra em ctt reclamando da demora na liberação do procedimento. Ameaça ANS._x000a_&gt; 25/11 - Familiar entra em ctt. Ameaça ANS. "/>
    <n v="0"/>
    <s v="-"/>
    <n v="0"/>
    <s v="-"/>
    <n v="0"/>
    <s v="-"/>
    <n v="0"/>
    <s v="-"/>
    <n v="0"/>
    <n v="0"/>
    <s v="-"/>
  </r>
  <r>
    <x v="64"/>
    <n v="13207967"/>
    <s v="Cobertura"/>
    <s v="Demora na Liberação de Benefício"/>
    <s v="ALINE ALVES PORTILHO_x0009_"/>
    <m/>
    <n v="40"/>
    <s v="Personal "/>
    <s v="Advindos III"/>
    <s v="Zona Norte I"/>
    <s v="Empresarial"/>
    <s v="Beneficiaria questiona a não cobertura para: TC - Face ou seios da face. O procedimento foi solicitado no dia 05/11/2024 , para realização no município do Rio de Janeiro, entretanto, a operadora negou com a justificativa de que a beneficiária está em carência para o procedimento. beneficiaria relata que a carência já acabou, e que o plano passou da Amil para Leve oque encurta o prazo da carência. Protocolo 2233920241122230920 Data 22/11/2024"/>
    <d v="2024-11-14T00:00:00"/>
    <s v="Não Reincidente"/>
    <n v="2"/>
    <n v="11"/>
    <s v="Não"/>
    <s v="Não"/>
    <s v="Sim"/>
    <s v="Não"/>
    <s v="Reclame aqui"/>
    <n v="1"/>
    <x v="6"/>
    <s v="TC - Face ou seios da face"/>
    <x v="4"/>
    <m/>
    <x v="0"/>
    <s v="Não"/>
    <s v="Não"/>
    <s v="&gt; 14/11 - Benef. entra em ctt informando sobre TC, consultor identifica carência e indica rede preferencial._x000a_&gt; 22/11 - Benef. entra em ctt para verificar guia de TC, consultor informa que está em análise e passa o prazo."/>
    <n v="0"/>
    <s v="-"/>
    <n v="0"/>
    <s v="-"/>
    <n v="0"/>
    <s v="-"/>
    <n v="0"/>
    <s v="-"/>
    <n v="0"/>
    <n v="0"/>
    <s v="-"/>
  </r>
  <r>
    <x v="64"/>
    <n v="13208442"/>
    <s v="Cobertura"/>
    <s v="Demora na Liberação de Benefício"/>
    <s v="ESTER ALVES DE ALMEIDA VIANA_x0009_"/>
    <m/>
    <n v="64"/>
    <s v="Personal "/>
    <s v="Advindos II"/>
    <s v="Zona Oeste I "/>
    <s v="Empresarial"/>
    <s v="O interlocutor que e filho da beneficiaria questiona ,a beneficiaria esta internada sem conseguir se locomover e precisa de atendimento, o interlocutor solicitou a operadora que a beneficiaria seja transferida para uma hospital der melhor atendimento operadora não indicou um outro hospital para ser atendida, alegando que terá que aguardar o contato do hospital onde a beneficiaria se encontra internada. A pessoa que atendeu na operadora indicou o interlocutor que entrasse em contato com a assistente social protocolo de contato com a operadora =42233920241125236240 data=25/11/2024"/>
    <d v="2024-11-23T00:00:00"/>
    <s v="Não Reincidente"/>
    <n v="3"/>
    <n v="2"/>
    <s v="Não"/>
    <s v="Não"/>
    <s v="Sim"/>
    <s v="Não"/>
    <s v="Não"/>
    <n v="1"/>
    <x v="18"/>
    <m/>
    <x v="10"/>
    <m/>
    <x v="0"/>
    <s v="Não"/>
    <s v="Não"/>
    <s v="&gt; 23/11 - Familiar entra em ctt dizendo que mãe internada precisa passar pelo neurocirurgião que não tem no plantão._x000a_&gt; 23/11 - Familiar entra em ctt novamente dizendo que mãe internada precisa passar pelo neurocirurgião que não tem no plantão. Foi orientado pelo hospital a ligar para a Leve. Consultor informa que a área está analisando._x000a_&gt; 25/11 - Familiar entra em ctt informando que o neurologista olhou os exames e liberou para tratamento em laboratório, não concorda com a alta da mãe."/>
    <n v="0"/>
    <s v="-"/>
    <n v="0"/>
    <s v="-"/>
    <n v="0"/>
    <s v="-"/>
    <n v="0"/>
    <s v="-"/>
    <n v="0"/>
    <n v="0"/>
    <s v="-"/>
  </r>
  <r>
    <x v="64"/>
    <n v="13208561"/>
    <s v="Cobertura"/>
    <s v="Demora na Liberação de Benefício"/>
    <s v="SIDNEI DE PAULA VELOSO_x0009_"/>
    <m/>
    <n v="55"/>
    <s v="Personal "/>
    <s v="Novos associados"/>
    <s v="Zona norte III"/>
    <s v="Empresarial"/>
    <s v=" Solicitei atendimento para o meu pai no dia 28/10/2024 e me indicaram um único especialista no plano visto que meu pai é caso de urgência e possivelmente tem que operar o joelho , marcaram uma consulta no dia 08/01/2024 , entrei em contato com o plano para que se possível disponibilizar um especialista em joelho mas desde então não obtive resposta do mesmo , o meu pai está com muita dificuldade de andar , já passou por alguns médicos dentro do plano e já até imobilizaram , dói muito o joelho e muita dificuldade para se locomover"/>
    <d v="2024-10-28T00:00:00"/>
    <s v="Não Reincidente"/>
    <n v="2"/>
    <n v="28"/>
    <s v="Sim"/>
    <s v="Não"/>
    <s v="Sim"/>
    <s v="Não"/>
    <s v="Não"/>
    <n v="2"/>
    <x v="42"/>
    <s v="Especialista em joelho"/>
    <x v="2"/>
    <m/>
    <x v="1"/>
    <s v="Sim"/>
    <s v="Não"/>
    <s v="&gt; 28/10 - Familiar entra em ctt solicitando ortopedista joelho, consultor indica DR. GUILHERME ALVIM &amp; DR. RAPHAEL_x000a_&gt; 28/10 - Familiar entra em ctt novamente solicitando ortopedista joelho, consultor indica MDP ORTOPEDIA"/>
    <n v="0"/>
    <s v="-"/>
    <n v="0"/>
    <s v="-"/>
    <n v="0"/>
    <s v="-"/>
    <n v="0"/>
    <s v="-"/>
    <n v="0"/>
    <n v="0"/>
    <s v="-"/>
  </r>
  <r>
    <x v="65"/>
    <n v="13210159"/>
    <s v="Contratos e Regulamentos"/>
    <s v="Demora na Contratação AC"/>
    <s v="CLAUDIA LOPES DE ALMEIDA_x0009_"/>
    <m/>
    <n v="53"/>
    <s v="Premium"/>
    <s v="Novos associados"/>
    <s v="Zona norte III"/>
    <s v="Individual"/>
    <s v="Beneficiária, questiona a recusa para contratação de plano individual ou familiar, onde não houve até o momento. A solicitação foi feita à Operadora no dia 14/11/2024 e com entrevista e preenchimento do questionário de saúde no dia 22/11/2024.Informa que declarou que descobriu CA -Mama e está ciente que terá que cumprir DLP, uma vez que seu tratamento será feito pelo INCA . Solicita esclarecimentos "/>
    <d v="2024-11-18T00:00:00"/>
    <s v="Não Reincidente"/>
    <n v="0"/>
    <n v="8"/>
    <s v="Não"/>
    <s v="Não"/>
    <s v="Não"/>
    <s v="Não"/>
    <s v="Não"/>
    <n v="0"/>
    <x v="7"/>
    <m/>
    <x v="9"/>
    <m/>
    <x v="2"/>
    <s v="Não"/>
    <s v="Não"/>
    <s v="&gt; Sem registro de ctt via telefone e wpp"/>
    <n v="0"/>
    <s v="-"/>
    <n v="0"/>
    <s v="-"/>
    <n v="0"/>
    <s v="-"/>
    <n v="0"/>
    <s v="-"/>
    <n v="0"/>
    <n v="0"/>
    <s v="-"/>
  </r>
  <r>
    <x v="65"/>
    <n v="13211453"/>
    <s v="Contratos e Regulamentos"/>
    <s v="Cancelamento"/>
    <s v="DENISE BORGES DOS SANTOS_x0009_"/>
    <m/>
    <n v="34"/>
    <s v="Personal "/>
    <s v="Novos associados"/>
    <s v="Zona Oeste I "/>
    <s v="Empresarial"/>
    <s v="Beneficiária questiona a exclusão do plano coletivo empresarial, que ocorrerá em 22/01/2025 ( conforme notificado) , com a justificativa de descontinuidade do plano . Beneficiaria relata que necessita do plano para acompanhamento de sua saúde . Protocolo: 42233920241126239838 Data: 26/11/2024"/>
    <d v="2024-11-26T00:00:00"/>
    <s v="Não Reincidente"/>
    <n v="4"/>
    <n v="0"/>
    <s v="Não"/>
    <s v="Não"/>
    <s v="Sim"/>
    <s v="Não"/>
    <s v="Não"/>
    <n v="1"/>
    <x v="40"/>
    <m/>
    <x v="17"/>
    <m/>
    <x v="2"/>
    <s v="Não"/>
    <s v="Não"/>
    <s v="&gt; 25/11 - Benef. entra em ctt para solicitar informações da notificação de cancelamento. Ligação caiu._x000a_&gt; 25/11 - Benef. entra em ctt para solicitar informações da notificação de cancelamento. Consultor orienta que entre em ctt com o número informado na notificação."/>
    <n v="0"/>
    <s v="-"/>
    <n v="0"/>
    <s v="-"/>
    <n v="0"/>
    <s v="-"/>
    <n v="0"/>
    <s v="-"/>
    <n v="0"/>
    <n v="0"/>
    <s v="-"/>
  </r>
  <r>
    <x v="66"/>
    <n v="13213028"/>
    <s v="Cobertura"/>
    <s v="Cancelamento de consulta"/>
    <s v="FABIANA SILVEIRA DA MATA SILVA"/>
    <m/>
    <n v="43"/>
    <s v="Personal "/>
    <s v="Novos associados"/>
    <s v="São Gonçalo"/>
    <s v="Empresarial"/>
    <s v="Interlocutor(a), beneficiária, questiona a falta de atendimento para marca Mastologista. A solicitação foi feita à Operadora no dia 27/11/2024, para realização no município Niterói. Protocolo 42233920241127243857 - Data 27/11/2024."/>
    <d v="2024-11-23T00:00:00"/>
    <s v="Não Reincidente"/>
    <n v="4"/>
    <n v="4"/>
    <s v="Sim"/>
    <s v="Sim"/>
    <s v="Sim"/>
    <s v="Não"/>
    <s v="Atendimento especializado"/>
    <n v="3"/>
    <x v="12"/>
    <s v="Mastologista"/>
    <x v="1"/>
    <m/>
    <x v="1"/>
    <s v="Não"/>
    <s v="Não"/>
    <s v="&gt; 23/11 - Benef. entra em ctt e agenda mastologista na Leve Clínica de Niterói_x000a_&gt; 27/11 - Benef. entra em ctt, ameaça ANS, teve consulta cancelada e não foi avisada. Consultor oferece outro agendamento, mas benef. encerra ctt._x000a_&gt; 27/11 - Benef. entra em ctt solicitando nº de protocolo da reclamação feita."/>
    <n v="1"/>
    <s v="Agendamento referente a esta reclamação não aparece em sistema"/>
    <n v="1"/>
    <s v="TI"/>
    <n v="0"/>
    <s v="-"/>
    <n v="0"/>
    <s v="-"/>
    <n v="0"/>
    <n v="0"/>
    <s v="-"/>
  </r>
  <r>
    <x v="66"/>
    <n v="13213431"/>
    <s v="Cobertura"/>
    <s v="Demora na Liberação de Benefício"/>
    <s v="YOLANDA MACHADO DE ALMEIDA_x0009_"/>
    <m/>
    <n v="93"/>
    <s v="Personal "/>
    <s v="Advindos II"/>
    <s v="Zona Oeste II"/>
    <s v="Individual"/>
    <s v="Interlocutor, que se identifica como filha da beneficiaria do plano, questiona o não atendimento para para fazer a transferência para outra clinica. Relata que tentou entrar em contato com a Operadora por meio [anotar meios de contato – ex. por meio dos telefones 395233001 - na data 26/11/2024, em torno das 8:00hrs da manhã-], sem sucesso. a beneficiaria questiona que não consegue contato com eles para realizar a remoção da mãe dela."/>
    <d v="2024-11-23T00:00:00"/>
    <s v="Reincidente"/>
    <n v="2"/>
    <n v="4"/>
    <s v="Não"/>
    <s v="Não"/>
    <s v="Sim"/>
    <s v="Não"/>
    <s v="Não"/>
    <n v="1"/>
    <x v="34"/>
    <m/>
    <x v="10"/>
    <m/>
    <x v="0"/>
    <s v="Não"/>
    <s v="Não"/>
    <s v="&gt; 23/11 - Familiar entra em ctt para solicitar transferência, consultor orienta carta de próprio punho para entregar no hospital._x000a_&gt; 23/11 - Familiar entra em ctt solicitando transferência para um hospital mais próximo. "/>
    <n v="0"/>
    <s v="-"/>
    <n v="0"/>
    <s v="-"/>
    <n v="0"/>
    <s v="-"/>
    <n v="0"/>
    <s v="-"/>
    <n v="0"/>
    <n v="0"/>
    <s v="-"/>
  </r>
  <r>
    <x v="66"/>
    <n v="13214108"/>
    <s v="Cobertura"/>
    <s v="Suspenção por inadimplência"/>
    <s v="JESSICA PEREZ GARCIA DE OLIVEIRA_x0009_"/>
    <m/>
    <n v="27"/>
    <s v="Personal "/>
    <s v="Advindos II"/>
    <s v="Zona Oeste I "/>
    <s v="Empresarial"/>
    <s v="Beneficiária, questiona a suspensão, em 10/2024 do contrato coletivo da empresa 50108683 JÉSSICA PEREZ GARCIA DE OLIVEIRA, sob alegação de inadimplência. Trata-se de empresário individual. A operadora alega que a beneficiária não efetuou o pagamento do mês 10/2024 mas a mesma informa que o valor da mensalidade foi pago via pix. Protocolo: 42233920241127290495 Data: 27/11/2024"/>
    <d v="2024-11-21T00:00:00"/>
    <s v="Não Reincidente"/>
    <n v="6"/>
    <n v="6"/>
    <s v="Não"/>
    <s v="Não"/>
    <s v="Sim"/>
    <s v="Não"/>
    <s v="Não"/>
    <n v="1"/>
    <x v="29"/>
    <m/>
    <x v="6"/>
    <m/>
    <x v="1"/>
    <s v="Sim"/>
    <s v="Encaminhado para área errada"/>
    <s v="&gt; 21/11 - Benf. entra em ctt pois seu plano está suspenso. Consultor transfere para cobrança._x000a_&gt; 22/11 - BK abre caso para Cobrança pois Benef. informa que já realizou o pagamento e envia comprovante. O Caso foi aberto errado, pois qnd o benef. alega pagamento, deve ser verificado com o Financeiro, além disso, no comprovante consta como agendamento de pagamento de boleto e não de PIX. O consultor também cita que há dois boletos com vencimento para outubro, mas não se atenta de que: o que consta como pago é referente à competência de setembro._x000a_&gt; 22/11 - Benef. entra em ctt solicitando segunda via do boleto._x000a_&gt; 25/11 - Benef. envia novos comprovantes de pagamento, mostrando que foi debitado de sua conta. É aberto novo caso para o financeiro que informa que a mensalidade de outubro está em aberto._x000a_&gt; 27/11 - Benef. entra em ctt para informar que teve o plano suspenso._x000a_&gt; 27/11 - Benef. entra em ctt novamente para reclamar da suspensão. Consultor reforça o pedido no caso 646425."/>
    <n v="1"/>
    <s v="Erro na abertura do caso"/>
    <n v="2"/>
    <s v="Fale Leve / Financeiro"/>
    <n v="0"/>
    <s v="-"/>
    <n v="0"/>
    <s v="-"/>
    <n v="0"/>
    <n v="0"/>
    <s v="-"/>
  </r>
  <r>
    <x v="67"/>
    <n v="13216068"/>
    <s v="Contratos e Regulamentos"/>
    <s v="Cancelamento"/>
    <s v="IDALINA DA SILVA DUQUE ESTRADA MONTEIRO_x0009_"/>
    <m/>
    <n v="59"/>
    <s v="Personal "/>
    <s v="Advindos II"/>
    <s v="São Gonçalo"/>
    <s v="Empresarial"/>
    <s v="Beneficiaria relata que entrou em contato com a operadora para agendamento de consulta em 07/11/2024 e foi dito a ela que o plano seria cancelado em 27/12/2024. A operadora alega que o cancelamento foi a pedido da beneficiaria, porém, a mesma relata que não foi feito o pedido de cancelamento em momento algum. A beneficiaria também relata que não consegue entrar em contato coma operadora para mais esclarecimentos. Protocolo: 42233920241128247528 - data 28/11/2024."/>
    <d v="2024-11-07T00:00:00"/>
    <s v="Reincidente"/>
    <n v="13"/>
    <n v="21"/>
    <s v="Não"/>
    <s v="Não"/>
    <s v="Sim"/>
    <s v="Não"/>
    <s v="Não"/>
    <n v="1"/>
    <x v="40"/>
    <m/>
    <x v="17"/>
    <m/>
    <x v="2"/>
    <s v="Sim"/>
    <s v="Encaminhado para área errada"/>
    <s v="&gt; 07/11 - Benef. entra em ctt para falar sobre cancelamento, sistema cai._x000a_&gt; 18/11 - Benef. solicita verificação quanto ao cancelamento que consta programado para dia 27/12/24. Pede urgência pois está em tratamento. Cadastro encerra o caso (628433) alegando recebimento de carta de cancelamento, mas houve erro interno do setor para esta tratativa._x000a_&gt; 21/11 - Benef. entra em ctt para verificar andamento do caso, consultor orienta aguardar o prazo de tratativa._x000a_&gt; 27/11 - Benef. entra em ctt para verificar o motivo do cancelamento do plano. Consultor orienta ctt com o jurídico._x000a_&gt; 27/11 - Benef. entra em ctt para verificar o motivo do cancelamento do plano. Consultor informa a resposta do Cadastro para o caso 628433, onde relata que consta a solicitação de cancelamento via e-mail no dia 11/11/24. Beneficiaria solicita um novo pedido de reanalise. Consultor abre caso._x000a_&gt; 27/11 - Benef entra em ctt novamente, consultor orienta aguardar prazo de tratativa do caso de reanálise._x000a_&gt; 27/11 - Benef entra em ctt novamente, consultor orienta ctt com o Jurídico."/>
    <n v="1"/>
    <s v="Erro na abertura do caso / Erro na condução do caso"/>
    <n v="1"/>
    <s v="Fale Leve"/>
    <n v="0"/>
    <s v="-"/>
    <n v="0"/>
    <s v="-"/>
    <n v="0"/>
    <n v="0"/>
    <s v="-"/>
  </r>
  <r>
    <x v="67"/>
    <n v="13216338"/>
    <s v="Contratos e Regulamentos"/>
    <s v="Demora na garantia de reembolso"/>
    <s v="PAULO SERGIO DE MORAES_x0009_"/>
    <m/>
    <n v="54"/>
    <s v="Personal "/>
    <s v="Novos associados"/>
    <s v="Zona Norte I"/>
    <s v="Empresarial"/>
    <s v=" FIZ UM PROCEDIMENTO EM SETEMBRO NA QUAL PRECISEI PAGAR R$ 350,00 AO ANESTESISTA E DESDE ENTÃO TENHO SOLICITADO REEMBOLSO A OPERADORA E SÓ ME ENROLAM. MARCARAM DIVERSAS DATAS PARA O DEPOSITO E NADA É FEITO. OS CANAIS DE COMUNICAÇÃO SÃO PESSIMOS, TANTO PELO WHATSZAP QUANTO PELO TELEFONE. NECESSITO DE UMA SOLUÇÃO."/>
    <d v="2024-09-04T00:00:00"/>
    <s v="Não Reincidente"/>
    <n v="8"/>
    <n v="85"/>
    <s v="Não"/>
    <s v="Não"/>
    <s v="Sim"/>
    <s v="Não"/>
    <s v="Não"/>
    <n v="1"/>
    <x v="26"/>
    <m/>
    <x v="6"/>
    <m/>
    <x v="0"/>
    <s v="Não"/>
    <s v="Caso aberto no cadasto errado"/>
    <s v="&gt; 04/09 - Benef. entra em ctt para verificar o processo de solicitação de reembolso._x000a_&gt; 08/11 - BK abre o caso de reembolso no cadastro de outro beneficiário (523753)_x000a_&gt; 14/11 - Benef. entra em ctt e informa que não recebeu o reembolso conforme programação do Solus (11/11), consultor abre caso para o financeiro que responde com comprovante de pagamento._x000a_&gt; 21/11 - Benef. entra em ctt via wpp e questiona pagamento do reembolso, consultor informa data do pagamento e ele para de interagir._x000a_&gt; 21/11 - Benef. entra em ctt, consultor verifica que há caso aberto para esta demanda e orienta aguardar resposta. O caso foi fechado às 12:10 deste dia._x000a_&gt; 28/11 - Benef. entra em ctt cobrando o pagamento do reembolso, consultor informa que o pagamento foi realizado em 25/10, confirmou os dados bancários e solicita o envio do extrato, envia o comprovante de pagamento e o benef. "/>
    <n v="1"/>
    <s v="Erro BK"/>
    <n v="1"/>
    <s v="Fale Leve"/>
    <n v="0"/>
    <s v="-"/>
    <n v="0"/>
    <s v="-"/>
    <n v="0"/>
    <n v="0"/>
    <s v="-"/>
  </r>
  <r>
    <x v="67"/>
    <n v="13216384"/>
    <s v="Cobertura"/>
    <s v="Negativa de Procedimento"/>
    <s v="ROSALIA JOSEFA DE JESUS SANTANA_x0009_"/>
    <m/>
    <n v="61"/>
    <s v="Leve ON"/>
    <s v="Novos associados"/>
    <s v="Zona Oeste I "/>
    <s v="Individual"/>
    <s v="Prezada ANS, tenho um plano de Saude da LEVE On Individual (matricula 1130288796525300) desde 19 maio 2023 (reg.Produto 488788213). (Anexo 1). e pago mensalmente 796,73 Reais (anexo 2). Sou Empregada Domestica e durante o trabalho (Anexo 3) rompi os ligamentos do ombro. Não consigo mais trabalhar pela dor e fui afastada pelo INSS. Em 18 Outubro 2024, o medico fez um pedido de cirurgia (Anexo 4) porem a LEVE negou, sem encaminhar nada formalmente por escrito.(Anexos 5a e 5b) O medico informou que se passar muito tempo sem a cirurgia a lesão será irreversível, e neste caso vou solicitar judicialmente ressarcimento pelos danos pois estou invalida. Peço a ajuda da ANS para obter uma resposta por escrito da LEVE, pois com a recusa da Cirurgia e em caso de invalidez permanente tenho que processar Judicialmente. Obrigada, Rosalia Josefa de Jesus Santana CPF: 851679407-53 RG: 07099227-6 e-mail: rosadecosmos@gmail.com"/>
    <d v="2024-11-27T00:00:00"/>
    <s v="Não Reincidente"/>
    <n v="3"/>
    <n v="1"/>
    <s v="Não"/>
    <s v="Não"/>
    <s v="Sim"/>
    <s v="Não"/>
    <s v="Não"/>
    <n v="1"/>
    <x v="16"/>
    <m/>
    <x v="4"/>
    <m/>
    <x v="0"/>
    <s v="Não"/>
    <s v="Não"/>
    <s v="&gt; 27/11 - Benef. entra em ctt e consultor informa negativa por CPT."/>
    <n v="0"/>
    <s v="-"/>
    <n v="0"/>
    <s v="-"/>
    <n v="0"/>
    <s v="-"/>
    <n v="0"/>
    <s v="-"/>
    <n v="0"/>
    <n v="0"/>
    <s v="-"/>
  </r>
  <r>
    <x v="67"/>
    <n v="13216444"/>
    <s v="Contratos e Regulamentos"/>
    <s v="Carência"/>
    <s v="RENATO EDUARDO DE SALLES ABREU_x0009_"/>
    <m/>
    <n v="70"/>
    <s v="Premium"/>
    <s v="Novos associados"/>
    <s v="Zona Oeste II"/>
    <s v="Individual"/>
    <s v="Fiz a portabilidade para a Operadora Reclamada que, conforme a Lei 9.656/98, não pode demandar nenhum tipo de prazo de carência. A contratação foi firmada no dia 25/11/2024, mediante pagamento de boleto no valor de R$ 1.712,32. No entanto, ao entrar em contato, fui informado pela referida Operadora que teria de me submeter ao cumprimento de um prazo ilegal de 180 dias de carência, sem especificar a sua natureza e extensão. Tentei resolver amistosamente a situação diretamente com a Operadora, sem sucesso, razão pela qual movo a presente Reclamação."/>
    <d v="2024-11-28T00:00:00"/>
    <s v="Não Reincidente"/>
    <n v="3"/>
    <n v="0"/>
    <s v="Sim"/>
    <s v="Sim"/>
    <s v="Sim"/>
    <s v="Não"/>
    <s v="Atendimento especializado"/>
    <n v="3"/>
    <x v="11"/>
    <m/>
    <x v="0"/>
    <m/>
    <x v="1"/>
    <s v="Sim"/>
    <s v="Não"/>
    <s v="&gt; 28/11 - Benef. entra em ctt questionando as carências aplicadas, consultor abre caso para Atendimento Especializado, que foi fechado no dia 29/11 às 11h com suspenção das carências e comunicação por e-mail ao benef._x000a_&gt; Benef. abriu NIP mesmo após a resolução"/>
    <n v="1"/>
    <s v="Carência aplica para portabilidade"/>
    <n v="1"/>
    <s v="Cadastro"/>
    <n v="0"/>
    <s v="-"/>
    <n v="0"/>
    <s v="-"/>
    <n v="0"/>
    <n v="0"/>
    <s v="-"/>
  </r>
  <r>
    <x v="67"/>
    <n v="13216478"/>
    <s v="Cobertura"/>
    <s v="Demora na Liberação de Benefício"/>
    <s v="LEANDRO DA SILVA FERREIRA_x0009_"/>
    <m/>
    <n v="34"/>
    <s v="Premium"/>
    <s v="Novos associados"/>
    <s v="Zona norte III"/>
    <s v="Empresarial"/>
    <s v=" Interlocutora, que se identifica como Noiva do beneficiário que deu entrada com urgência e emergência, questiona a falta de atendimento para o procedimento (31004024) ABSCESSO ISQUIO-RETAL - DRENAGEM, (31004121) FISTULECTOMIA( a mesma afirma que está escrito em 2 tempos), ANAL, (30101280) DESBRIDAMENTO CIRÚRGICO(a mesma afirma na guia tá escrita umiade topográfica) do médico Dra. Ana Beatriz Rangel Barreto CRM: 747793 RJ, foi feita à solicitação à Operadora no dia 25/11/2024, para realização no município Rio de Janeiro RJ. A operadora alega que o pedido está em análise não apresenta resposta ao pedido. Interlocutora relata que deu entrada com urgência e emergência no prestador Hospital Vitoria e a operadora negou e o hospital relatou que seria com urgência, porque haveria risco de infecção generalizada no caso beneficiário e fez a transferência do beneficiário pra o prestador Procor que a equipe da operadora Leve que iria operar . Protocolo 42233920241128249021 – data 25/11/2024."/>
    <d v="2024-11-26T00:00:00"/>
    <s v="Não Reincidente"/>
    <n v="9"/>
    <n v="2"/>
    <s v="Sim"/>
    <s v="Sim"/>
    <s v="Sim"/>
    <s v="Sim"/>
    <s v="Atendimento especializado / Ouvidoria"/>
    <n v="4"/>
    <x v="43"/>
    <m/>
    <x v="10"/>
    <m/>
    <x v="1"/>
    <s v="Sim"/>
    <s v="Não"/>
    <s v="&gt; 26/11 - Familiar entra em ctt para verifica motivo de negativa de internação.  Beneficiário cumprindo carência contratual com 133 dias de plano Conforme CONSU 13. Consultor abre caso de reanálise. Que respondeu em 28/11/2024 11:39, que a guia foi negada para o Vitória, mas liberado para Procor._x000a_&gt; 26/11 - Benef. entra em ctt para verificar andamento da remoção._x000a_&gt; 26/11 - Benef. entra em ctt solicitando nº de protocolo e questiona tempo de resposta da demanda, consultor orienta aguardar o prazo._x000a_&gt; 26/11 - Benef. entra em ctt para verificar andamento da remoção, consultor verifica com a supervisão e informa que a ambulância está a caminho._x000a_&gt; 27/11 - Já no Procor, Benef. entra em ctt para verificar dia da cirurgia, consultor abre caso para GPI._x000a_&gt; 27/11 - Familiar entra em ctt para verificar se o médico irá realizar a visita avaliativa, consultor informa que área foi acionada sobre o caso._x000a_&gt; 27/11 - Familiar entra em ctt para verificar se há resposta para a realização da cirurgia, consultor orienta ctt em horário comercial._x000a_&gt; 28/11 - Familiar entra em ctt para verificar andamento da cirurgia, consultor orienta aguardar até o final do dia._x000a_&gt; 29/11 - Caso entra em Ouvidoria"/>
    <n v="0"/>
    <s v="-"/>
    <n v="0"/>
    <s v="-"/>
    <n v="0"/>
    <s v="-"/>
    <n v="0"/>
    <s v="-"/>
    <n v="0"/>
    <n v="0"/>
    <s v="-"/>
  </r>
  <r>
    <x v="67"/>
    <n v="13216893"/>
    <s v="Contratos e Regulamentos"/>
    <s v="Cancelamento"/>
    <s v="JANE SILVA GUIMARAES_x0009_"/>
    <m/>
    <n v="57"/>
    <s v="Personal "/>
    <s v="Novos associados"/>
    <s v="São Gonçalo"/>
    <s v="Empresarial"/>
    <s v="Beneficiária, questiona [o cancelamento/a suspensão], em 14/11/2024, do contrato coletivo da empresa [Beneficiária ser MEI]. Protocolo [42233920241121265227] – data [21/11/2024]."/>
    <d v="2024-09-13T00:00:00"/>
    <s v="Não Reincidente"/>
    <n v="10"/>
    <n v="76"/>
    <s v="Sim"/>
    <s v="Sim"/>
    <s v="Sim"/>
    <s v="Sim"/>
    <s v="Atendimento especializado / Ouvidoria"/>
    <n v="4"/>
    <x v="40"/>
    <m/>
    <x v="17"/>
    <m/>
    <x v="2"/>
    <s v="Sim"/>
    <s v="Não"/>
    <s v="&gt; 13/09 - Benef. entra em ctt via wpp para verificar o processo de cancelamento por óbito. Consultor informa o passo a passo e comunica que para plano empresarial é necessário ter mais de 2 vidas._x000a_&gt; 13/09 - Benef. entra em ctt por telefone para tirar dúvidas sobre o cancelamento._x000a_&gt; 20/09 - Benef. entra em ctt ameaçando ANS, consultor abre caso para Atendimento Especializado que aciona o jurídico, o jurídico retorna informando que Os planos empresariais necessitam, de ao menos, 2 vidas, conforme consta na cláusula 9.7 das condições gerais do produto._x000a_&gt; 24/09 - Benef. entra em ctt solicitando ajuda para logar no portal, pois deseja realizar inclusão de dependente. _x000a_&gt; 15/11 - Benef. informa que recebeu e-mail informando sobre cancelamento em 60 dias, porém, já há dependente incluso no plano. Consultor orienta retornar para verificar com o financeiro._x000a_&gt; 19/11 - Benef. retorna conforme combinado para receber resposta. Consultor pede para retornar para verificar com o setor._x000a_&gt; 21/11 - Benef. entra em ctt novamente informando sobre cancelamento do plano em 60 dias. Ligação cai._x000a_&gt; 21/11 - Benef. entra em ctt novamente informando sobre cancelamento do plano em 60 dias. Consultor realiza ctt com retenção, enquanto aguarda, a ligação cai._x000a_&gt; 21/11 - Benef. abre ouvidoria, jurídico abre DR para Cadastro em 25/11, Cadastro responde em 27/11._x000a_&gt; 27/11 - Benef. entra em ctt, mas o Cadastro ainda não havia respondido DR. Consultor orienta aguardar retorno."/>
    <n v="0"/>
    <s v="-"/>
    <n v="0"/>
    <s v="-"/>
    <n v="0"/>
    <s v="-"/>
    <n v="0"/>
    <s v="-"/>
    <n v="0"/>
    <n v="0"/>
    <s v="-"/>
  </r>
  <r>
    <x v="67"/>
    <n v="13217439"/>
    <s v="Cobertura"/>
    <s v="Demora na Liberação de Benefício"/>
    <s v="THAYSSA DA SILVA DE VASCONCELOS_x0009_"/>
    <m/>
    <n v="20"/>
    <s v="Personal "/>
    <s v="Novos associados"/>
    <s v="São Gonçalo"/>
    <s v="Individual"/>
    <s v="mae beneficiário], questiona a falta de atendimento para psicólogo tcc teste neuropsicológico terapia do pac com fonodiologia houver de preferencia no municipio]. A solicitação foi feita à Operadora no dia 23/10/2024], para realização no município são Gonçalo A operadora alega que o pedido está em análise [ou não apresenta resposta ao pedido]. Protocolo 42233920241121228175 data 17/11/2024"/>
    <d v="2024-10-16T00:00:00"/>
    <s v="Não Reincidente"/>
    <n v="5"/>
    <n v="43"/>
    <s v="Não"/>
    <s v="Não"/>
    <s v="Sim"/>
    <s v="Não"/>
    <s v="Não"/>
    <n v="1"/>
    <x v="10"/>
    <s v="Avaliação de Neuropsicólogo, Terapia de Cabine Conforme Fono, Psicologia"/>
    <x v="2"/>
    <m/>
    <x v="1"/>
    <s v="Sim"/>
    <s v="Não"/>
    <s v="&gt; 16/10 - Benef. entra em ctt solicitando locais para as especialidades, consultor orienta envio dos pedidos por e-mail._x000a_&gt; 23/10 - Benef. envia o pedido por e-mail._x000a_&gt; 28/10 - BK realiza a abertura das guias 1532250 - AVALIAÇÃO DE NEUROPSICÓLOGO, 1532329 - TERAPIA DE CABINE CONFORME FONO, 1532388 - PSICOLOGIA._x000a_&gt; 21/11 - Benef. entra em ctt informando que recebeu ctt de prestador de Madureira, mas solicita busca na região de SG e Niterói. Consultor informa à GR sobre as solicitações da Benef.. GR diz que o caso está sendo tratado como Prestador não Localizado e que estão buscando prestadores eventuais para atendimento._x000a_&gt; 21/11 - Benef. entra em ctt novamente para verificar andamento do caso."/>
    <n v="0"/>
    <s v="-"/>
    <n v="0"/>
    <s v="-"/>
    <n v="0"/>
    <s v="-"/>
    <n v="0"/>
    <s v="-"/>
    <n v="0"/>
    <n v="0"/>
    <s v="-"/>
  </r>
  <r>
    <x v="68"/>
    <n v="13218012"/>
    <s v="Contratos e Regulamentos"/>
    <s v="Suspenção por inadimplência"/>
    <s v="LAURA CUNHA BELEIRO BARREIRO_x0009_"/>
    <m/>
    <n v="0"/>
    <s v="Premium"/>
    <s v="Novos associados"/>
    <s v="Zona Oeste II"/>
    <s v="Empresarial"/>
    <s v="Interlocutor, que se identifica como pai da beneficiária, questiona a suspensão do plano por inadimplência , em 29/11/2024, sendo a data de conhecimento da suspensão do plano, do contrato coletivo da empresa LCR Soluções Odontológicas Ltda . Interlocutor, relata que já realizou o pagamento do plano, porem a operadora informa que deve esperar o com pensamento bancário, para a suspensão do plano ser retirada. Interlocutor, relata que a beneficiária, precisa de atendimento, mas como o plano esta suspenso o atendimento não será garantido .Protocolo 42233920241129251008 – data 29/11/2024."/>
    <d v="2024-11-29T00:00:00"/>
    <s v="Não Reincidente"/>
    <n v="1"/>
    <n v="0"/>
    <s v="Não"/>
    <s v="Não"/>
    <s v="Sim"/>
    <s v="Não"/>
    <s v="Não"/>
    <n v="1"/>
    <x v="29"/>
    <m/>
    <x v="0"/>
    <m/>
    <x v="0"/>
    <s v="Não"/>
    <s v="Não"/>
    <s v="29/11 - Benef. entra em ctt solicitando informações do plano. Consultor informa sobre suspensão após 10 dias de atraso."/>
    <n v="0"/>
    <s v="-"/>
    <n v="0"/>
    <s v="-"/>
    <n v="0"/>
    <s v="-"/>
    <n v="0"/>
    <s v="-"/>
    <n v="0"/>
    <n v="0"/>
    <s v="-"/>
  </r>
  <r>
    <x v="68"/>
    <n v="13218707"/>
    <s v="Contratos e Regulamentos"/>
    <s v="Carência"/>
    <s v="AGATHA CRISTINA GOUVEA XAVIER_x0009_"/>
    <m/>
    <n v="24"/>
    <s v="Personal "/>
    <s v="Advindos III"/>
    <s v="Zona Norte I"/>
    <s v="Individual"/>
    <s v="Beneficiária questiona a não cobertura para PARTO CESARIANO (COM DIRETRIZ DE UTILIZAÇÃO). O procedimento foi solicitado no dia 29/11/2024, para realização no município Mesquita - RJ, entretanto, a operadora negou com a justificativa de que não há cobertura contratual. Protocolo: 42233920241129252433 - data: 29/11/2024."/>
    <d v="2024-11-21T00:00:00"/>
    <s v="Não Reincidente"/>
    <n v="2"/>
    <n v="8"/>
    <s v="Sim"/>
    <s v="Sim"/>
    <s v="Sim"/>
    <s v="Não"/>
    <s v="Atendimento especializado"/>
    <n v="3"/>
    <x v="16"/>
    <m/>
    <x v="9"/>
    <m/>
    <x v="1"/>
    <s v="Sim"/>
    <s v="Não"/>
    <s v="&gt; 21/11 - Familiar entra em ctt pois alega que durante o processo de contratação, o corretor informou que não haveria carência e não sabia que não tinha direito à obstetrícia, ameaça ANS. Consultor abre caso para Atendimento Especializado. Atendimento Especializado insere print da proposta ao caso._x000a_&gt; 29/11 - Benef. entra em ctt para verificar rede credenciada para parto, ligação cai."/>
    <n v="1"/>
    <s v="Qualidade de venda"/>
    <n v="1"/>
    <s v="Comercial"/>
    <n v="0"/>
    <s v="-"/>
    <n v="0"/>
    <s v="-"/>
    <n v="0"/>
    <n v="0"/>
    <s v="-"/>
  </r>
  <r>
    <x v="68"/>
    <n v="13218821"/>
    <s v="Contratos e Regulamentos"/>
    <s v="Demora na garantia de reembolso"/>
    <s v="VILMA MOTTA DOS SANTOS_x0009_"/>
    <m/>
    <n v="77"/>
    <s v="Personal "/>
    <s v="Novos associados"/>
    <s v="Fora da Região"/>
    <s v="Individual"/>
    <s v="Interlocutora, que se identifica como beneficiária, questiona a não cobertura para Internação pedido pela médica Mariana B. O procedimento foi solicitado no dia 12/11/2024, para realização no município Niterói - RJ, entretanto, a operadora discordou da indicação do procedimento e negou sem maiores justificativas. Foi atendida no HOSPITAL DE CLÍNICAS DA ALAMEDA, operadora garantiu somente as primeiras dozes horas. Protocolo 42233920241112213386 – data 12/11/2024."/>
    <d v="2024-11-12T00:00:00"/>
    <s v="Não Reincidente"/>
    <n v="5"/>
    <n v="17"/>
    <s v="Sim"/>
    <s v="Sim"/>
    <s v="Sim"/>
    <s v="Não"/>
    <s v="Atendimento especializado"/>
    <n v="3"/>
    <x v="18"/>
    <m/>
    <x v="10"/>
    <m/>
    <x v="1"/>
    <s v="Sim"/>
    <s v="Não"/>
    <s v="&gt; 12/11 - Familiar entra em ctt para informar que a paciente está aguardando liberação de internação._x000a_&gt; 13/11 - Guia liberada._x000a_&gt; 12/11 - Familiar entra em ctt para verificar andamento da guia. Consultor abre caso para GPI. GPI responde informando que a guia foi liberada em 12/11._x000a_&gt; 12/11 - Familiar entra em ctt ameaçando ANS."/>
    <n v="0"/>
    <s v="-"/>
    <n v="0"/>
    <s v="-"/>
    <n v="0"/>
    <s v="-"/>
    <n v="0"/>
    <s v="-"/>
    <n v="0"/>
    <n v="0"/>
    <s v="-"/>
  </r>
  <r>
    <x v="68"/>
    <n v="13218907"/>
    <s v="Cobertura"/>
    <s v="Insuficiência de rede"/>
    <s v="PEDRO MACIEL DOS SANTOS_x0009_"/>
    <m/>
    <n v="10"/>
    <s v="Personal "/>
    <s v="Novos associados"/>
    <s v="Zona Oeste II"/>
    <s v="Empresarial"/>
    <s v="Interlocutora, que se identifica como mãe do beneficiário, questiona a não cobertura para 40307263 -IGE POR ALÉRGENO, solicitada pela médica Dra. Bianca Martins - CRM 521053485. O procedimento foi solicitado à operadora no dia 12/09/2024, para realização no município Rio de Janeiro/RJ e a operadora indicou prestadores que não realizam o procedimento. Protocolo 42233920240912080559 – data 12/09/2024."/>
    <d v="2024-09-12T00:00:00"/>
    <s v="Não Reincidente"/>
    <n v="1"/>
    <n v="78"/>
    <s v="Não"/>
    <s v="Não"/>
    <s v="Sim"/>
    <s v="Não"/>
    <s v="Não"/>
    <n v="1"/>
    <x v="10"/>
    <m/>
    <x v="2"/>
    <m/>
    <x v="0"/>
    <s v="Sim"/>
    <s v="Não"/>
    <s v="&gt; 12/09 - Familiar entra em ctt solicitando locais para realização de exame. Consultor abre caso para GR que respondeu no dia 13/09."/>
    <n v="0"/>
    <s v="-"/>
    <n v="0"/>
    <s v="-"/>
    <n v="0"/>
    <s v="-"/>
    <n v="0"/>
    <s v="-"/>
    <n v="0"/>
    <n v="0"/>
    <s v="-"/>
  </r>
  <r>
    <x v="69"/>
    <n v="13219651"/>
    <s v="Cobertura"/>
    <s v="Demora na Liberação de Benefício"/>
    <s v="MADSON CARVALHO DOS SANTOS_x0009_"/>
    <m/>
    <n v="41"/>
    <s v="Personal "/>
    <s v="Advindos II"/>
    <s v="Zona Oeste II"/>
    <s v="Empresarial"/>
    <s v="Minha consulta marcada para o dia 21/11/24 não aconteceu pq o medico faltou por motivos pessoais. Com data para nova consulta em 20/12/24. Porém eu realizo tratamento com medicação controla em receita azul especial e estou sem medicação para continuar o tratamento até o dia 20/12/24. Após 10 dias sem medicação, ja estou sentindo os efeitos colaterais da falta de medicação. O plano se nega a solicitar ao medico a emissão da receita para eu continuar o tratamento ate a data da nova consulta e ficam de verificar um encaixe em 72horas uteis que ja se passaram e no meu segundo contato, falam que vão pedir urgencia e nada me respondem. E a cada dia os sintomas da falta de medicação pioram. Preciso de uma solução ugente para o problema"/>
    <d v="2024-11-12T00:00:00"/>
    <s v="Não Reincidente"/>
    <n v="4"/>
    <n v="18"/>
    <s v="Sim"/>
    <s v="Sim"/>
    <s v="Sim"/>
    <s v="Não"/>
    <s v="Atendimento especializado"/>
    <n v="3"/>
    <x v="12"/>
    <s v="Receita Azul"/>
    <x v="1"/>
    <m/>
    <x v="1"/>
    <s v="Sim"/>
    <s v="Não"/>
    <s v="&gt; 12/11 - Benef. entra em ctt para solicitar o reagendamento com endocrinologista. Consultor não encontra vaga na agenda nem encaixe._x000a_&gt; 21/11 - Benef. solicita atendimento com seu médico endocrinologista, pois faz uso de medicamento controlado. Consultor envia e-mail para a unidade._x000a_&gt; 28/11 - Benef. entra em ctt solicitando agendamento. Consultor verifica que e-mail enviado para a clínica da Barra não foi respondido e reforça o pedido solicitando prioridade. Benef. ameaça ANS._x000a_&gt; 29/11 - Benef. entra em ctt cobrando retorno, consultor abre caso para atendimento especializado, porém, não se atentou que já havia um caso para esta demanda aberto. "/>
    <n v="1"/>
    <s v="Clínica não responde e-mail do Fale Leve"/>
    <n v="1"/>
    <s v="Clínica"/>
    <n v="0"/>
    <s v="-"/>
    <n v="0"/>
    <s v="-"/>
    <n v="0"/>
    <n v="0"/>
    <s v="-"/>
  </r>
  <r>
    <x v="70"/>
    <n v="13219946"/>
    <s v="Cobertura"/>
    <s v="Demora na Liberação de Benefício"/>
    <s v="MAURICIO DA COSTA MAGALHAES_x0009_"/>
    <m/>
    <n v="61"/>
    <s v="Personal "/>
    <s v="Advindos II"/>
    <s v="Fora da Região"/>
    <s v="Empresarial"/>
    <s v="Interlocutor(a), que se identifica como irmão do beneficiário, questiona a falta de atendimento para Tomografia do abdômen total com sedação (urgência e emergência). A solicitação foi feita à Operadora no dia 29/11/2024, para realização no município Itaboraí/RJ. A operadora não apresenta resposta ao pedido. Protocolo 42233920241130254428 data - 29/11/2024"/>
    <d v="2024-11-29T00:00:00"/>
    <s v="Não Reincidente"/>
    <n v="2"/>
    <n v="3"/>
    <s v="Sim"/>
    <s v="Sim"/>
    <s v="Sim"/>
    <s v="Não"/>
    <s v="Não"/>
    <n v="3"/>
    <x v="10"/>
    <s v=" Tomografia do abdômen total com sedação"/>
    <x v="10"/>
    <m/>
    <x v="0"/>
    <s v="Sim"/>
    <s v="Sim"/>
    <s v="&gt; 29/11 - Familiar entra em ctt informando que a recepção do hospital enviou para a Leve o pedido de TC com sedação. Consultor não localiza em sistema e orienta verificar com o hospital e abre caso para a Regulação. Regulação encerra orientando abertura para GPI._x000a_&gt; 30/11 - Familiar entra em ctt para verificar andamento da solicitação. Ameaça ANS."/>
    <n v="1"/>
    <s v="Caso aberto para Regulção e não GPI"/>
    <n v="1"/>
    <s v="Fale Leve / Regulação"/>
    <n v="0"/>
    <s v="-"/>
    <n v="0"/>
    <s v="-"/>
    <n v="0"/>
    <n v="0"/>
    <s v="-"/>
  </r>
  <r>
    <x v="70"/>
    <n v="13220821"/>
    <s v="Cobertura"/>
    <s v="Dificuldade no agendamento"/>
    <s v="SIDNEI DE PAULA VELOSO_x0009_"/>
    <m/>
    <n v="56"/>
    <s v="Personal "/>
    <s v="Novos associados"/>
    <s v="Zona norte III"/>
    <s v="Empresarial"/>
    <s v="meu pai tinha uma connsulta no dia 28/11 de reumatologista , chegando na clica foi informado que o mesmo nao aceitava convenio da leve saude , e estamos tentando marcar uma nova consulta e so tem vaga para a 2 quinzena janeiro mais proxima , o caso do meu pai é de urgencia , não esta conseguindo se locomover"/>
    <d v="2024-12-02T00:00:00"/>
    <s v="Reincidente"/>
    <n v="3"/>
    <n v="0"/>
    <s v="Não"/>
    <s v="Não"/>
    <s v="Sim"/>
    <s v="Não"/>
    <s v="Não"/>
    <n v="1"/>
    <x v="42"/>
    <s v="Reumatologista"/>
    <x v="2"/>
    <m/>
    <x v="1"/>
    <s v="Sim"/>
    <s v="Não"/>
    <s v="&gt; 02/12 - Familiar solicita agendamento com reumatologista. Consultor realiza agendamento na Leve Tijuca._x000a_&gt; 02/12 - Familiar entra em ctt solicitando reumatologista. Consultor verifica que agenda da Leve Tijuca está fora do prazo e oferta a Clínica Copacabana._x000a_&gt; 02/12 - Familiar retorna ctt, informando que o prestador não atende o plano e os demais prestadores só tem agenda para janeiro e fevereiro."/>
    <n v="1"/>
    <s v="Corrigir cadastro do prestador no Solus"/>
    <n v="1"/>
    <s v="Gestão de Rede"/>
    <n v="0"/>
    <s v="-"/>
    <n v="0"/>
    <s v="-"/>
    <n v="0"/>
    <n v="0"/>
    <s v="-"/>
  </r>
  <r>
    <x v="70"/>
    <n v="13220926"/>
    <s v="Cobertura"/>
    <s v="Demora na liberação de benefício"/>
    <s v="JHULYE DOS SANTOS PASSARELO_x0009_"/>
    <m/>
    <n v="29"/>
    <s v="Mais Metropolitano"/>
    <s v="Novos associados"/>
    <s v="Fora da Região"/>
    <s v="Individual"/>
    <s v="Interlocutora que se identifica a beneficiaria a falta de atendimento para: Osteotomia da mandíbula e/ou maxila com aplicação de osteodistrator, codigo tuss: 30208157, e nome do médico: DRA Marcela foi feita à Operadora no dia: 16/10/2024 no município:Rio de Janeiro que o pedido está em análise . Protocolo42233920241129252793"/>
    <d v="2024-09-23T00:00:00"/>
    <s v="Não Reincidente"/>
    <n v="15"/>
    <n v="70"/>
    <s v="Sim"/>
    <s v="Não"/>
    <s v="Sim"/>
    <s v="Não"/>
    <s v="Não"/>
    <n v="2"/>
    <x v="43"/>
    <m/>
    <x v="4"/>
    <m/>
    <x v="1"/>
    <s v="Sim"/>
    <s v="Perda de SLA"/>
    <s v="&gt; 23/09 - Beneficiária solicita informações sobre locais para realização de ciurgia, orientada sobre fluxo de cirurgia eletiva;_x000a_&gt; 19/10 - Beneficiária retorna contato solicitando posição da autorização da cirurgia pois em seu aplicativo estava aparecendo o nome de um médico da Leve e a beneficiária optou por realizar com profissional particular, solicitado o envio da carta de honorários médicos para a caixa de atendimento;_x000a_&gt; 20/10 - Beneficiária  encaminha carta para caixa de atendimento;_x000a_&gt; 22/10 - Aberto caso para regulação para solicitar alteração de profissional em guia aberta;_x000a_&gt; 18/11 a 28/11 - Beneficiária entra em contato com a Central Fale Leve, solicitando posição da autorização e é informado que guia consta com setor de OPME._x000a_&gt; 28/11 - Beneficiária formaliza ameaça, porém, atendimento especializado não consegue contato para acolhimento;_x000a_"/>
    <n v="1"/>
    <m/>
    <n v="1"/>
    <s v="Regulação Eletiva - Perda de SLA para resposta de caso"/>
    <n v="1"/>
    <s v="Demora para liberação de OPME"/>
    <n v="2"/>
    <s v="Perda de SLA_x000a_Prazo da ANS"/>
    <n v="0"/>
    <n v="1"/>
    <s v="Solus - Erro na alteração"/>
  </r>
  <r>
    <x v="70"/>
    <n v="13221125"/>
    <s v="Contratos e Regulamentos"/>
    <s v="Questiona suspensão do contrato"/>
    <s v="WELSON KEB KAB DE RESENDE_x0009_"/>
    <m/>
    <n v="71"/>
    <s v="Mais Metropolitano"/>
    <s v="Novos associados"/>
    <s v="Zona norte III"/>
    <s v="Empresarial"/>
    <s v="beneficiário, questiona a suspensão do plano coletivo empresarial, em 30/11/2024, por inadimplência. [4223392024120225787184, telefone, 02/12/2024"/>
    <d v="2024-11-29T00:00:00"/>
    <s v="Não Reincidente"/>
    <n v="5"/>
    <n v="3"/>
    <s v="Não"/>
    <s v="Não"/>
    <s v="Sim"/>
    <s v="Não"/>
    <s v="Não"/>
    <n v="1"/>
    <x v="29"/>
    <m/>
    <x v="19"/>
    <m/>
    <x v="0"/>
    <s v="Sim"/>
    <s v="Não"/>
    <s v="&gt;29/11 - Esposa solicita agendamento de consulta, foi informado que o plano consta com atendimento suspenso por inadimplência. Orientado que o titular do plano entre em contato para regularização do plano (2 Contatos)_x000a_&gt;30/11 - Esposa solicita agendamento de consulta, foi informado que o plano consta com atendimento suspenso por inadimplência. Orientado que o titular do plano entre em contato para regularização do plano._x000a_&gt;30/11 - Beneficiário solicita informações sobre negociação de boleto. Ciente que consta 2 boletos em atraso _x000a_&gt;02/11 - Beneficiário solicita confirmação de agendamento, porém, não há agendamento realizado pois plano consta com atendimento suspenso."/>
    <n v="0"/>
    <m/>
    <n v="0"/>
    <m/>
    <n v="0"/>
    <m/>
    <n v="0"/>
    <m/>
    <n v="0"/>
    <n v="0"/>
    <s v="-"/>
  </r>
  <r>
    <x v="71"/>
    <n v="13222686"/>
    <s v="Cobertura"/>
    <s v="Carência"/>
    <s v="ELMO ANTONIO FRANCISCO DO CANTO_x0009_"/>
    <m/>
    <n v="54"/>
    <s v="Premium"/>
    <s v="Advindos I"/>
    <s v="Zona Oeste II"/>
    <s v="Individual"/>
    <s v="Foi picado por um inseto ou cobra e foi para emergência do hospital Vitória assim precisando de cirurgia imediata pois pode vir a óbito ou amputação. O plano Leve está negando a liberação dizendo que há carência porém a carência terminou dia 30/11 e ele deu entrada no dia 02/12/2024. Ele tinha uma cirurgia marcada para 03/12/2024 em caráter de urgência onde o plano não liberou e ainda pediu transferência para outro hospital. Não conseguimos resolver pois eles alegam diversas coisas que não condizem com a lei."/>
    <d v="2024-12-03T00:00:00"/>
    <s v="Não Reincidente"/>
    <n v="2"/>
    <n v="0"/>
    <s v="Sim"/>
    <s v="Sim"/>
    <s v="Sim"/>
    <s v="Sim"/>
    <s v="Atendimento especializado / Ouvidoria"/>
    <n v="4"/>
    <x v="43"/>
    <m/>
    <x v="10"/>
    <m/>
    <x v="1"/>
    <s v="Sim"/>
    <s v="Não"/>
    <s v="&gt; 03/12 - Benef. entra em ctt para verificar autorização para internação, guia em auditoria. Benef. ameaça ANS, consultor abre caso para Atendimento Especializado._x000a_&gt; 03/12 - Aberto caso para GPI_x000a_&gt; 03/12 - Aberta Ouvidoria"/>
    <n v="0"/>
    <m/>
    <n v="0"/>
    <m/>
    <n v="0"/>
    <m/>
    <n v="0"/>
    <m/>
    <n v="0"/>
    <n v="0"/>
    <s v="-"/>
  </r>
  <r>
    <x v="71"/>
    <n v="13222988"/>
    <s v="Contratos e Regulamentos"/>
    <s v="Inclusão de dependente"/>
    <s v="ASAFE KALLEB MOURA DE AZEVEDO  "/>
    <m/>
    <n v="0"/>
    <s v="Personal "/>
    <s v="Novos associados"/>
    <s v="Belford Roxo"/>
    <s v="Empresarial"/>
    <s v="Interlocutor, que se identifica como Pai do beneficiário, questiona a não inclusão de dependente no plano, conforme previsão contratual. A solicitação de inclusão foi realizada em 28/10/2024. Operadora havia lhe dado prazo de 5 dias úteis e até o momento não resposta. Em novo contato operadora pede para que aguarde. Protocolo não foi fornecido – data 03/12/2024 - att Carla."/>
    <d v="2024-10-25T00:00:00"/>
    <s v="Não Reincidente"/>
    <n v="7"/>
    <n v="39"/>
    <s v="Não"/>
    <s v="Não"/>
    <s v="Sim"/>
    <s v="Não"/>
    <s v="Não"/>
    <n v="1"/>
    <x v="46"/>
    <m/>
    <x v="0"/>
    <m/>
    <x v="1"/>
    <s v="Não"/>
    <s v="Não"/>
    <s v="&gt;25/10 - Beneficiário solicita inclusão do filho, foi orientado a realização pelo portal;_x000a_&gt;"/>
    <n v="1"/>
    <s v="Beneficiário não conseguiu realizar inclusão de dependente pela área logada"/>
    <n v="1"/>
    <s v="Fale Leve  - Consultora não solicitou a documentação completa"/>
    <n v="0"/>
    <m/>
    <n v="0"/>
    <m/>
    <n v="0"/>
    <n v="0"/>
    <m/>
  </r>
  <r>
    <x v="71"/>
    <n v="13223385"/>
    <s v="Cobertura"/>
    <s v="Carência"/>
    <s v="JIN LINGYUN"/>
    <m/>
    <n v="52"/>
    <s v="Premium"/>
    <s v="Advindos III"/>
    <s v="Zona Oeste II"/>
    <s v="Empresarial"/>
    <s v="Fiz a contratação do plano Leve Premium II da operadora Leve Saúde com redução de carência, pois estava no plano da AMIL por mais de 12 meses. Fui tentar fazer um exame de ultrassonografia e exame de sangue no laboratório Labs na rua Sete de Setembro e me foi negado, alegando que eu estava em prazo de carência. Ao entrar em contato com a Leve Saúde, eles informaram que eu só posso fazer exames nos laboratórios da rede Preferencial. E que somente após 6 meses que eu posso usar a rede credenciada. Quando foi enviado o contrato para assinar eu li e não tem nada informando que não posso fazer Exames laboratoriais e de imagem eu só poderia usar a rede preferencial. Pedi para q"/>
    <d v="2024-11-12T00:00:00"/>
    <s v="Não Reincidente"/>
    <n v="2"/>
    <n v="21"/>
    <s v="Não"/>
    <s v="Não"/>
    <s v="Sim"/>
    <s v="Não"/>
    <s v="Não"/>
    <n v="1"/>
    <x v="11"/>
    <m/>
    <x v="0"/>
    <m/>
    <x v="1"/>
    <s v="Não"/>
    <s v="Não"/>
    <s v="&gt;12/11 - Corretor solicita informações sobre carências, informado os prazos para rede credenciada _x000a_&gt;22/11 - Esposa do beneficiário solicita informações sobre carências, informados os prazos"/>
    <n v="1"/>
    <s v="Falta de informação sobre redução de carência para rede preferencial na proposta"/>
    <n v="0"/>
    <m/>
    <n v="0"/>
    <m/>
    <n v="0"/>
    <m/>
    <n v="0"/>
    <n v="0"/>
    <m/>
  </r>
  <r>
    <x v="72"/>
    <n v="13225155"/>
    <s v="Contratos e Regulamentos"/>
    <s v="Demora no envio do boleto"/>
    <s v="ALDICEA ALVES BATISTA"/>
    <m/>
    <n v="55"/>
    <s v="Personal "/>
    <s v="Advindos I"/>
    <s v="Fora da Região"/>
    <s v="Empresarial"/>
    <s v="Interlocutora, que se identifica como beneficiária, questiona o não recebimento de boleto para pagamento de mensalidade, referente ao mês Dezembro com vencimento na data 05/12/2024 beneficiária alega que recebeu boleto com o código de barras inválido entrou em contato com a operadora foi enviado outro boleto, porém novamente com o código de barras inválido e ao informar que não estava conseguindo realizar o pagamento houve queda de ligação e com isso a beneficiária não consegue realizar o pagamento do boleto.. Protocolo 42233920241204265199 – data 04/12/2024."/>
    <d v="2024-12-02T00:00:00"/>
    <s v="Não Reincidente"/>
    <n v="3"/>
    <n v="2"/>
    <s v="Não"/>
    <s v="Não"/>
    <s v="Sim"/>
    <s v="Não"/>
    <s v="Não"/>
    <n v="1"/>
    <x v="8"/>
    <m/>
    <x v="6"/>
    <m/>
    <x v="1"/>
    <s v="Sim"/>
    <s v="Perda de SLA"/>
    <s v="&gt;02/12 - Filha da beneficiária entrou em contato informando que esta com dificuldades para realizar pagamento. Aberto caso para financeiro pois boleto está sem registro bancário. Caso vencido no dia 04/12 e não houve resposta da equipe;"/>
    <n v="1"/>
    <s v="Falta de automatização para registro bancário de boletos"/>
    <n v="1"/>
    <s v="Financeiro - Não realizou registro de boleto"/>
    <n v="0"/>
    <m/>
    <n v="1"/>
    <s v="Perda de SLA"/>
    <n v="0"/>
    <n v="0"/>
    <m/>
  </r>
  <r>
    <x v="72"/>
    <n v="13226647"/>
    <s v="Contratos e Regulamentos"/>
    <s v="Demora na Contratação AC"/>
    <s v="WILLIAM LILIANE SANTANA DE HOLANDA"/>
    <m/>
    <n v="51"/>
    <s v="Personal "/>
    <s v="Advindos II"/>
    <s v="Zona Oeste II"/>
    <s v="Individual"/>
    <s v="Preenchi proposta para o plano de saúde em 08/11/2024 e hoje dia 04/12/2024, estou sem reposta e sem plano de saúde, apenas obtive a informação de que o plano fora declinado - fora das regras comerciais, após eu ter me manifestado sobre minha doença ´pré existente. Não posso ficar sem resposta e sem o plano pelo que solicito resposta acerca da contratação."/>
    <d v="2024-11-08T00:00:00"/>
    <s v="Não Reincidente"/>
    <m/>
    <n v="26"/>
    <m/>
    <m/>
    <m/>
    <m/>
    <m/>
    <n v="0"/>
    <x v="7"/>
    <m/>
    <x v="9"/>
    <m/>
    <x v="2"/>
    <s v="Não"/>
    <s v="Não"/>
    <m/>
    <m/>
    <m/>
    <m/>
    <m/>
    <m/>
    <m/>
    <m/>
    <m/>
    <m/>
    <m/>
    <m/>
  </r>
  <r>
    <x v="73"/>
    <n v="13227013"/>
    <s v="Cobertura"/>
    <s v="Negativa de internação"/>
    <s v="ISABELA OLIVEIRA DE SOUZA"/>
    <m/>
    <n v="26"/>
    <s v="Premium"/>
    <s v="Novos associados"/>
    <s v="Zona Oeste I "/>
    <s v="Individual"/>
    <s v="Ontem, dia 04/12/2024, dei entrada na emergência com fortes dores abdominais e enjoo. Fiz exame de sangue e ultrassonografia e foi constatado pancreatite aguda, a médica cirurgiã solicitou minha internação de emergência devido a gravidade do meu caso. Porém o plano de saúde se recusou a liberar minha internação alegando carência e dizendo que eu deveria permanecer no hospital somente por 12 horas. Registro aqui a minha indignação com o plano de saúde."/>
    <d v="2024-12-04T00:00:00"/>
    <s v="Não Reincidente"/>
    <n v="1"/>
    <n v="1"/>
    <s v="Não"/>
    <s v="Não"/>
    <s v="Sim"/>
    <s v="Não"/>
    <s v="Não"/>
    <n v="1"/>
    <x v="16"/>
    <m/>
    <x v="10"/>
    <m/>
    <x v="0"/>
    <s v="Não"/>
    <s v="Não"/>
    <s v="Beneficiária com 28 dias de plano._x000a_&gt;04/12 - Beneficiária solicita posição sobre autorização, ciente que guia foi negada por carência."/>
    <n v="0"/>
    <m/>
    <n v="0"/>
    <m/>
    <n v="0"/>
    <m/>
    <n v="0"/>
    <m/>
    <n v="0"/>
    <n v="0"/>
    <m/>
  </r>
  <r>
    <x v="73"/>
    <n v="13228067"/>
    <s v="Cobertura"/>
    <s v="Negativa de reembolso"/>
    <s v="ISABELLA DE ALMEIDA SILVA"/>
    <m/>
    <n v="39"/>
    <s v="Premium"/>
    <s v="Novos associados"/>
    <s v="Zona Oeste II"/>
    <s v="Individual"/>
    <s v="Fiz uma consulta na Clínica da Leve Barra da Tijuca com um gastroenterologista no dia 24/10/2024, onde foi solicitada uma endoscopia com biopsia. Marquei o procedimento no mesmo local, tendo sido agendado para o dia 30/11/2024. Neste momento, não fui informada sobre qualquer carência ou pendência para a realização do exame. No dia citado, fiz o exame normalmente e fui informada de que deveria entregar o material para análise em um laboratório conveniado. Hoje, 05/12/2024, ao tentar entregar o mesmo na Rio Labor de Copacabana, o recebimento foi negado, informando que estava em período de carência e informando que o prazo para entrega do material era hoje, pois já haviam se passado 5 dias do exame. Sendo assim, devido à demora no contato com a Leve, fiz o pagamento de R$100,00 para que o exame fosse aceito e não perdesse a validade. Entrei em contato com a Leve solicitando reembolso e fui informada de que não haveria, pois eu deveria ter entrado em contato para saber sobre a carência."/>
    <d v="2024-12-05T00:00:00"/>
    <s v="Não Reincidente"/>
    <n v="1"/>
    <n v="0"/>
    <s v="Sim"/>
    <s v="Não"/>
    <s v="Sim"/>
    <s v="Não"/>
    <s v="Não"/>
    <n v="2"/>
    <x v="16"/>
    <m/>
    <x v="4"/>
    <m/>
    <x v="0"/>
    <m/>
    <m/>
    <m/>
    <m/>
    <m/>
    <m/>
    <m/>
    <m/>
    <m/>
    <m/>
    <m/>
    <m/>
    <m/>
    <m/>
  </r>
  <r>
    <x v="73"/>
    <n v="13228365"/>
    <s v="Cobertura"/>
    <s v="Dificuldade no agendamento"/>
    <s v="ROSELAINE CARVALHO DIAS"/>
    <m/>
    <n v="56"/>
    <s v="Personal "/>
    <s v="Novos associados"/>
    <s v="Centro/ Zona Sul"/>
    <s v="Empresarial"/>
    <s v="Beneficiária, questiona a não cobertura para, ORTOPEDISTA -ESPECIALISTA EM JOELHO. A operadora indicou os prestadores Dr. Jose Soares e nenhum deles tem agenda disponível dentro dos prazos da RN 566/2022 ou nenhum profissional tem agenda disponível para atendimento. O procedimento foi solicitado à operadora no dia 05/12/2024, para realização no município RIO DE JANEIRO. Beneficiária relata que já tinha uma consulta marcada para o dia 05/12/2024 foi informada que a consulta foi desmarcada, e nenhum profissional tem agenda disponível, beneficiária precisa realiza um dos procedimentos VISCO SUPLEMENTAÇÃO,ARTROSCOPIA DE JOELHO e precisa para com o profissional ortopedista especialista em joelho.Protocolo:42233920241205269533 – data:05/12/2024."/>
    <d v="2024-12-04T00:00:00"/>
    <s v="Não Reincidente"/>
    <n v="5"/>
    <n v="1"/>
    <s v="Sim"/>
    <s v="Não"/>
    <s v="Sim"/>
    <s v="Não"/>
    <s v="Reclame aqui"/>
    <n v="2"/>
    <x v="38"/>
    <s v="Ortopedista - Joelho"/>
    <x v="16"/>
    <s v="Leve clínica"/>
    <x v="1"/>
    <s v="Não"/>
    <s v="Não"/>
    <s v="Beneficiária reclama de cancelamento de consulta e dificuldade no reagendamento, pois agenda consta sem data dentro do prazo. Verificado com time da clínica que horário foi aberto indevidamente e por isso, houve o cancelamento da consulta."/>
    <n v="1"/>
    <s v="Leve clínica  - Cancelamento de consulta "/>
    <n v="0"/>
    <m/>
    <n v="0"/>
    <m/>
    <n v="0"/>
    <m/>
    <n v="0"/>
    <n v="1"/>
    <s v="Erro de integração do Tasy e Salesforce"/>
  </r>
  <r>
    <x v="73"/>
    <n v="13228785"/>
    <s v="Contratos e Regulamentos"/>
    <s v="Rescisão contratual"/>
    <s v="CARLOS ALBERTO CANDIDO DA COSTA"/>
    <m/>
    <n v="58"/>
    <s v="Personal "/>
    <s v="Advindos II"/>
    <s v="Zona Norte I"/>
    <s v="Empresarial"/>
    <s v="O interlocutor questiona que avisou a operadora que ,a esposa faleceu o convenio foi cancelado e alega que está sendo impedido de permanecer no plano e o beneficiário questiona que esta tentando cumprir carência Protocolo 42233920241115258660 15/11/2024"/>
    <m/>
    <s v="Não Reincidente"/>
    <m/>
    <n v="45631"/>
    <m/>
    <m/>
    <m/>
    <m/>
    <m/>
    <n v="0"/>
    <x v="40"/>
    <m/>
    <x v="17"/>
    <m/>
    <x v="2"/>
    <m/>
    <m/>
    <m/>
    <m/>
    <m/>
    <m/>
    <m/>
    <m/>
    <m/>
    <m/>
    <m/>
    <m/>
    <m/>
    <m/>
  </r>
  <r>
    <x v="74"/>
    <n v="13230113"/>
    <s v="Cobertura"/>
    <s v="Demora na liberação de benefício"/>
    <s v="LUCIANA ALVES BARBOSA DE AGUIAR"/>
    <m/>
    <n v="38"/>
    <s v="Personal "/>
    <s v="Novos associados"/>
    <s v="Duque de Caxias"/>
    <s v="Individual"/>
    <s v=" Interlocutor(a), que se identifica como Gilson Magalhaes de Aguiar, esposo da beneficiaria Luciana Alves Barbosa de Aguiar questiona a falta de atendimento para [20104189 OXIGENOTERAPIA HIPERBÁRICA (COM DIRETRIZ DE UTILIZAÇÃO) solicita com urgência conforme a guia medica]. A solicitação foi feita à Operadora no dia [05/12/2024], para realização no município [duque de Caxias, RJ]. A operadora alega que o pedido está em análise [ou não apresenta resposta ao pedido]. Protocolo [42233920241206274519] – data [06/12/2024]."/>
    <d v="2024-12-04T00:00:00"/>
    <s v="Não Reincidente"/>
    <n v="10"/>
    <n v="2"/>
    <s v="Não"/>
    <s v="Não"/>
    <s v="Sim"/>
    <s v="Não"/>
    <s v="Não"/>
    <n v="1"/>
    <x v="16"/>
    <s v="Terapia Hiperbárica"/>
    <x v="4"/>
    <m/>
    <x v="0"/>
    <s v="Sim"/>
    <s v="Não"/>
    <s v="&gt;04/12 - Esposo da beneficiária solicita indicação de rede para realização de terapia Hiperbárica, orientado a encaminhar pedido para email @pedidos. Não foi informado sobre carência para realizar procedimento (Erro operacional)_x000a_&gt;04/12 - Recepcionado primeiro pedido e guia aberta pelo Backoffice. Guia negada pois beneficiária se encontra em carência para realização de procedimentos complexos. (Beneficiária com 150 dias de plano)_x000a_&gt; 04 e 05/12 - Esposo entra em contato com a Central 6 vezes e é informado sobre a carência para procedimentos complexos._x000a_ Guia negada, após horário da abertura da NIP, pois beneficiária se encontra em carência para realização de procedimentos complexos. (Beneficiária com 150 dias de plano)"/>
    <n v="1"/>
    <s v="Informado prazo máximo para realização de procedimentos"/>
    <n v="2"/>
    <s v="Fale Leve - Não informou sobre carência para realização do procedimento_x000a_Fale Leve - Informou prazo errado para análise do procedimento"/>
    <n v="0"/>
    <m/>
    <n v="0"/>
    <m/>
    <n v="0"/>
    <n v="0"/>
    <m/>
  </r>
  <r>
    <x v="74"/>
    <n v="13230162"/>
    <s v="Contratos e Regulamentos"/>
    <s v="Demora na Contratação AC"/>
    <s v="ERICA DA SILVA"/>
    <m/>
    <n v="35"/>
    <s v="Personal "/>
    <s v="Advindos II"/>
    <s v="Zona Norte I"/>
    <s v="Individual"/>
    <s v="Interlocutor(a), que se identifica como beneficiária, questiona a recusa para contratação de plano individual ou familiar para titular e 2 dependentes, sob alegação de [a operadora não apresenta resposta]. A solicitação foi feita à Operadora no dia 18/11/2024 e entrevista realizada em 21/11/2024. &quot;Eles estão descriminando porque meu filho é autista&quot;. Protocolo 42233920241202259154 - data 02/12/2024."/>
    <d v="2024-11-18T00:00:00"/>
    <s v="Não Reincidente"/>
    <m/>
    <n v="18"/>
    <m/>
    <m/>
    <m/>
    <m/>
    <m/>
    <n v="0"/>
    <x v="7"/>
    <m/>
    <x v="9"/>
    <m/>
    <x v="2"/>
    <s v="Não"/>
    <s v="Não"/>
    <m/>
    <m/>
    <m/>
    <m/>
    <m/>
    <m/>
    <m/>
    <m/>
    <m/>
    <m/>
    <m/>
    <m/>
  </r>
  <r>
    <x v="74"/>
    <n v="13230306"/>
    <s v="Mensalidade e reajuste"/>
    <s v="Boleto"/>
    <s v="FATIMA NAZARETH NOBRE ASCARRUNZ"/>
    <m/>
    <n v="64"/>
    <s v="Personal "/>
    <s v="Novos associados"/>
    <s v="Zona Oeste II"/>
    <s v="Empresarial"/>
    <s v="a beneficiaria, questiona a cobrança da mensalidade em valor diferente do previsto em contrato. Foi incluso outros dependentes. esta com boleto de 2.067,67 ao tentar efetuar o pagamento aparece o valor de 1.743,87 o mesmo valor sem a inclusão de outro dependente. Beneficiaria relata que tentou contato com operadora e informou que não consegue atendimento para uma analise referentes a valor do boleto. Protocolo:42233920241206274858 data 06/12/2024"/>
    <d v="2024-09-11T00:00:00"/>
    <s v="Não Reincidente"/>
    <m/>
    <n v="86"/>
    <s v="Sim"/>
    <s v="Sim"/>
    <s v="Sim"/>
    <s v="Sim"/>
    <s v="Não"/>
    <n v="4"/>
    <x v="46"/>
    <m/>
    <x v="6"/>
    <m/>
    <x v="1"/>
    <s v="Sim"/>
    <s v="Encaminhado para área errada"/>
    <s v="Beneficiária solicitou a inclusão de beneficiário em setembro, porém, o valor do plano foi lançado apenas no mês de dezembro com pró rata._x000a_&gt;10/07 - Recebida solicitação de inclusão de beneficiário._x000a_&gt;11/09 - Avó do beneficiário questiona posição sobre solicitação de inclusão, foi reenviada a DS para preenchimento._x000a_&gt;13/09 -  Cadastro sinaliza recepção de DS preenchida e agenda EMQ para o dia 16/09._x000a_&gt;07/11 - "/>
    <n v="0"/>
    <m/>
    <n v="3"/>
    <s v="Cadastro - Demora para inclusão de dependente_x000a_Financeiro  - Não reprocessou os boletos_x000a_Fale Leve  - Encaminhou demanda para área errada"/>
    <n v="0"/>
    <m/>
    <n v="0"/>
    <m/>
    <n v="0"/>
    <n v="0"/>
    <m/>
  </r>
  <r>
    <x v="75"/>
    <n v="13231109"/>
    <s v="Cobertura"/>
    <s v="Dificuldade no agendamento"/>
    <s v="EMMANUEL ASSIS VASCONCELOS DE CARVALHO E SOUZA"/>
    <m/>
    <m/>
    <s v="Personal "/>
    <m/>
    <m/>
    <s v="Empresarial"/>
    <s v="Prezados, boa tarde! Infelizmente, recorro mais uma vez à intermediação desta agência, solicitando atenção em favor do beneficiário em condição de sofrimento por Transtorno Espectro Autista, com necessidade de suporte de Nivel II e em necessidade contínua e sem previsão de reabilitação, de terapias multiprofissionais. Em adimplência ao contrato ativo junto à Reclamada, encaminhei o pedido médico assistente datado, assinado e carimbado para analise e distribuição de rede pela operadora. Tendo passado o periodo regulatório de analise, adentrei o site da ANS e sob orientação desta, realizei contato direto com a Ouvidoria do plano, que retornou o processo desconsiderando a analise do pedido médico assistente e indeferindo a atualização terapeutica necessária para continuidade do tratamento do meu filho. Solicito mais uma vez, a gentileza da ANS, em intermediar a negativa do plano ao tratamento base do meu filho. Agradeço sempre. Cordialmente, LCS"/>
    <m/>
    <s v="Reincidente"/>
    <m/>
    <n v="45634"/>
    <m/>
    <m/>
    <m/>
    <m/>
    <m/>
    <m/>
    <x v="10"/>
    <m/>
    <x v="20"/>
    <m/>
    <x v="3"/>
    <m/>
    <m/>
    <m/>
    <m/>
    <m/>
    <m/>
    <m/>
    <m/>
    <m/>
    <m/>
    <m/>
    <m/>
    <m/>
    <m/>
  </r>
  <r>
    <x v="76"/>
    <n v="13231773"/>
    <m/>
    <m/>
    <s v="SOLANGE RAMALHO CIRINO DA SILVA"/>
    <m/>
    <m/>
    <m/>
    <m/>
    <m/>
    <m/>
    <s v="Beneficiaria , questiona a falta de atendimento para [CONSULTAS]. A solicitação foi feita à Operadora no mês 11/2024 . A operadora não apresenta resposta ao pedido. Protocolo [42233920241206275236] – data [não informado]."/>
    <m/>
    <m/>
    <m/>
    <m/>
    <m/>
    <m/>
    <m/>
    <m/>
    <m/>
    <m/>
    <x v="48"/>
    <m/>
    <x v="20"/>
    <m/>
    <x v="3"/>
    <m/>
    <m/>
    <m/>
    <m/>
    <m/>
    <m/>
    <m/>
    <m/>
    <m/>
    <m/>
    <m/>
    <m/>
    <m/>
    <m/>
  </r>
  <r>
    <x v="76"/>
    <n v="13232046"/>
    <m/>
    <m/>
    <s v="ELISANGELA PEREIRA DE OLIVEIRA"/>
    <m/>
    <m/>
    <m/>
    <m/>
    <m/>
    <m/>
    <s v="PACIENTE COM QUADRO DE DOR CRONICA, JÁ REALIZADO DIVERSOS TRATAMENTOS E SEM EXITO, E O CONVENIO NÃO AUTORIZOU."/>
    <m/>
    <m/>
    <m/>
    <m/>
    <m/>
    <m/>
    <m/>
    <m/>
    <m/>
    <m/>
    <x v="48"/>
    <m/>
    <x v="20"/>
    <m/>
    <x v="3"/>
    <m/>
    <m/>
    <m/>
    <m/>
    <m/>
    <m/>
    <m/>
    <m/>
    <m/>
    <m/>
    <m/>
    <m/>
    <m/>
    <m/>
  </r>
  <r>
    <x v="76"/>
    <n v="13232249"/>
    <m/>
    <m/>
    <s v="GISELI CRISTINE DA COSTA TEIXEIRA"/>
    <m/>
    <m/>
    <m/>
    <m/>
    <m/>
    <m/>
    <s v="Beneficiária , questiona o cancelamento , em 25/11/2024 , do contrato coletivo da empresa GISELI CRISTINE DA COSTA TEIXEIRA CNPJ:41805643000190 . A atendente da operadora alegou que todo ano eles fazem uma analise dos planos empresarias e os que não for mais de seu interesse cancela o contrato . Protocolo 422331202412032642157 data 06/12/2024 ."/>
    <m/>
    <m/>
    <m/>
    <m/>
    <m/>
    <m/>
    <m/>
    <m/>
    <m/>
    <m/>
    <x v="48"/>
    <m/>
    <x v="20"/>
    <m/>
    <x v="3"/>
    <m/>
    <m/>
    <m/>
    <m/>
    <m/>
    <m/>
    <m/>
    <m/>
    <m/>
    <m/>
    <m/>
    <m/>
    <m/>
    <m/>
  </r>
  <r>
    <x v="76"/>
    <n v="13232955"/>
    <m/>
    <m/>
    <s v="JOAO GABRIEL LOPES NEUSCHE DE CARVALHO JANNUZZI"/>
    <m/>
    <m/>
    <m/>
    <m/>
    <m/>
    <m/>
    <m/>
    <m/>
    <m/>
    <m/>
    <m/>
    <m/>
    <m/>
    <m/>
    <m/>
    <m/>
    <m/>
    <x v="48"/>
    <m/>
    <x v="20"/>
    <m/>
    <x v="3"/>
    <m/>
    <m/>
    <m/>
    <m/>
    <m/>
    <m/>
    <m/>
    <m/>
    <m/>
    <m/>
    <m/>
    <m/>
    <m/>
    <m/>
  </r>
  <r>
    <x v="76"/>
    <n v="13233053"/>
    <m/>
    <m/>
    <s v="JOAO GABRIEL LOPES NEUSCHE DE CARVALHO JANNUZZI"/>
    <m/>
    <m/>
    <m/>
    <m/>
    <m/>
    <m/>
    <m/>
    <m/>
    <m/>
    <m/>
    <m/>
    <m/>
    <m/>
    <m/>
    <m/>
    <m/>
    <m/>
    <x v="48"/>
    <m/>
    <x v="20"/>
    <m/>
    <x v="3"/>
    <m/>
    <m/>
    <m/>
    <m/>
    <m/>
    <m/>
    <m/>
    <m/>
    <m/>
    <m/>
    <m/>
    <m/>
    <m/>
    <m/>
  </r>
  <r>
    <x v="77"/>
    <m/>
    <m/>
    <m/>
    <m/>
    <m/>
    <m/>
    <m/>
    <m/>
    <m/>
    <m/>
    <m/>
    <m/>
    <m/>
    <m/>
    <m/>
    <m/>
    <m/>
    <m/>
    <m/>
    <m/>
    <m/>
    <x v="48"/>
    <m/>
    <x v="20"/>
    <m/>
    <x v="3"/>
    <m/>
    <m/>
    <m/>
    <m/>
    <m/>
    <m/>
    <m/>
    <m/>
    <m/>
    <m/>
    <m/>
    <m/>
    <m/>
    <m/>
  </r>
  <r>
    <x v="77"/>
    <m/>
    <m/>
    <m/>
    <m/>
    <m/>
    <m/>
    <m/>
    <m/>
    <m/>
    <m/>
    <m/>
    <m/>
    <m/>
    <m/>
    <m/>
    <m/>
    <m/>
    <m/>
    <m/>
    <m/>
    <m/>
    <x v="48"/>
    <m/>
    <x v="20"/>
    <m/>
    <x v="3"/>
    <m/>
    <m/>
    <m/>
    <m/>
    <m/>
    <m/>
    <m/>
    <m/>
    <m/>
    <m/>
    <m/>
    <m/>
    <m/>
    <m/>
  </r>
  <r>
    <x v="77"/>
    <m/>
    <m/>
    <m/>
    <m/>
    <m/>
    <m/>
    <m/>
    <m/>
    <m/>
    <m/>
    <m/>
    <m/>
    <m/>
    <m/>
    <m/>
    <m/>
    <m/>
    <m/>
    <m/>
    <m/>
    <m/>
    <x v="48"/>
    <m/>
    <x v="20"/>
    <m/>
    <x v="3"/>
    <m/>
    <m/>
    <m/>
    <m/>
    <m/>
    <m/>
    <m/>
    <m/>
    <m/>
    <m/>
    <m/>
    <m/>
    <m/>
    <m/>
  </r>
  <r>
    <x v="77"/>
    <m/>
    <m/>
    <m/>
    <m/>
    <m/>
    <m/>
    <m/>
    <m/>
    <m/>
    <m/>
    <m/>
    <m/>
    <m/>
    <m/>
    <m/>
    <m/>
    <m/>
    <m/>
    <m/>
    <m/>
    <m/>
    <x v="48"/>
    <m/>
    <x v="20"/>
    <m/>
    <x v="3"/>
    <m/>
    <m/>
    <m/>
    <m/>
    <m/>
    <m/>
    <m/>
    <m/>
    <m/>
    <m/>
    <m/>
    <m/>
    <m/>
    <m/>
  </r>
  <r>
    <x v="77"/>
    <m/>
    <m/>
    <m/>
    <m/>
    <m/>
    <m/>
    <m/>
    <m/>
    <m/>
    <m/>
    <m/>
    <m/>
    <m/>
    <m/>
    <m/>
    <m/>
    <m/>
    <m/>
    <m/>
    <m/>
    <m/>
    <x v="48"/>
    <m/>
    <x v="20"/>
    <m/>
    <x v="3"/>
    <m/>
    <m/>
    <m/>
    <m/>
    <m/>
    <m/>
    <m/>
    <m/>
    <m/>
    <m/>
    <m/>
    <m/>
    <m/>
    <m/>
  </r>
  <r>
    <x v="77"/>
    <m/>
    <m/>
    <m/>
    <m/>
    <m/>
    <m/>
    <m/>
    <m/>
    <m/>
    <m/>
    <m/>
    <m/>
    <m/>
    <m/>
    <m/>
    <m/>
    <m/>
    <m/>
    <m/>
    <m/>
    <m/>
    <x v="48"/>
    <m/>
    <x v="20"/>
    <m/>
    <x v="3"/>
    <m/>
    <m/>
    <m/>
    <m/>
    <m/>
    <m/>
    <m/>
    <m/>
    <m/>
    <m/>
    <m/>
    <m/>
    <m/>
    <m/>
  </r>
  <r>
    <x v="77"/>
    <m/>
    <m/>
    <m/>
    <m/>
    <m/>
    <m/>
    <m/>
    <m/>
    <m/>
    <m/>
    <m/>
    <m/>
    <m/>
    <m/>
    <m/>
    <m/>
    <m/>
    <m/>
    <m/>
    <m/>
    <m/>
    <x v="48"/>
    <m/>
    <x v="20"/>
    <m/>
    <x v="3"/>
    <m/>
    <m/>
    <m/>
    <m/>
    <m/>
    <m/>
    <m/>
    <m/>
    <m/>
    <m/>
    <m/>
    <m/>
    <m/>
    <m/>
  </r>
  <r>
    <x v="77"/>
    <m/>
    <m/>
    <m/>
    <m/>
    <m/>
    <m/>
    <m/>
    <m/>
    <m/>
    <m/>
    <m/>
    <m/>
    <m/>
    <m/>
    <m/>
    <m/>
    <m/>
    <m/>
    <m/>
    <m/>
    <m/>
    <x v="48"/>
    <m/>
    <x v="20"/>
    <m/>
    <x v="3"/>
    <m/>
    <m/>
    <m/>
    <m/>
    <m/>
    <m/>
    <m/>
    <m/>
    <m/>
    <m/>
    <m/>
    <m/>
    <m/>
    <m/>
  </r>
  <r>
    <x v="77"/>
    <m/>
    <m/>
    <m/>
    <m/>
    <m/>
    <m/>
    <m/>
    <m/>
    <m/>
    <m/>
    <m/>
    <m/>
    <m/>
    <m/>
    <m/>
    <m/>
    <m/>
    <m/>
    <m/>
    <m/>
    <m/>
    <x v="48"/>
    <m/>
    <x v="20"/>
    <m/>
    <x v="3"/>
    <m/>
    <m/>
    <m/>
    <m/>
    <m/>
    <m/>
    <m/>
    <m/>
    <m/>
    <m/>
    <m/>
    <m/>
    <m/>
    <m/>
  </r>
  <r>
    <x v="77"/>
    <m/>
    <m/>
    <m/>
    <m/>
    <m/>
    <m/>
    <m/>
    <m/>
    <m/>
    <m/>
    <m/>
    <m/>
    <m/>
    <m/>
    <m/>
    <m/>
    <m/>
    <m/>
    <m/>
    <m/>
    <m/>
    <x v="48"/>
    <m/>
    <x v="20"/>
    <m/>
    <x v="3"/>
    <m/>
    <m/>
    <m/>
    <m/>
    <m/>
    <m/>
    <m/>
    <m/>
    <m/>
    <m/>
    <m/>
    <m/>
    <m/>
    <m/>
  </r>
  <r>
    <x v="77"/>
    <m/>
    <m/>
    <m/>
    <m/>
    <m/>
    <m/>
    <m/>
    <m/>
    <m/>
    <m/>
    <m/>
    <m/>
    <m/>
    <m/>
    <m/>
    <m/>
    <m/>
    <m/>
    <m/>
    <m/>
    <m/>
    <x v="48"/>
    <m/>
    <x v="20"/>
    <m/>
    <x v="3"/>
    <m/>
    <m/>
    <m/>
    <m/>
    <m/>
    <m/>
    <m/>
    <m/>
    <m/>
    <m/>
    <m/>
    <m/>
    <m/>
    <m/>
  </r>
  <r>
    <x v="77"/>
    <m/>
    <m/>
    <m/>
    <m/>
    <m/>
    <m/>
    <m/>
    <m/>
    <m/>
    <m/>
    <m/>
    <m/>
    <m/>
    <m/>
    <m/>
    <m/>
    <m/>
    <m/>
    <m/>
    <m/>
    <m/>
    <x v="48"/>
    <m/>
    <x v="20"/>
    <m/>
    <x v="3"/>
    <m/>
    <m/>
    <m/>
    <m/>
    <m/>
    <m/>
    <m/>
    <m/>
    <m/>
    <m/>
    <m/>
    <m/>
    <m/>
    <m/>
  </r>
  <r>
    <x v="77"/>
    <m/>
    <m/>
    <m/>
    <m/>
    <m/>
    <m/>
    <m/>
    <m/>
    <m/>
    <m/>
    <m/>
    <m/>
    <m/>
    <m/>
    <m/>
    <m/>
    <m/>
    <m/>
    <m/>
    <m/>
    <m/>
    <x v="48"/>
    <m/>
    <x v="20"/>
    <m/>
    <x v="3"/>
    <m/>
    <m/>
    <m/>
    <m/>
    <m/>
    <m/>
    <m/>
    <m/>
    <m/>
    <m/>
    <m/>
    <m/>
    <m/>
    <m/>
  </r>
  <r>
    <x v="77"/>
    <m/>
    <m/>
    <m/>
    <m/>
    <m/>
    <m/>
    <m/>
    <m/>
    <m/>
    <m/>
    <m/>
    <m/>
    <m/>
    <m/>
    <m/>
    <m/>
    <m/>
    <m/>
    <m/>
    <m/>
    <m/>
    <x v="48"/>
    <m/>
    <x v="20"/>
    <m/>
    <x v="3"/>
    <m/>
    <m/>
    <m/>
    <m/>
    <m/>
    <m/>
    <m/>
    <m/>
    <m/>
    <m/>
    <m/>
    <m/>
    <m/>
    <m/>
  </r>
  <r>
    <x v="77"/>
    <m/>
    <m/>
    <m/>
    <m/>
    <m/>
    <m/>
    <m/>
    <m/>
    <m/>
    <m/>
    <m/>
    <m/>
    <m/>
    <m/>
    <m/>
    <m/>
    <m/>
    <m/>
    <m/>
    <m/>
    <m/>
    <x v="48"/>
    <m/>
    <x v="20"/>
    <m/>
    <x v="3"/>
    <m/>
    <m/>
    <m/>
    <m/>
    <m/>
    <m/>
    <m/>
    <m/>
    <m/>
    <m/>
    <m/>
    <m/>
    <m/>
    <m/>
  </r>
  <r>
    <x v="77"/>
    <m/>
    <m/>
    <m/>
    <m/>
    <m/>
    <m/>
    <m/>
    <m/>
    <m/>
    <m/>
    <m/>
    <m/>
    <m/>
    <m/>
    <m/>
    <m/>
    <m/>
    <m/>
    <m/>
    <m/>
    <m/>
    <x v="48"/>
    <m/>
    <x v="20"/>
    <m/>
    <x v="3"/>
    <m/>
    <m/>
    <m/>
    <m/>
    <m/>
    <m/>
    <m/>
    <m/>
    <m/>
    <m/>
    <m/>
    <m/>
    <m/>
    <m/>
  </r>
  <r>
    <x v="77"/>
    <m/>
    <m/>
    <m/>
    <m/>
    <m/>
    <m/>
    <m/>
    <m/>
    <m/>
    <m/>
    <m/>
    <m/>
    <m/>
    <m/>
    <m/>
    <m/>
    <m/>
    <m/>
    <m/>
    <m/>
    <m/>
    <x v="48"/>
    <m/>
    <x v="20"/>
    <m/>
    <x v="3"/>
    <m/>
    <m/>
    <m/>
    <m/>
    <m/>
    <m/>
    <m/>
    <m/>
    <m/>
    <m/>
    <m/>
    <m/>
    <m/>
    <m/>
  </r>
  <r>
    <x v="77"/>
    <m/>
    <m/>
    <m/>
    <m/>
    <m/>
    <m/>
    <m/>
    <m/>
    <m/>
    <m/>
    <m/>
    <m/>
    <m/>
    <m/>
    <m/>
    <m/>
    <m/>
    <m/>
    <m/>
    <m/>
    <m/>
    <x v="48"/>
    <m/>
    <x v="20"/>
    <m/>
    <x v="3"/>
    <m/>
    <m/>
    <m/>
    <m/>
    <m/>
    <m/>
    <m/>
    <m/>
    <m/>
    <m/>
    <m/>
    <m/>
    <m/>
    <m/>
  </r>
  <r>
    <x v="77"/>
    <m/>
    <m/>
    <m/>
    <m/>
    <m/>
    <m/>
    <m/>
    <m/>
    <m/>
    <m/>
    <m/>
    <m/>
    <m/>
    <m/>
    <m/>
    <m/>
    <m/>
    <m/>
    <m/>
    <m/>
    <m/>
    <x v="48"/>
    <m/>
    <x v="20"/>
    <m/>
    <x v="3"/>
    <m/>
    <m/>
    <m/>
    <m/>
    <m/>
    <m/>
    <m/>
    <m/>
    <m/>
    <m/>
    <m/>
    <m/>
    <m/>
    <m/>
  </r>
  <r>
    <x v="77"/>
    <m/>
    <m/>
    <m/>
    <m/>
    <m/>
    <m/>
    <m/>
    <m/>
    <m/>
    <m/>
    <m/>
    <m/>
    <m/>
    <m/>
    <m/>
    <m/>
    <m/>
    <m/>
    <m/>
    <m/>
    <m/>
    <x v="48"/>
    <m/>
    <x v="20"/>
    <m/>
    <x v="3"/>
    <m/>
    <m/>
    <m/>
    <m/>
    <m/>
    <m/>
    <m/>
    <m/>
    <m/>
    <m/>
    <m/>
    <m/>
    <m/>
    <m/>
  </r>
  <r>
    <x v="77"/>
    <m/>
    <m/>
    <m/>
    <m/>
    <m/>
    <m/>
    <m/>
    <m/>
    <m/>
    <m/>
    <m/>
    <m/>
    <m/>
    <m/>
    <m/>
    <m/>
    <m/>
    <m/>
    <m/>
    <m/>
    <m/>
    <x v="48"/>
    <m/>
    <x v="20"/>
    <m/>
    <x v="3"/>
    <m/>
    <m/>
    <m/>
    <m/>
    <m/>
    <m/>
    <m/>
    <m/>
    <m/>
    <m/>
    <m/>
    <m/>
    <m/>
    <m/>
  </r>
  <r>
    <x v="77"/>
    <m/>
    <m/>
    <m/>
    <m/>
    <m/>
    <m/>
    <m/>
    <m/>
    <m/>
    <m/>
    <m/>
    <m/>
    <m/>
    <m/>
    <m/>
    <m/>
    <m/>
    <m/>
    <m/>
    <m/>
    <m/>
    <x v="48"/>
    <m/>
    <x v="20"/>
    <m/>
    <x v="3"/>
    <m/>
    <m/>
    <m/>
    <m/>
    <m/>
    <m/>
    <m/>
    <m/>
    <m/>
    <m/>
    <m/>
    <m/>
    <m/>
    <m/>
  </r>
  <r>
    <x v="77"/>
    <m/>
    <m/>
    <m/>
    <m/>
    <m/>
    <m/>
    <m/>
    <m/>
    <m/>
    <m/>
    <m/>
    <m/>
    <m/>
    <m/>
    <m/>
    <m/>
    <m/>
    <m/>
    <m/>
    <m/>
    <m/>
    <x v="48"/>
    <m/>
    <x v="20"/>
    <m/>
    <x v="3"/>
    <m/>
    <m/>
    <m/>
    <m/>
    <m/>
    <m/>
    <m/>
    <m/>
    <m/>
    <m/>
    <m/>
    <m/>
    <m/>
    <m/>
  </r>
  <r>
    <x v="77"/>
    <m/>
    <m/>
    <m/>
    <m/>
    <m/>
    <m/>
    <m/>
    <m/>
    <m/>
    <m/>
    <m/>
    <m/>
    <m/>
    <m/>
    <m/>
    <m/>
    <m/>
    <m/>
    <m/>
    <m/>
    <m/>
    <x v="48"/>
    <m/>
    <x v="20"/>
    <m/>
    <x v="3"/>
    <m/>
    <m/>
    <m/>
    <m/>
    <m/>
    <m/>
    <m/>
    <m/>
    <m/>
    <m/>
    <m/>
    <m/>
    <m/>
    <m/>
  </r>
  <r>
    <x v="77"/>
    <m/>
    <m/>
    <m/>
    <m/>
    <m/>
    <m/>
    <m/>
    <m/>
    <m/>
    <m/>
    <m/>
    <m/>
    <m/>
    <m/>
    <m/>
    <m/>
    <m/>
    <m/>
    <m/>
    <m/>
    <m/>
    <x v="48"/>
    <m/>
    <x v="20"/>
    <m/>
    <x v="3"/>
    <m/>
    <m/>
    <m/>
    <m/>
    <m/>
    <m/>
    <m/>
    <m/>
    <m/>
    <m/>
    <m/>
    <m/>
    <m/>
    <m/>
  </r>
  <r>
    <x v="77"/>
    <m/>
    <m/>
    <m/>
    <m/>
    <m/>
    <m/>
    <m/>
    <m/>
    <m/>
    <m/>
    <m/>
    <m/>
    <m/>
    <m/>
    <m/>
    <m/>
    <m/>
    <m/>
    <m/>
    <m/>
    <m/>
    <x v="48"/>
    <m/>
    <x v="20"/>
    <m/>
    <x v="3"/>
    <m/>
    <m/>
    <m/>
    <m/>
    <m/>
    <m/>
    <m/>
    <m/>
    <m/>
    <m/>
    <m/>
    <m/>
    <m/>
    <m/>
  </r>
  <r>
    <x v="77"/>
    <m/>
    <m/>
    <m/>
    <m/>
    <m/>
    <m/>
    <m/>
    <m/>
    <m/>
    <m/>
    <m/>
    <m/>
    <m/>
    <m/>
    <m/>
    <m/>
    <m/>
    <m/>
    <m/>
    <m/>
    <m/>
    <x v="48"/>
    <m/>
    <x v="20"/>
    <m/>
    <x v="3"/>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7A5B90-10BA-45EC-876F-885B2495B3C7}" name="Tabela dinâmica8" cacheId="2"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chartFormat="23">
  <location ref="A146:C151" firstHeaderRow="0" firstDataRow="1" firstDataCol="1"/>
  <pivotFields count="41">
    <pivotField showAll="0"/>
    <pivotField showAll="0">
      <items count="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46"/>
        <item x="137"/>
        <item x="138"/>
        <item x="139"/>
        <item x="140"/>
        <item x="141"/>
        <item x="142"/>
        <item x="143"/>
        <item x="144"/>
        <item x="14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59">
        <item x="49"/>
        <item x="31"/>
        <item x="20"/>
        <item x="39"/>
        <item x="37"/>
        <item x="40"/>
        <item x="50"/>
        <item x="18"/>
        <item x="12"/>
        <item x="44"/>
        <item x="28"/>
        <item x="46"/>
        <item x="10"/>
        <item x="13"/>
        <item x="17"/>
        <item x="26"/>
        <item x="23"/>
        <item x="51"/>
        <item x="22"/>
        <item x="5"/>
        <item x="32"/>
        <item x="54"/>
        <item x="2"/>
        <item x="0"/>
        <item x="6"/>
        <item x="38"/>
        <item x="11"/>
        <item x="53"/>
        <item x="3"/>
        <item x="15"/>
        <item x="1"/>
        <item x="30"/>
        <item x="21"/>
        <item x="27"/>
        <item x="33"/>
        <item x="8"/>
        <item x="47"/>
        <item x="25"/>
        <item x="45"/>
        <item x="24"/>
        <item x="7"/>
        <item x="35"/>
        <item x="36"/>
        <item x="42"/>
        <item x="14"/>
        <item x="9"/>
        <item x="48"/>
        <item x="19"/>
        <item x="4"/>
        <item x="16"/>
        <item x="52"/>
        <item x="41"/>
        <item x="43"/>
        <item x="34"/>
        <item x="29"/>
        <item x="57"/>
        <item x="55"/>
        <item x="56"/>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4"/>
  </rowFields>
  <rowItems count="5">
    <i>
      <x v="28"/>
    </i>
    <i>
      <x v="56"/>
    </i>
    <i>
      <x v="9"/>
    </i>
    <i>
      <x v="49"/>
    </i>
    <i t="grand">
      <x/>
    </i>
  </rowItems>
  <colFields count="1">
    <field x="-2"/>
  </colFields>
  <colItems count="2">
    <i>
      <x/>
    </i>
    <i i="1">
      <x v="1"/>
    </i>
  </colItems>
  <dataFields count="2">
    <dataField name="Contagem de Assunto" fld="14" subtotal="count" baseField="16" baseItem="3" numFmtId="1"/>
    <dataField name="Contagem de Assunto2" fld="14" subtotal="count" baseField="14" baseItem="0" numFmtId="10">
      <extLst>
        <ext xmlns:x14="http://schemas.microsoft.com/office/spreadsheetml/2009/9/main" uri="{E15A36E0-9728-4e99-A89B-3F7291B0FE68}">
          <x14:dataField pivotShowAs="percentOfRunningTotal"/>
        </ext>
      </extLst>
    </dataField>
  </dataFields>
  <formats count="3">
    <format dxfId="426">
      <pivotArea outline="0" collapsedLevelsAreSubtotals="1" fieldPosition="0"/>
    </format>
    <format dxfId="425">
      <pivotArea outline="0" collapsedLevelsAreSubtotals="1" fieldPosition="0">
        <references count="1">
          <reference field="4294967294" count="1" selected="0">
            <x v="0"/>
          </reference>
        </references>
      </pivotArea>
    </format>
    <format dxfId="424">
      <pivotArea outline="0" fieldPosition="0">
        <references count="1">
          <reference field="4294967294" count="1">
            <x v="1"/>
          </reference>
        </references>
      </pivotArea>
    </format>
  </formats>
  <chartFormats count="86">
    <chartFormat chart="14" format="0"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 chart="16" format="6" series="1">
      <pivotArea type="data" outline="0" fieldPosition="0">
        <references count="2">
          <reference field="4294967294" count="1" selected="0">
            <x v="0"/>
          </reference>
          <reference field="14" count="1" selected="0">
            <x v="22"/>
          </reference>
        </references>
      </pivotArea>
    </chartFormat>
    <chartFormat chart="16" format="7" series="1">
      <pivotArea type="data" outline="0" fieldPosition="0">
        <references count="2">
          <reference field="4294967294" count="1" selected="0">
            <x v="0"/>
          </reference>
          <reference field="14" count="1" selected="0">
            <x v="8"/>
          </reference>
        </references>
      </pivotArea>
    </chartFormat>
    <chartFormat chart="16" format="8" series="1">
      <pivotArea type="data" outline="0" fieldPosition="0">
        <references count="2">
          <reference field="4294967294" count="1" selected="0">
            <x v="0"/>
          </reference>
          <reference field="14" count="1" selected="0">
            <x v="41"/>
          </reference>
        </references>
      </pivotArea>
    </chartFormat>
    <chartFormat chart="16" format="9" series="1">
      <pivotArea type="data" outline="0" fieldPosition="0">
        <references count="2">
          <reference field="4294967294" count="1" selected="0">
            <x v="0"/>
          </reference>
          <reference field="14" count="1" selected="0">
            <x v="40"/>
          </reference>
        </references>
      </pivotArea>
    </chartFormat>
    <chartFormat chart="16" format="10" series="1">
      <pivotArea type="data" outline="0" fieldPosition="0">
        <references count="2">
          <reference field="4294967294" count="1" selected="0">
            <x v="0"/>
          </reference>
          <reference field="14" count="1" selected="0">
            <x v="25"/>
          </reference>
        </references>
      </pivotArea>
    </chartFormat>
    <chartFormat chart="16" format="11" series="1">
      <pivotArea type="data" outline="0" fieldPosition="0">
        <references count="2">
          <reference field="4294967294" count="1" selected="0">
            <x v="0"/>
          </reference>
          <reference field="14" count="1" selected="0">
            <x v="12"/>
          </reference>
        </references>
      </pivotArea>
    </chartFormat>
    <chartFormat chart="16" format="12" series="1">
      <pivotArea type="data" outline="0" fieldPosition="0">
        <references count="2">
          <reference field="4294967294" count="1" selected="0">
            <x v="0"/>
          </reference>
          <reference field="14" count="1" selected="0">
            <x v="3"/>
          </reference>
        </references>
      </pivotArea>
    </chartFormat>
    <chartFormat chart="16" format="13" series="1">
      <pivotArea type="data" outline="0" fieldPosition="0">
        <references count="2">
          <reference field="4294967294" count="1" selected="0">
            <x v="0"/>
          </reference>
          <reference field="14" count="1" selected="0">
            <x v="4"/>
          </reference>
        </references>
      </pivotArea>
    </chartFormat>
    <chartFormat chart="16" format="14" series="1">
      <pivotArea type="data" outline="0" fieldPosition="0">
        <references count="2">
          <reference field="4294967294" count="1" selected="0">
            <x v="0"/>
          </reference>
          <reference field="14" count="1" selected="0">
            <x v="51"/>
          </reference>
        </references>
      </pivotArea>
    </chartFormat>
    <chartFormat chart="16" format="15" series="1">
      <pivotArea type="data" outline="0" fieldPosition="0">
        <references count="2">
          <reference field="4294967294" count="1" selected="0">
            <x v="0"/>
          </reference>
          <reference field="14" count="1" selected="0">
            <x v="45"/>
          </reference>
        </references>
      </pivotArea>
    </chartFormat>
    <chartFormat chart="16" format="16" series="1">
      <pivotArea type="data" outline="0" fieldPosition="0">
        <references count="2">
          <reference field="4294967294" count="1" selected="0">
            <x v="0"/>
          </reference>
          <reference field="14" count="1" selected="0">
            <x v="43"/>
          </reference>
        </references>
      </pivotArea>
    </chartFormat>
    <chartFormat chart="16" format="17" series="1">
      <pivotArea type="data" outline="0" fieldPosition="0">
        <references count="2">
          <reference field="4294967294" count="1" selected="0">
            <x v="0"/>
          </reference>
          <reference field="14" count="1" selected="0">
            <x v="5"/>
          </reference>
        </references>
      </pivotArea>
    </chartFormat>
    <chartFormat chart="14" format="2" series="1">
      <pivotArea type="data" outline="0" fieldPosition="0">
        <references count="2">
          <reference field="4294967294" count="1" selected="0">
            <x v="0"/>
          </reference>
          <reference field="14" count="1" selected="0">
            <x v="22"/>
          </reference>
        </references>
      </pivotArea>
    </chartFormat>
    <chartFormat chart="14" format="3" series="1">
      <pivotArea type="data" outline="0" fieldPosition="0">
        <references count="2">
          <reference field="4294967294" count="1" selected="0">
            <x v="0"/>
          </reference>
          <reference field="14" count="1" selected="0">
            <x v="8"/>
          </reference>
        </references>
      </pivotArea>
    </chartFormat>
    <chartFormat chart="14" format="4" series="1">
      <pivotArea type="data" outline="0" fieldPosition="0">
        <references count="2">
          <reference field="4294967294" count="1" selected="0">
            <x v="0"/>
          </reference>
          <reference field="14" count="1" selected="0">
            <x v="41"/>
          </reference>
        </references>
      </pivotArea>
    </chartFormat>
    <chartFormat chart="14" format="5" series="1">
      <pivotArea type="data" outline="0" fieldPosition="0">
        <references count="2">
          <reference field="4294967294" count="1" selected="0">
            <x v="0"/>
          </reference>
          <reference field="14" count="1" selected="0">
            <x v="40"/>
          </reference>
        </references>
      </pivotArea>
    </chartFormat>
    <chartFormat chart="14" format="6" series="1">
      <pivotArea type="data" outline="0" fieldPosition="0">
        <references count="2">
          <reference field="4294967294" count="1" selected="0">
            <x v="0"/>
          </reference>
          <reference field="14" count="1" selected="0">
            <x v="25"/>
          </reference>
        </references>
      </pivotArea>
    </chartFormat>
    <chartFormat chart="14" format="7" series="1">
      <pivotArea type="data" outline="0" fieldPosition="0">
        <references count="2">
          <reference field="4294967294" count="1" selected="0">
            <x v="0"/>
          </reference>
          <reference field="14" count="1" selected="0">
            <x v="12"/>
          </reference>
        </references>
      </pivotArea>
    </chartFormat>
    <chartFormat chart="14" format="8" series="1">
      <pivotArea type="data" outline="0" fieldPosition="0">
        <references count="2">
          <reference field="4294967294" count="1" selected="0">
            <x v="0"/>
          </reference>
          <reference field="14" count="1" selected="0">
            <x v="3"/>
          </reference>
        </references>
      </pivotArea>
    </chartFormat>
    <chartFormat chart="14" format="9" series="1">
      <pivotArea type="data" outline="0" fieldPosition="0">
        <references count="2">
          <reference field="4294967294" count="1" selected="0">
            <x v="0"/>
          </reference>
          <reference field="14" count="1" selected="0">
            <x v="4"/>
          </reference>
        </references>
      </pivotArea>
    </chartFormat>
    <chartFormat chart="14" format="10" series="1">
      <pivotArea type="data" outline="0" fieldPosition="0">
        <references count="2">
          <reference field="4294967294" count="1" selected="0">
            <x v="0"/>
          </reference>
          <reference field="14" count="1" selected="0">
            <x v="51"/>
          </reference>
        </references>
      </pivotArea>
    </chartFormat>
    <chartFormat chart="14" format="11" series="1">
      <pivotArea type="data" outline="0" fieldPosition="0">
        <references count="2">
          <reference field="4294967294" count="1" selected="0">
            <x v="0"/>
          </reference>
          <reference field="14" count="1" selected="0">
            <x v="45"/>
          </reference>
        </references>
      </pivotArea>
    </chartFormat>
    <chartFormat chart="14" format="12" series="1">
      <pivotArea type="data" outline="0" fieldPosition="0">
        <references count="2">
          <reference field="4294967294" count="1" selected="0">
            <x v="0"/>
          </reference>
          <reference field="14" count="1" selected="0">
            <x v="43"/>
          </reference>
        </references>
      </pivotArea>
    </chartFormat>
    <chartFormat chart="14" format="13" series="1">
      <pivotArea type="data" outline="0" fieldPosition="0">
        <references count="2">
          <reference field="4294967294" count="1" selected="0">
            <x v="0"/>
          </reference>
          <reference field="14" count="1" selected="0">
            <x v="5"/>
          </reference>
        </references>
      </pivotArea>
    </chartFormat>
    <chartFormat chart="14" format="28" series="1">
      <pivotArea type="data" outline="0" fieldPosition="0">
        <references count="2">
          <reference field="4294967294" count="1" selected="0">
            <x v="0"/>
          </reference>
          <reference field="14" count="1" selected="0">
            <x v="19"/>
          </reference>
        </references>
      </pivotArea>
    </chartFormat>
    <chartFormat chart="14" format="29" series="1">
      <pivotArea type="data" outline="0" fieldPosition="0">
        <references count="2">
          <reference field="4294967294" count="1" selected="0">
            <x v="0"/>
          </reference>
          <reference field="14" count="1" selected="0">
            <x v="24"/>
          </reference>
        </references>
      </pivotArea>
    </chartFormat>
    <chartFormat chart="14" format="30" series="1">
      <pivotArea type="data" outline="0" fieldPosition="0">
        <references count="2">
          <reference field="4294967294" count="1" selected="0">
            <x v="0"/>
          </reference>
          <reference field="14" count="1" selected="0">
            <x v="28"/>
          </reference>
        </references>
      </pivotArea>
    </chartFormat>
    <chartFormat chart="14" format="31" series="1">
      <pivotArea type="data" outline="0" fieldPosition="0">
        <references count="2">
          <reference field="4294967294" count="1" selected="0">
            <x v="0"/>
          </reference>
          <reference field="14" count="1" selected="0">
            <x v="50"/>
          </reference>
        </references>
      </pivotArea>
    </chartFormat>
    <chartFormat chart="14" format="32" series="1">
      <pivotArea type="data" outline="0" fieldPosition="0">
        <references count="2">
          <reference field="4294967294" count="1" selected="0">
            <x v="0"/>
          </reference>
          <reference field="14" count="1" selected="0">
            <x v="21"/>
          </reference>
        </references>
      </pivotArea>
    </chartFormat>
    <chartFormat chart="14" format="33" series="1">
      <pivotArea type="data" outline="0" fieldPosition="0">
        <references count="2">
          <reference field="4294967294" count="1" selected="0">
            <x v="0"/>
          </reference>
          <reference field="14" count="1" selected="0">
            <x v="27"/>
          </reference>
        </references>
      </pivotArea>
    </chartFormat>
    <chartFormat chart="14" format="34" series="1">
      <pivotArea type="data" outline="0" fieldPosition="0">
        <references count="2">
          <reference field="4294967294" count="1" selected="0">
            <x v="0"/>
          </reference>
          <reference field="14" count="1" selected="0">
            <x v="36"/>
          </reference>
        </references>
      </pivotArea>
    </chartFormat>
    <chartFormat chart="14" format="35" series="1">
      <pivotArea type="data" outline="0" fieldPosition="0">
        <references count="2">
          <reference field="4294967294" count="1" selected="0">
            <x v="0"/>
          </reference>
          <reference field="14" count="1" selected="0">
            <x v="38"/>
          </reference>
        </references>
      </pivotArea>
    </chartFormat>
    <chartFormat chart="14" format="36" series="1">
      <pivotArea type="data" outline="0" fieldPosition="0">
        <references count="2">
          <reference field="4294967294" count="1" selected="0">
            <x v="0"/>
          </reference>
          <reference field="14" count="1" selected="0">
            <x v="46"/>
          </reference>
        </references>
      </pivotArea>
    </chartFormat>
    <chartFormat chart="14" format="37" series="1">
      <pivotArea type="data" outline="0" fieldPosition="0">
        <references count="2">
          <reference field="4294967294" count="1" selected="0">
            <x v="0"/>
          </reference>
          <reference field="14" count="1" selected="0">
            <x v="49"/>
          </reference>
        </references>
      </pivotArea>
    </chartFormat>
    <chartFormat chart="14" format="38" series="1">
      <pivotArea type="data" outline="0" fieldPosition="0">
        <references count="2">
          <reference field="4294967294" count="1" selected="0">
            <x v="0"/>
          </reference>
          <reference field="14" count="1" selected="0">
            <x v="52"/>
          </reference>
        </references>
      </pivotArea>
    </chartFormat>
    <chartFormat chart="14" format="39" series="1">
      <pivotArea type="data" outline="0" fieldPosition="0">
        <references count="2">
          <reference field="4294967294" count="1" selected="0">
            <x v="0"/>
          </reference>
          <reference field="14" count="1" selected="0">
            <x v="55"/>
          </reference>
        </references>
      </pivotArea>
    </chartFormat>
    <chartFormat chart="14" format="40" series="1">
      <pivotArea type="data" outline="0" fieldPosition="0">
        <references count="2">
          <reference field="4294967294" count="1" selected="0">
            <x v="0"/>
          </reference>
          <reference field="14" count="1" selected="0">
            <x v="26"/>
          </reference>
        </references>
      </pivotArea>
    </chartFormat>
    <chartFormat chart="14" format="41" series="1">
      <pivotArea type="data" outline="0" fieldPosition="0">
        <references count="2">
          <reference field="4294967294" count="1" selected="0">
            <x v="0"/>
          </reference>
          <reference field="14" count="1" selected="0">
            <x v="29"/>
          </reference>
        </references>
      </pivotArea>
    </chartFormat>
    <chartFormat chart="14" format="42" series="1">
      <pivotArea type="data" outline="0" fieldPosition="0">
        <references count="2">
          <reference field="4294967294" count="1" selected="0">
            <x v="0"/>
          </reference>
          <reference field="14" count="1" selected="0">
            <x v="30"/>
          </reference>
        </references>
      </pivotArea>
    </chartFormat>
    <chartFormat chart="14" format="43" series="1">
      <pivotArea type="data" outline="0" fieldPosition="0">
        <references count="2">
          <reference field="4294967294" count="1" selected="0">
            <x v="0"/>
          </reference>
          <reference field="14" count="1" selected="0">
            <x v="31"/>
          </reference>
        </references>
      </pivotArea>
    </chartFormat>
    <chartFormat chart="14" format="44" series="1">
      <pivotArea type="data" outline="0" fieldPosition="0">
        <references count="2">
          <reference field="4294967294" count="1" selected="0">
            <x v="0"/>
          </reference>
          <reference field="14" count="1" selected="0">
            <x v="32"/>
          </reference>
        </references>
      </pivotArea>
    </chartFormat>
    <chartFormat chart="14" format="45" series="1">
      <pivotArea type="data" outline="0" fieldPosition="0">
        <references count="2">
          <reference field="4294967294" count="1" selected="0">
            <x v="0"/>
          </reference>
          <reference field="14" count="1" selected="0">
            <x v="33"/>
          </reference>
        </references>
      </pivotArea>
    </chartFormat>
    <chartFormat chart="14" format="46" series="1">
      <pivotArea type="data" outline="0" fieldPosition="0">
        <references count="2">
          <reference field="4294967294" count="1" selected="0">
            <x v="0"/>
          </reference>
          <reference field="14" count="1" selected="0">
            <x v="34"/>
          </reference>
        </references>
      </pivotArea>
    </chartFormat>
    <chartFormat chart="14" format="47" series="1">
      <pivotArea type="data" outline="0" fieldPosition="0">
        <references count="2">
          <reference field="4294967294" count="1" selected="0">
            <x v="0"/>
          </reference>
          <reference field="14" count="1" selected="0">
            <x v="35"/>
          </reference>
        </references>
      </pivotArea>
    </chartFormat>
    <chartFormat chart="14" format="48" series="1">
      <pivotArea type="data" outline="0" fieldPosition="0">
        <references count="2">
          <reference field="4294967294" count="1" selected="0">
            <x v="0"/>
          </reference>
          <reference field="14" count="1" selected="0">
            <x v="37"/>
          </reference>
        </references>
      </pivotArea>
    </chartFormat>
    <chartFormat chart="14" format="49" series="1">
      <pivotArea type="data" outline="0" fieldPosition="0">
        <references count="2">
          <reference field="4294967294" count="1" selected="0">
            <x v="0"/>
          </reference>
          <reference field="14" count="1" selected="0">
            <x v="39"/>
          </reference>
        </references>
      </pivotArea>
    </chartFormat>
    <chartFormat chart="14" format="50" series="1">
      <pivotArea type="data" outline="0" fieldPosition="0">
        <references count="2">
          <reference field="4294967294" count="1" selected="0">
            <x v="0"/>
          </reference>
          <reference field="14" count="1" selected="0">
            <x v="42"/>
          </reference>
        </references>
      </pivotArea>
    </chartFormat>
    <chartFormat chart="14" format="51" series="1">
      <pivotArea type="data" outline="0" fieldPosition="0">
        <references count="2">
          <reference field="4294967294" count="1" selected="0">
            <x v="0"/>
          </reference>
          <reference field="14" count="1" selected="0">
            <x v="44"/>
          </reference>
        </references>
      </pivotArea>
    </chartFormat>
    <chartFormat chart="14" format="52" series="1">
      <pivotArea type="data" outline="0" fieldPosition="0">
        <references count="2">
          <reference field="4294967294" count="1" selected="0">
            <x v="0"/>
          </reference>
          <reference field="14" count="1" selected="0">
            <x v="47"/>
          </reference>
        </references>
      </pivotArea>
    </chartFormat>
    <chartFormat chart="14" format="53" series="1">
      <pivotArea type="data" outline="0" fieldPosition="0">
        <references count="2">
          <reference field="4294967294" count="1" selected="0">
            <x v="0"/>
          </reference>
          <reference field="14" count="1" selected="0">
            <x v="48"/>
          </reference>
        </references>
      </pivotArea>
    </chartFormat>
    <chartFormat chart="14" format="54" series="1">
      <pivotArea type="data" outline="0" fieldPosition="0">
        <references count="2">
          <reference field="4294967294" count="1" selected="0">
            <x v="0"/>
          </reference>
          <reference field="14" count="1" selected="0">
            <x v="53"/>
          </reference>
        </references>
      </pivotArea>
    </chartFormat>
    <chartFormat chart="14" format="55" series="1">
      <pivotArea type="data" outline="0" fieldPosition="0">
        <references count="2">
          <reference field="4294967294" count="1" selected="0">
            <x v="0"/>
          </reference>
          <reference field="14" count="1" selected="0">
            <x v="54"/>
          </reference>
        </references>
      </pivotArea>
    </chartFormat>
    <chartFormat chart="14" format="56" series="1">
      <pivotArea type="data" outline="0" fieldPosition="0">
        <references count="1">
          <reference field="4294967294" count="1" selected="0">
            <x v="1"/>
          </reference>
        </references>
      </pivotArea>
    </chartFormat>
    <chartFormat chart="14" format="57" series="1">
      <pivotArea type="data" outline="0" fieldPosition="0">
        <references count="2">
          <reference field="4294967294" count="1" selected="0">
            <x v="0"/>
          </reference>
          <reference field="14" count="1" selected="0">
            <x v="9"/>
          </reference>
        </references>
      </pivotArea>
    </chartFormat>
    <chartFormat chart="14" format="58" series="1">
      <pivotArea type="data" outline="0" fieldPosition="0">
        <references count="2">
          <reference field="4294967294" count="1" selected="0">
            <x v="0"/>
          </reference>
          <reference field="14" count="1" selected="0">
            <x v="17"/>
          </reference>
        </references>
      </pivotArea>
    </chartFormat>
    <chartFormat chart="14" format="59" series="1">
      <pivotArea type="data" outline="0" fieldPosition="0">
        <references count="2">
          <reference field="4294967294" count="1" selected="0">
            <x v="0"/>
          </reference>
          <reference field="14" count="1" selected="0">
            <x v="6"/>
          </reference>
        </references>
      </pivotArea>
    </chartFormat>
    <chartFormat chart="14" format="60" series="1">
      <pivotArea type="data" outline="0" fieldPosition="0">
        <references count="2">
          <reference field="4294967294" count="1" selected="0">
            <x v="0"/>
          </reference>
          <reference field="14" count="1" selected="0">
            <x v="0"/>
          </reference>
        </references>
      </pivotArea>
    </chartFormat>
    <chartFormat chart="14" format="61" series="1">
      <pivotArea type="data" outline="0" fieldPosition="0">
        <references count="2">
          <reference field="4294967294" count="1" selected="0">
            <x v="0"/>
          </reference>
          <reference field="14" count="1" selected="0">
            <x v="11"/>
          </reference>
        </references>
      </pivotArea>
    </chartFormat>
    <chartFormat chart="14" format="62" series="1">
      <pivotArea type="data" outline="0" fieldPosition="0">
        <references count="2">
          <reference field="4294967294" count="1" selected="0">
            <x v="1"/>
          </reference>
          <reference field="14" count="1" selected="0">
            <x v="28"/>
          </reference>
        </references>
      </pivotArea>
    </chartFormat>
    <chartFormat chart="14" format="63" series="1">
      <pivotArea type="data" outline="0" fieldPosition="0">
        <references count="2">
          <reference field="4294967294" count="1" selected="0">
            <x v="1"/>
          </reference>
          <reference field="14" count="1" selected="0">
            <x v="19"/>
          </reference>
        </references>
      </pivotArea>
    </chartFormat>
    <chartFormat chart="14" format="64" series="1">
      <pivotArea type="data" outline="0" fieldPosition="0">
        <references count="2">
          <reference field="4294967294" count="1" selected="0">
            <x v="1"/>
          </reference>
          <reference field="14" count="1" selected="0">
            <x v="24"/>
          </reference>
        </references>
      </pivotArea>
    </chartFormat>
    <chartFormat chart="14" format="65" series="1">
      <pivotArea type="data" outline="0" fieldPosition="0">
        <references count="2">
          <reference field="4294967294" count="1" selected="0">
            <x v="1"/>
          </reference>
          <reference field="14" count="1" selected="0">
            <x v="40"/>
          </reference>
        </references>
      </pivotArea>
    </chartFormat>
    <chartFormat chart="14" format="66" series="1">
      <pivotArea type="data" outline="0" fieldPosition="0">
        <references count="2">
          <reference field="4294967294" count="1" selected="0">
            <x v="1"/>
          </reference>
          <reference field="14" count="1" selected="0">
            <x v="9"/>
          </reference>
        </references>
      </pivotArea>
    </chartFormat>
    <chartFormat chart="14" format="67" series="1">
      <pivotArea type="data" outline="0" fieldPosition="0">
        <references count="2">
          <reference field="4294967294" count="1" selected="0">
            <x v="1"/>
          </reference>
          <reference field="14" count="1" selected="0">
            <x v="43"/>
          </reference>
        </references>
      </pivotArea>
    </chartFormat>
    <chartFormat chart="14" format="68" series="1">
      <pivotArea type="data" outline="0" fieldPosition="0">
        <references count="2">
          <reference field="4294967294" count="1" selected="0">
            <x v="1"/>
          </reference>
          <reference field="14" count="1" selected="0">
            <x v="50"/>
          </reference>
        </references>
      </pivotArea>
    </chartFormat>
    <chartFormat chart="14" format="69" series="1">
      <pivotArea type="data" outline="0" fieldPosition="0">
        <references count="2">
          <reference field="4294967294" count="1" selected="0">
            <x v="1"/>
          </reference>
          <reference field="14" count="1" selected="0">
            <x v="22"/>
          </reference>
        </references>
      </pivotArea>
    </chartFormat>
    <chartFormat chart="14" format="70" series="1">
      <pivotArea type="data" outline="0" fieldPosition="0">
        <references count="2">
          <reference field="4294967294" count="1" selected="0">
            <x v="1"/>
          </reference>
          <reference field="14" count="1" selected="0">
            <x v="25"/>
          </reference>
        </references>
      </pivotArea>
    </chartFormat>
    <chartFormat chart="14" format="71" series="1">
      <pivotArea type="data" outline="0" fieldPosition="0">
        <references count="2">
          <reference field="4294967294" count="1" selected="0">
            <x v="1"/>
          </reference>
          <reference field="14" count="1" selected="0">
            <x v="52"/>
          </reference>
        </references>
      </pivotArea>
    </chartFormat>
    <chartFormat chart="14" format="72" series="1">
      <pivotArea type="data" outline="0" fieldPosition="0">
        <references count="2">
          <reference field="4294967294" count="1" selected="0">
            <x v="1"/>
          </reference>
          <reference field="14" count="1" selected="0">
            <x v="46"/>
          </reference>
        </references>
      </pivotArea>
    </chartFormat>
    <chartFormat chart="14" format="73" series="1">
      <pivotArea type="data" outline="0" fieldPosition="0">
        <references count="2">
          <reference field="4294967294" count="1" selected="0">
            <x v="1"/>
          </reference>
          <reference field="14" count="1" selected="0">
            <x v="17"/>
          </reference>
        </references>
      </pivotArea>
    </chartFormat>
    <chartFormat chart="14" format="74" series="1">
      <pivotArea type="data" outline="0" fieldPosition="0">
        <references count="2">
          <reference field="4294967294" count="1" selected="0">
            <x v="1"/>
          </reference>
          <reference field="14" count="1" selected="0">
            <x v="8"/>
          </reference>
        </references>
      </pivotArea>
    </chartFormat>
    <chartFormat chart="14" format="75" series="1">
      <pivotArea type="data" outline="0" fieldPosition="0">
        <references count="2">
          <reference field="4294967294" count="1" selected="0">
            <x v="1"/>
          </reference>
          <reference field="14" count="1" selected="0">
            <x v="6"/>
          </reference>
        </references>
      </pivotArea>
    </chartFormat>
    <chartFormat chart="14" format="76" series="1">
      <pivotArea type="data" outline="0" fieldPosition="0">
        <references count="2">
          <reference field="4294967294" count="1" selected="0">
            <x v="1"/>
          </reference>
          <reference field="14" count="1" selected="0">
            <x v="5"/>
          </reference>
        </references>
      </pivotArea>
    </chartFormat>
    <chartFormat chart="14" format="77" series="1">
      <pivotArea type="data" outline="0" fieldPosition="0">
        <references count="2">
          <reference field="4294967294" count="1" selected="0">
            <x v="1"/>
          </reference>
          <reference field="14" count="1" selected="0">
            <x v="21"/>
          </reference>
        </references>
      </pivotArea>
    </chartFormat>
    <chartFormat chart="14" format="78" series="1">
      <pivotArea type="data" outline="0" fieldPosition="0">
        <references count="2">
          <reference field="4294967294" count="1" selected="0">
            <x v="1"/>
          </reference>
          <reference field="14" count="1" selected="0">
            <x v="0"/>
          </reference>
        </references>
      </pivotArea>
    </chartFormat>
    <chartFormat chart="14" format="79" series="1">
      <pivotArea type="data" outline="0" fieldPosition="0">
        <references count="2">
          <reference field="4294967294" count="1" selected="0">
            <x v="1"/>
          </reference>
          <reference field="14" count="1" selected="0">
            <x v="45"/>
          </reference>
        </references>
      </pivotArea>
    </chartFormat>
    <chartFormat chart="14" format="80" series="1">
      <pivotArea type="data" outline="0" fieldPosition="0">
        <references count="2">
          <reference field="4294967294" count="1" selected="0">
            <x v="1"/>
          </reference>
          <reference field="14" count="1" selected="0">
            <x v="27"/>
          </reference>
        </references>
      </pivotArea>
    </chartFormat>
    <chartFormat chart="14" format="81" series="1">
      <pivotArea type="data" outline="0" fieldPosition="0">
        <references count="2">
          <reference field="4294967294" count="1" selected="0">
            <x v="1"/>
          </reference>
          <reference field="14" count="1" selected="0">
            <x v="49"/>
          </reference>
        </references>
      </pivotArea>
    </chartFormat>
    <chartFormat chart="14" format="82" series="1">
      <pivotArea type="data" outline="0" fieldPosition="0">
        <references count="2">
          <reference field="4294967294" count="1" selected="0">
            <x v="1"/>
          </reference>
          <reference field="14" count="1" selected="0">
            <x v="11"/>
          </reference>
        </references>
      </pivotArea>
    </chartFormat>
    <chartFormat chart="14" format="83" series="1">
      <pivotArea type="data" outline="0" fieldPosition="0">
        <references count="2">
          <reference field="4294967294" count="1" selected="0">
            <x v="1"/>
          </reference>
          <reference field="14" count="1" selected="0">
            <x v="51"/>
          </reference>
        </references>
      </pivotArea>
    </chartFormat>
    <chartFormat chart="14" format="84" series="1">
      <pivotArea type="data" outline="0" fieldPosition="0">
        <references count="2">
          <reference field="4294967294" count="1" selected="0">
            <x v="1"/>
          </reference>
          <reference field="14" count="1" selected="0">
            <x v="36"/>
          </reference>
        </references>
      </pivotArea>
    </chartFormat>
    <chartFormat chart="14" format="85" series="1">
      <pivotArea type="data" outline="0" fieldPosition="0">
        <references count="2">
          <reference field="4294967294" count="1" selected="0">
            <x v="1"/>
          </reference>
          <reference field="14" count="1" selected="0">
            <x v="38"/>
          </reference>
        </references>
      </pivotArea>
    </chartFormat>
    <chartFormat chart="14" format="86" series="1">
      <pivotArea type="data" outline="0" fieldPosition="0">
        <references count="2">
          <reference field="4294967294" count="1" selected="0">
            <x v="1"/>
          </reference>
          <reference field="14" count="1" selected="0">
            <x v="12"/>
          </reference>
        </references>
      </pivotArea>
    </chartFormat>
    <chartFormat chart="14" format="87" series="1">
      <pivotArea type="data" outline="0" fieldPosition="0">
        <references count="2">
          <reference field="4294967294" count="1" selected="0">
            <x v="1"/>
          </reference>
          <reference field="14" count="1" selected="0">
            <x v="55"/>
          </reference>
        </references>
      </pivotArea>
    </chartFormat>
  </chartFormats>
  <pivotTableStyleInfo name="PivotStyleLight13" showRowHeaders="1" showColHeaders="1" showRowStripes="0" showColStripes="0" showLastColumn="1"/>
  <filters count="2">
    <filter fld="1" type="dateBetween" evalOrder="-1" id="1024" name="Data Da NIP">
      <autoFilter ref="A1">
        <filterColumn colId="0">
          <customFilters and="1">
            <customFilter operator="greaterThanOrEqual" val="45597"/>
            <customFilter operator="lessThanOrEqual" val="45626"/>
          </customFilters>
        </filterColumn>
      </autoFilter>
      <extLst>
        <ext xmlns:x15="http://schemas.microsoft.com/office/spreadsheetml/2010/11/main" uri="{0605FD5F-26C8-4aeb-8148-2DB25E43C511}">
          <x15:pivotFilter useWholeDay="1"/>
        </ext>
      </extLst>
    </filter>
    <filter fld="14" type="valueGreaterThan" evalOrder="-1" id="609" iMeasureFld="0">
      <autoFilter ref="A1">
        <filterColumn colId="0">
          <customFilters>
            <customFilter operator="greaterThan" val="1"/>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5CC784B-4D08-454D-BA90-AFF33EDD302F}" name="Tabela dinâmica11" cacheId="2"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chartFormat="1">
  <location ref="G1:G2" firstHeaderRow="1" firstDataRow="1" firstDataCol="0"/>
  <pivotFields count="41">
    <pivotField showAll="0"/>
    <pivotField dataField="1" showAll="0">
      <items count="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46"/>
        <item x="137"/>
        <item x="138"/>
        <item x="139"/>
        <item x="140"/>
        <item x="141"/>
        <item x="142"/>
        <item x="143"/>
        <item x="144"/>
        <item x="14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Contagem de Data Da NIP" fld="1" subtotal="count" baseField="0" baseItem="0" numFmtId="1"/>
  </dataFields>
  <formats count="1">
    <format dxfId="427">
      <pivotArea outline="0" collapsedLevelsAreSubtotals="1" fieldPosition="0"/>
    </format>
  </formats>
  <pivotTableStyleInfo name="PivotStyleLight13" showRowHeaders="1" showColHeaders="1" showRowStripes="0" showColStripes="0" showLastColumn="1"/>
  <filters count="1">
    <filter fld="1" type="dateBetween" evalOrder="-1" id="1020" name="Data Da NIP">
      <autoFilter ref="A1">
        <filterColumn colId="0">
          <customFilters and="1">
            <customFilter operator="greaterThanOrEqual" val="45597"/>
            <customFilter operator="lessThanOrEqual" val="456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A96EEA9-7BF4-43BF-8E8E-481FFB4AF10E}" name="Tabela dinâmica1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31">
  <location ref="A417:H424" firstHeaderRow="1" firstDataRow="2" firstDataCol="1"/>
  <pivotFields count="45">
    <pivotField showAll="0"/>
    <pivotField showAll="0">
      <items count="1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7">
        <item x="0"/>
        <item x="1"/>
        <item x="2"/>
        <item x="3"/>
        <item x="4"/>
        <item x="5"/>
        <item t="default"/>
      </items>
    </pivotField>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Col" showAll="0">
      <items count="15">
        <item h="1" x="0"/>
        <item x="1"/>
        <item x="2"/>
        <item x="3"/>
        <item x="4"/>
        <item x="5"/>
        <item x="6"/>
        <item x="7"/>
        <item x="8"/>
        <item x="9"/>
        <item x="11"/>
        <item x="12"/>
        <item x="13"/>
        <item x="10"/>
        <item t="default"/>
      </items>
    </pivotField>
  </pivotFields>
  <rowFields count="1">
    <field x="40"/>
  </rowFields>
  <rowItems count="6">
    <i>
      <x/>
    </i>
    <i>
      <x v="1"/>
    </i>
    <i>
      <x v="2"/>
    </i>
    <i>
      <x v="3"/>
    </i>
    <i>
      <x v="4"/>
    </i>
    <i t="grand">
      <x/>
    </i>
  </rowItems>
  <colFields count="1">
    <field x="44"/>
  </colFields>
  <colItems count="7">
    <i>
      <x v="5"/>
    </i>
    <i>
      <x v="6"/>
    </i>
    <i>
      <x v="7"/>
    </i>
    <i>
      <x v="8"/>
    </i>
    <i>
      <x v="9"/>
    </i>
    <i>
      <x v="13"/>
    </i>
    <i t="grand">
      <x/>
    </i>
  </colItems>
  <dataFields count="1">
    <dataField name="Contagem de Semana" fld="40" subtotal="count" baseField="40" baseItem="3"/>
  </dataFields>
  <formats count="9">
    <format dxfId="436">
      <pivotArea outline="0" collapsedLevelsAreSubtotals="1" fieldPosition="0"/>
    </format>
    <format dxfId="435">
      <pivotArea outline="0" collapsedLevelsAreSubtotals="1" fieldPosition="0"/>
    </format>
    <format dxfId="434">
      <pivotArea outline="0" collapsedLevelsAreSubtotals="1" fieldPosition="0"/>
    </format>
    <format dxfId="433">
      <pivotArea grandRow="1" outline="0" collapsedLevelsAreSubtotals="1" fieldPosition="0"/>
    </format>
    <format dxfId="432">
      <pivotArea field="44" grandRow="1" outline="0" collapsedLevelsAreSubtotals="1" axis="axisCol" fieldPosition="0">
        <references count="1">
          <reference field="44" count="6" selected="0">
            <x v="5"/>
            <x v="6"/>
            <x v="7"/>
            <x v="8"/>
            <x v="9"/>
            <x v="13"/>
          </reference>
        </references>
      </pivotArea>
    </format>
    <format dxfId="431">
      <pivotArea grandRow="1" grandCol="1" outline="0" collapsedLevelsAreSubtotals="1" fieldPosition="0"/>
    </format>
    <format dxfId="430">
      <pivotArea field="40" type="button" dataOnly="0" labelOnly="1" outline="0" axis="axisRow" fieldPosition="0"/>
    </format>
    <format dxfId="429">
      <pivotArea dataOnly="0" labelOnly="1" fieldPosition="0">
        <references count="1">
          <reference field="44" count="6">
            <x v="5"/>
            <x v="6"/>
            <x v="7"/>
            <x v="8"/>
            <x v="9"/>
            <x v="13"/>
          </reference>
        </references>
      </pivotArea>
    </format>
    <format dxfId="428">
      <pivotArea dataOnly="0" labelOnly="1" grandCol="1" outline="0" fieldPosition="0"/>
    </format>
  </formats>
  <chartFormats count="6">
    <chartFormat chart="30" format="0" series="1">
      <pivotArea type="data" outline="0" fieldPosition="0">
        <references count="2">
          <reference field="4294967294" count="1" selected="0">
            <x v="0"/>
          </reference>
          <reference field="44" count="1" selected="0">
            <x v="5"/>
          </reference>
        </references>
      </pivotArea>
    </chartFormat>
    <chartFormat chart="30" format="1" series="1">
      <pivotArea type="data" outline="0" fieldPosition="0">
        <references count="2">
          <reference field="4294967294" count="1" selected="0">
            <x v="0"/>
          </reference>
          <reference field="44" count="1" selected="0">
            <x v="6"/>
          </reference>
        </references>
      </pivotArea>
    </chartFormat>
    <chartFormat chart="30" format="2" series="1">
      <pivotArea type="data" outline="0" fieldPosition="0">
        <references count="2">
          <reference field="4294967294" count="1" selected="0">
            <x v="0"/>
          </reference>
          <reference field="44" count="1" selected="0">
            <x v="7"/>
          </reference>
        </references>
      </pivotArea>
    </chartFormat>
    <chartFormat chart="30" format="3" series="1">
      <pivotArea type="data" outline="0" fieldPosition="0">
        <references count="2">
          <reference field="4294967294" count="1" selected="0">
            <x v="0"/>
          </reference>
          <reference field="44" count="1" selected="0">
            <x v="8"/>
          </reference>
        </references>
      </pivotArea>
    </chartFormat>
    <chartFormat chart="30" format="4" series="1">
      <pivotArea type="data" outline="0" fieldPosition="0">
        <references count="2">
          <reference field="4294967294" count="1" selected="0">
            <x v="0"/>
          </reference>
          <reference field="44" count="1" selected="0">
            <x v="9"/>
          </reference>
        </references>
      </pivotArea>
    </chartFormat>
    <chartFormat chart="30" format="5" series="1">
      <pivotArea type="data" outline="0" fieldPosition="0">
        <references count="2">
          <reference field="4294967294" count="1" selected="0">
            <x v="0"/>
          </reference>
          <reference field="44" count="1" selected="0">
            <x v="13"/>
          </reference>
        </references>
      </pivotArea>
    </chartFormat>
  </chartFormats>
  <pivotTableStyleInfo name="PivotStyleLight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87F2EBC-9BBD-4105-9441-7B319A75A073}" name="Tabela dinâmica10" cacheId="2"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chartFormat="25">
  <location ref="A312:A313" firstHeaderRow="1" firstDataRow="1" firstDataCol="0"/>
  <pivotFields count="41">
    <pivotField showAll="0"/>
    <pivotField showAll="0">
      <items count="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46"/>
        <item x="137"/>
        <item x="138"/>
        <item x="139"/>
        <item x="140"/>
        <item x="141"/>
        <item x="142"/>
        <item x="143"/>
        <item x="144"/>
        <item x="145"/>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Contagem de Dias de espera" fld="2" subtotal="count" baseField="0" baseItem="0" numFmtId="1"/>
  </dataFields>
  <formats count="3">
    <format dxfId="439">
      <pivotArea outline="0" collapsedLevelsAreSubtotals="1" fieldPosition="0"/>
    </format>
    <format dxfId="438">
      <pivotArea outline="0" collapsedLevelsAreSubtotals="1" fieldPosition="0"/>
    </format>
    <format dxfId="437">
      <pivotArea outline="0" collapsedLevelsAreSubtotals="1" fieldPosition="0"/>
    </format>
  </formats>
  <chartFormats count="1">
    <chartFormat chart="20" format="0" series="1">
      <pivotArea type="data" outline="0" fieldPosition="0">
        <references count="1">
          <reference field="4294967294" count="1" selected="0">
            <x v="0"/>
          </reference>
        </references>
      </pivotArea>
    </chartFormat>
  </chartFormats>
  <pivotTableStyleInfo name="PivotStyleLight13" showRowHeaders="1" showColHeaders="1" showRowStripes="0" showColStripes="0" showLastColumn="1"/>
  <filters count="1">
    <filter fld="1" type="dateBetween" evalOrder="-1" id="1025" name="Data Da NIP">
      <autoFilter ref="A1">
        <filterColumn colId="0">
          <customFilters and="1">
            <customFilter operator="greaterThanOrEqual" val="45597"/>
            <customFilter operator="lessThanOrEqual" val="456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13FD5A5-CF02-4B04-80C6-C2A4924DDCF9}" name="Tabela dinâmica2" cacheId="2"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chartFormat="7">
  <location ref="A30:B34" firstHeaderRow="1" firstDataRow="1" firstDataCol="1"/>
  <pivotFields count="41">
    <pivotField showAll="0"/>
    <pivotField showAll="0">
      <items count="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46"/>
        <item x="137"/>
        <item x="138"/>
        <item x="139"/>
        <item x="140"/>
        <item x="141"/>
        <item x="142"/>
        <item x="143"/>
        <item x="144"/>
        <item x="14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1"/>
        <item x="0"/>
        <item x="2"/>
        <item t="default"/>
      </items>
    </pivotField>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31"/>
  </rowFields>
  <rowItems count="4">
    <i>
      <x/>
    </i>
    <i>
      <x v="1"/>
    </i>
    <i>
      <x v="2"/>
    </i>
    <i t="grand">
      <x/>
    </i>
  </rowItems>
  <colItems count="1">
    <i/>
  </colItems>
  <dataFields count="1">
    <dataField name="Contagem de Passou pelo Fale Leve?" fld="31" subtotal="count" showDataAs="percentOfCol" baseField="32" baseItem="0" numFmtId="164"/>
  </dataFields>
  <formats count="1">
    <format dxfId="44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1" count="1" selected="0">
            <x v="2"/>
          </reference>
        </references>
      </pivotArea>
    </chartFormat>
    <chartFormat chart="0" format="2">
      <pivotArea type="data" outline="0" fieldPosition="0">
        <references count="2">
          <reference field="4294967294" count="1" selected="0">
            <x v="0"/>
          </reference>
          <reference field="31" count="1" selected="0">
            <x v="0"/>
          </reference>
        </references>
      </pivotArea>
    </chartFormat>
    <chartFormat chart="0" format="3">
      <pivotArea type="data" outline="0" fieldPosition="0">
        <references count="2">
          <reference field="4294967294" count="1" selected="0">
            <x v="0"/>
          </reference>
          <reference field="31" count="1" selected="0">
            <x v="1"/>
          </reference>
        </references>
      </pivotArea>
    </chartFormat>
  </chartFormats>
  <pivotTableStyleInfo name="PivotStyleLight13" showRowHeaders="1" showColHeaders="1" showRowStripes="0" showColStripes="0" showLastColumn="1"/>
  <filters count="1">
    <filter fld="1" type="dateBetween" evalOrder="-1" id="1020" name="Data Da NIP">
      <autoFilter ref="A1">
        <filterColumn colId="0">
          <customFilters and="1">
            <customFilter operator="greaterThanOrEqual" val="45597"/>
            <customFilter operator="lessThanOrEqual" val="456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139A1EE-A9D9-4649-B941-A7210170A768}" name="Tabela dinâmica1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34">
  <location ref="A449:B456" firstHeaderRow="1" firstDataRow="1" firstDataCol="1"/>
  <pivotFields count="45">
    <pivotField showAll="0"/>
    <pivotField showAll="0">
      <items count="1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multipleItemSelectionAllowed="1" showAll="0">
      <items count="27">
        <item h="1" x="24"/>
        <item h="1" x="22"/>
        <item h="1" x="23"/>
        <item x="0"/>
        <item x="1"/>
        <item x="2"/>
        <item x="3"/>
        <item x="4"/>
        <item x="5"/>
        <item x="6"/>
        <item x="7"/>
        <item h="1" x="8"/>
        <item h="1" x="9"/>
        <item h="1" x="10"/>
        <item h="1" x="11"/>
        <item h="1" x="12"/>
        <item h="1" x="13"/>
        <item h="1" x="14"/>
        <item h="1" x="15"/>
        <item h="1" x="16"/>
        <item h="1" x="17"/>
        <item h="1" x="18"/>
        <item h="1" x="19"/>
        <item h="1" x="20"/>
        <item h="1" x="21"/>
        <item h="1" x="25"/>
        <item t="default"/>
      </items>
    </pivotField>
    <pivotField dataField="1"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5">
        <item h="1" x="0"/>
        <item x="1"/>
        <item x="2"/>
        <item x="3"/>
        <item x="4"/>
        <item x="5"/>
        <item x="6"/>
        <item x="7"/>
        <item x="8"/>
        <item x="9"/>
        <item x="10"/>
        <item x="11"/>
        <item x="12"/>
        <item x="13"/>
        <item t="default"/>
      </items>
    </pivotField>
  </pivotFields>
  <rowFields count="1">
    <field x="44"/>
  </rowFields>
  <rowItems count="7">
    <i>
      <x v="5"/>
    </i>
    <i>
      <x v="6"/>
    </i>
    <i>
      <x v="7"/>
    </i>
    <i>
      <x v="8"/>
    </i>
    <i>
      <x v="9"/>
    </i>
    <i>
      <x v="10"/>
    </i>
    <i t="grand">
      <x/>
    </i>
  </rowItems>
  <colItems count="1">
    <i/>
  </colItems>
  <dataFields count="1">
    <dataField name="Contagem de Dias (Data Da NIP)" fld="43" subtotal="count" baseField="0" baseItem="0"/>
  </dataFields>
  <formats count="5">
    <format dxfId="445">
      <pivotArea outline="0" collapsedLevelsAreSubtotals="1" fieldPosition="0"/>
    </format>
    <format dxfId="444">
      <pivotArea outline="0" collapsedLevelsAreSubtotals="1" fieldPosition="0"/>
    </format>
    <format dxfId="443">
      <pivotArea outline="0" collapsedLevelsAreSubtotals="1" fieldPosition="0"/>
    </format>
    <format dxfId="442">
      <pivotArea grandRow="1" grandCol="1" outline="0" collapsedLevelsAreSubtotals="1" fieldPosition="0"/>
    </format>
    <format dxfId="441">
      <pivotArea grandRow="1" outline="0" collapsedLevelsAreSubtotals="1" fieldPosition="0"/>
    </format>
  </formats>
  <chartFormats count="1">
    <chartFormat chart="31" format="0" series="1">
      <pivotArea type="data" outline="0" fieldPosition="0">
        <references count="1">
          <reference field="4294967294" count="1" selected="0">
            <x v="0"/>
          </reference>
        </references>
      </pivotArea>
    </chartFormat>
  </chartFormats>
  <pivotTableStyleInfo name="PivotStyleLight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0343813-3973-4471-B0C6-E665C8CB4841}" name="Tabela dinâmica12" cacheId="2"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chartFormat="29">
  <location ref="A363:B369" firstHeaderRow="1" firstDataRow="1" firstDataCol="1"/>
  <pivotFields count="41">
    <pivotField showAll="0"/>
    <pivotField showAll="0">
      <items count="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46"/>
        <item x="137"/>
        <item x="138"/>
        <item x="139"/>
        <item x="140"/>
        <item x="141"/>
        <item x="142"/>
        <item x="143"/>
        <item x="144"/>
        <item x="145"/>
        <item t="default"/>
      </items>
    </pivotField>
    <pivotField showAll="0"/>
    <pivotField showAll="0"/>
    <pivotField showAll="0"/>
    <pivotField showAll="0"/>
    <pivotField showAll="0"/>
    <pivotField showAll="0"/>
    <pivotField showAll="0"/>
    <pivotField showAll="0"/>
    <pivotField axis="axisRow" dataField="1" showAll="0" sortType="descending">
      <items count="8">
        <item x="4"/>
        <item x="0"/>
        <item x="2"/>
        <item x="1"/>
        <item x="5"/>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0"/>
  </rowFields>
  <rowItems count="6">
    <i>
      <x v="1"/>
    </i>
    <i>
      <x v="3"/>
    </i>
    <i>
      <x/>
    </i>
    <i>
      <x v="6"/>
    </i>
    <i>
      <x v="2"/>
    </i>
    <i t="grand">
      <x/>
    </i>
  </rowItems>
  <colItems count="1">
    <i/>
  </colItems>
  <dataFields count="1">
    <dataField name="Contagem de TUP" fld="10" subtotal="count" showDataAs="percentOfCol" baseField="12" baseItem="3" numFmtId="10"/>
  </dataFields>
  <formats count="7">
    <format dxfId="452">
      <pivotArea outline="0" collapsedLevelsAreSubtotals="1" fieldPosition="0"/>
    </format>
    <format dxfId="451">
      <pivotArea outline="0" collapsedLevelsAreSubtotals="1" fieldPosition="0"/>
    </format>
    <format dxfId="450">
      <pivotArea outline="0" collapsedLevelsAreSubtotals="1" fieldPosition="0"/>
    </format>
    <format dxfId="449">
      <pivotArea outline="0" fieldPosition="0">
        <references count="1">
          <reference field="4294967294" count="1">
            <x v="0"/>
          </reference>
        </references>
      </pivotArea>
    </format>
    <format dxfId="448">
      <pivotArea collapsedLevelsAreSubtotals="1" fieldPosition="0">
        <references count="1">
          <reference field="10" count="4">
            <x v="1"/>
            <x v="2"/>
            <x v="3"/>
            <x v="5"/>
          </reference>
        </references>
      </pivotArea>
    </format>
    <format dxfId="447">
      <pivotArea grandRow="1" outline="0" collapsedLevelsAreSubtotals="1" fieldPosition="0"/>
    </format>
    <format dxfId="446">
      <pivotArea collapsedLevelsAreSubtotals="1" fieldPosition="0">
        <references count="1">
          <reference field="10" count="1">
            <x v="0"/>
          </reference>
        </references>
      </pivotArea>
    </format>
  </formats>
  <chartFormats count="8">
    <chartFormat chart="26" format="0" series="1">
      <pivotArea type="data" outline="0" fieldPosition="0">
        <references count="1">
          <reference field="4294967294" count="1" selected="0">
            <x v="0"/>
          </reference>
        </references>
      </pivotArea>
    </chartFormat>
    <chartFormat chart="26" format="1">
      <pivotArea type="data" outline="0" fieldPosition="0">
        <references count="2">
          <reference field="4294967294" count="1" selected="0">
            <x v="0"/>
          </reference>
          <reference field="10" count="1" selected="0">
            <x v="2"/>
          </reference>
        </references>
      </pivotArea>
    </chartFormat>
    <chartFormat chart="26" format="2">
      <pivotArea type="data" outline="0" fieldPosition="0">
        <references count="2">
          <reference field="4294967294" count="1" selected="0">
            <x v="0"/>
          </reference>
          <reference field="10" count="1" selected="0">
            <x v="3"/>
          </reference>
        </references>
      </pivotArea>
    </chartFormat>
    <chartFormat chart="26" format="3">
      <pivotArea type="data" outline="0" fieldPosition="0">
        <references count="2">
          <reference field="4294967294" count="1" selected="0">
            <x v="0"/>
          </reference>
          <reference field="10" count="1" selected="0">
            <x v="1"/>
          </reference>
        </references>
      </pivotArea>
    </chartFormat>
    <chartFormat chart="26" format="4">
      <pivotArea type="data" outline="0" fieldPosition="0">
        <references count="2">
          <reference field="4294967294" count="1" selected="0">
            <x v="0"/>
          </reference>
          <reference field="10" count="1" selected="0">
            <x v="0"/>
          </reference>
        </references>
      </pivotArea>
    </chartFormat>
    <chartFormat chart="26" format="5">
      <pivotArea type="data" outline="0" fieldPosition="0">
        <references count="2">
          <reference field="4294967294" count="1" selected="0">
            <x v="0"/>
          </reference>
          <reference field="10" count="1" selected="0">
            <x v="5"/>
          </reference>
        </references>
      </pivotArea>
    </chartFormat>
    <chartFormat chart="26" format="6">
      <pivotArea type="data" outline="0" fieldPosition="0">
        <references count="2">
          <reference field="4294967294" count="1" selected="0">
            <x v="0"/>
          </reference>
          <reference field="10" count="1" selected="0">
            <x v="4"/>
          </reference>
        </references>
      </pivotArea>
    </chartFormat>
    <chartFormat chart="26" format="7">
      <pivotArea type="data" outline="0" fieldPosition="0">
        <references count="2">
          <reference field="4294967294" count="1" selected="0">
            <x v="0"/>
          </reference>
          <reference field="10" count="1" selected="0">
            <x v="6"/>
          </reference>
        </references>
      </pivotArea>
    </chartFormat>
  </chartFormats>
  <pivotTableStyleInfo name="PivotStyleLight13" showRowHeaders="1" showColHeaders="1" showRowStripes="0" showColStripes="0" showLastColumn="1"/>
  <filters count="1">
    <filter fld="1" type="dateBetween" evalOrder="-1" id="1025" name="Data Da NIP">
      <autoFilter ref="A1">
        <filterColumn colId="0">
          <customFilters and="1">
            <customFilter operator="greaterThanOrEqual" val="45597"/>
            <customFilter operator="lessThanOrEqual" val="456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5BE1400-E247-4184-B1C8-AF88E01EAAE7}" name="Tabela dinâmica3" cacheId="2"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chartFormat="1">
  <location ref="D30:E34" firstHeaderRow="1" firstDataRow="1" firstDataCol="1"/>
  <pivotFields count="41">
    <pivotField showAll="0"/>
    <pivotField showAll="0">
      <items count="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46"/>
        <item x="137"/>
        <item x="138"/>
        <item x="139"/>
        <item x="140"/>
        <item x="141"/>
        <item x="142"/>
        <item x="143"/>
        <item x="144"/>
        <item x="14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9"/>
  </rowFields>
  <rowItems count="4">
    <i>
      <x/>
    </i>
    <i>
      <x v="1"/>
    </i>
    <i>
      <x v="2"/>
    </i>
    <i t="grand">
      <x/>
    </i>
  </rowItems>
  <colItems count="1">
    <i/>
  </colItems>
  <dataFields count="1">
    <dataField name="Contagem de Erro Operacional " fld="29" subtotal="count" showDataAs="percentOfCol" baseField="30" baseItem="0" numFmtId="164"/>
  </dataFields>
  <formats count="1">
    <format dxfId="453">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9" count="1" selected="0">
            <x v="0"/>
          </reference>
        </references>
      </pivotArea>
    </chartFormat>
    <chartFormat chart="0" format="2">
      <pivotArea type="data" outline="0" fieldPosition="0">
        <references count="2">
          <reference field="4294967294" count="1" selected="0">
            <x v="0"/>
          </reference>
          <reference field="29" count="1" selected="0">
            <x v="1"/>
          </reference>
        </references>
      </pivotArea>
    </chartFormat>
    <chartFormat chart="0" format="3">
      <pivotArea type="data" outline="0" fieldPosition="0">
        <references count="2">
          <reference field="4294967294" count="1" selected="0">
            <x v="0"/>
          </reference>
          <reference field="29" count="1" selected="0">
            <x v="2"/>
          </reference>
        </references>
      </pivotArea>
    </chartFormat>
  </chartFormats>
  <pivotTableStyleInfo name="PivotStyleLight13" showRowHeaders="1" showColHeaders="1" showRowStripes="0" showColStripes="0" showLastColumn="1"/>
  <filters count="1">
    <filter fld="1" type="dateBetween" evalOrder="-1" id="1020" name="Data Da NIP">
      <autoFilter ref="A1">
        <filterColumn colId="0">
          <customFilters and="1">
            <customFilter operator="greaterThanOrEqual" val="45597"/>
            <customFilter operator="lessThanOrEqual" val="456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79CC236-E038-4881-8F83-E16EABCE9D4E}" name="Tabela dinâmica1" cacheId="2"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chartFormat="20">
  <location ref="A233:A234" firstHeaderRow="1" firstDataRow="1" firstDataCol="0"/>
  <pivotFields count="41">
    <pivotField showAll="0"/>
    <pivotField showAll="0">
      <items count="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46"/>
        <item x="137"/>
        <item x="138"/>
        <item x="139"/>
        <item x="140"/>
        <item x="141"/>
        <item x="142"/>
        <item x="143"/>
        <item x="144"/>
        <item x="145"/>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Média de Qnt de Contatos" fld="3" subtotal="average" baseField="17" baseItem="77" numFmtId="1"/>
  </dataFields>
  <formats count="3">
    <format dxfId="456">
      <pivotArea outline="0" collapsedLevelsAreSubtotals="1" fieldPosition="0"/>
    </format>
    <format dxfId="455">
      <pivotArea outline="0" collapsedLevelsAreSubtotals="1" fieldPosition="0"/>
    </format>
    <format dxfId="454">
      <pivotArea outline="0" collapsedLevelsAreSubtotals="1" fieldPosition="0">
        <references count="1">
          <reference field="4294967294" count="1" selected="0">
            <x v="0"/>
          </reference>
        </references>
      </pivotArea>
    </format>
  </formats>
  <chartFormats count="1">
    <chartFormat chart="17" format="0" series="1">
      <pivotArea type="data" outline="0" fieldPosition="0">
        <references count="1">
          <reference field="4294967294" count="1" selected="0">
            <x v="0"/>
          </reference>
        </references>
      </pivotArea>
    </chartFormat>
  </chartFormats>
  <pivotTableStyleInfo name="PivotStyleLight13" showRowHeaders="1" showColHeaders="1" showRowStripes="0" showColStripes="0" showLastColumn="1"/>
  <filters count="1">
    <filter fld="1" type="dateBetween" evalOrder="-1" id="1023" name="Data Da NIP">
      <autoFilter ref="A1">
        <filterColumn colId="0">
          <customFilters and="1">
            <customFilter operator="greaterThanOrEqual" val="45597"/>
            <customFilter operator="lessThanOrEqual" val="456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D8138BC-A436-4412-AF5D-268463343B06}" name="Tabela dinâmica9" cacheId="2"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chartFormat="17">
  <location ref="K209:O220" firstHeaderRow="1" firstDataRow="2" firstDataCol="1"/>
  <pivotFields count="41">
    <pivotField showAll="0"/>
    <pivotField showAll="0">
      <items count="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46"/>
        <item x="137"/>
        <item x="138"/>
        <item x="139"/>
        <item x="140"/>
        <item x="141"/>
        <item x="142"/>
        <item x="143"/>
        <item x="144"/>
        <item x="14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22">
        <item x="4"/>
        <item x="18"/>
        <item x="8"/>
        <item x="17"/>
        <item x="6"/>
        <item x="3"/>
        <item x="1"/>
        <item x="2"/>
        <item x="13"/>
        <item x="7"/>
        <item x="5"/>
        <item x="9"/>
        <item x="12"/>
        <item x="0"/>
        <item x="14"/>
        <item x="15"/>
        <item x="16"/>
        <item x="10"/>
        <item x="11"/>
        <item x="19"/>
        <item x="20"/>
        <item t="default"/>
      </items>
    </pivotField>
    <pivotField showAll="0"/>
    <pivotField axis="axisCol" showAll="0">
      <items count="5">
        <item x="0"/>
        <item x="2"/>
        <item x="1"/>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1"/>
  </rowFields>
  <rowItems count="10">
    <i>
      <x/>
    </i>
    <i>
      <x v="4"/>
    </i>
    <i>
      <x v="5"/>
    </i>
    <i>
      <x v="7"/>
    </i>
    <i>
      <x v="9"/>
    </i>
    <i>
      <x v="11"/>
    </i>
    <i>
      <x v="14"/>
    </i>
    <i>
      <x v="18"/>
    </i>
    <i>
      <x v="20"/>
    </i>
    <i t="grand">
      <x/>
    </i>
  </rowItems>
  <colFields count="1">
    <field x="23"/>
  </colFields>
  <colItems count="4">
    <i>
      <x/>
    </i>
    <i>
      <x v="1"/>
    </i>
    <i>
      <x v="2"/>
    </i>
    <i t="grand">
      <x/>
    </i>
  </colItems>
  <dataFields count="1">
    <dataField name="Contagem de Área Ofensora" fld="21" subtotal="count" baseField="0" baseItem="0" numFmtId="1"/>
  </dataFields>
  <formats count="12">
    <format dxfId="468">
      <pivotArea outline="0" collapsedLevelsAreSubtotals="1" fieldPosition="0"/>
    </format>
    <format dxfId="467">
      <pivotArea type="all" dataOnly="0" outline="0" fieldPosition="0"/>
    </format>
    <format dxfId="466">
      <pivotArea outline="0" collapsedLevelsAreSubtotals="1" fieldPosition="0"/>
    </format>
    <format dxfId="465">
      <pivotArea type="origin" dataOnly="0" labelOnly="1" outline="0" fieldPosition="0"/>
    </format>
    <format dxfId="464">
      <pivotArea field="23" type="button" dataOnly="0" labelOnly="1" outline="0" axis="axisCol" fieldPosition="0"/>
    </format>
    <format dxfId="463">
      <pivotArea type="topRight" dataOnly="0" labelOnly="1" outline="0" fieldPosition="0"/>
    </format>
    <format dxfId="462">
      <pivotArea field="21" type="button" dataOnly="0" labelOnly="1" outline="0" axis="axisRow" fieldPosition="0"/>
    </format>
    <format dxfId="461">
      <pivotArea dataOnly="0" labelOnly="1" fieldPosition="0">
        <references count="1">
          <reference field="21" count="13">
            <x v="0"/>
            <x v="1"/>
            <x v="2"/>
            <x v="3"/>
            <x v="4"/>
            <x v="5"/>
            <x v="6"/>
            <x v="7"/>
            <x v="8"/>
            <x v="9"/>
            <x v="14"/>
            <x v="15"/>
            <x v="16"/>
          </reference>
        </references>
      </pivotArea>
    </format>
    <format dxfId="460">
      <pivotArea dataOnly="0" labelOnly="1" grandRow="1" outline="0" fieldPosition="0"/>
    </format>
    <format dxfId="459">
      <pivotArea dataOnly="0" labelOnly="1" fieldPosition="0">
        <references count="1">
          <reference field="23" count="3">
            <x v="0"/>
            <x v="1"/>
            <x v="2"/>
          </reference>
        </references>
      </pivotArea>
    </format>
    <format dxfId="458">
      <pivotArea dataOnly="0" labelOnly="1" grandCol="1" outline="0" fieldPosition="0"/>
    </format>
    <format dxfId="457">
      <pivotArea type="all" dataOnly="0" outline="0" fieldPosition="0"/>
    </format>
  </formats>
  <pivotTableStyleInfo name="PivotStyleLight13" showRowHeaders="1" showColHeaders="1" showRowStripes="0" showColStripes="0" showLastColumn="1"/>
  <filters count="1">
    <filter fld="1" type="dateBetween" evalOrder="-1" id="1022" name="Data Da NIP">
      <autoFilter ref="A1">
        <filterColumn colId="0">
          <customFilters and="1">
            <customFilter operator="greaterThanOrEqual" val="45597"/>
            <customFilter operator="lessThanOrEqual" val="456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B5597FB-25A2-47F2-A964-2C7D4348F931}" name="Tabela dinâmica4" cacheId="2"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chartFormat="1">
  <location ref="G30:H34" firstHeaderRow="1" firstDataRow="1" firstDataCol="1"/>
  <pivotFields count="41">
    <pivotField showAll="0"/>
    <pivotField showAll="0">
      <items count="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46"/>
        <item x="137"/>
        <item x="138"/>
        <item x="139"/>
        <item x="140"/>
        <item x="141"/>
        <item x="142"/>
        <item x="143"/>
        <item x="144"/>
        <item x="14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1"/>
        <item x="0"/>
        <item x="2"/>
        <item t="default"/>
      </items>
    </pivotField>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32"/>
  </rowFields>
  <rowItems count="4">
    <i>
      <x/>
    </i>
    <i>
      <x v="1"/>
    </i>
    <i>
      <x v="2"/>
    </i>
    <i t="grand">
      <x/>
    </i>
  </rowItems>
  <colItems count="1">
    <i/>
  </colItems>
  <dataFields count="1">
    <dataField name="Contagem de Passou pela Ouvidoria?" fld="32" subtotal="count" showDataAs="percentOfCol" baseField="33" baseItem="0" numFmtId="164"/>
  </dataFields>
  <formats count="1">
    <format dxfId="469">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2" count="1" selected="0">
            <x v="0"/>
          </reference>
        </references>
      </pivotArea>
    </chartFormat>
    <chartFormat chart="0" format="2">
      <pivotArea type="data" outline="0" fieldPosition="0">
        <references count="2">
          <reference field="4294967294" count="1" selected="0">
            <x v="0"/>
          </reference>
          <reference field="32" count="1" selected="0">
            <x v="1"/>
          </reference>
        </references>
      </pivotArea>
    </chartFormat>
    <chartFormat chart="0" format="3">
      <pivotArea type="data" outline="0" fieldPosition="0">
        <references count="2">
          <reference field="4294967294" count="1" selected="0">
            <x v="0"/>
          </reference>
          <reference field="32" count="1" selected="0">
            <x v="2"/>
          </reference>
        </references>
      </pivotArea>
    </chartFormat>
  </chartFormats>
  <pivotTableStyleInfo name="PivotStyleLight13" showRowHeaders="1" showColHeaders="1" showRowStripes="0" showColStripes="0" showLastColumn="1"/>
  <filters count="1">
    <filter fld="1" type="dateBetween" evalOrder="-1" id="1020" name="Data Da NIP">
      <autoFilter ref="A1">
        <filterColumn colId="0">
          <customFilters and="1">
            <customFilter operator="greaterThanOrEqual" val="45597"/>
            <customFilter operator="lessThanOrEqual" val="456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AC1788D-3D65-4615-B948-7DCDF1E3501C}" name="Tabela dinâmica13" cacheId="2"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chartFormat="30">
  <location ref="A377:C391" firstHeaderRow="0" firstDataRow="1" firstDataCol="1"/>
  <pivotFields count="41">
    <pivotField showAll="0"/>
    <pivotField dataField="1" showAll="0">
      <items count="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46"/>
        <item x="137"/>
        <item x="138"/>
        <item x="139"/>
        <item x="140"/>
        <item x="141"/>
        <item x="142"/>
        <item x="143"/>
        <item x="144"/>
        <item x="145"/>
        <item t="default"/>
      </items>
    </pivotField>
    <pivotField showAll="0"/>
    <pivotField axis="axisRow" showAll="0">
      <items count="24">
        <item x="4"/>
        <item x="14"/>
        <item x="17"/>
        <item x="12"/>
        <item x="7"/>
        <item x="1"/>
        <item x="6"/>
        <item x="3"/>
        <item x="8"/>
        <item x="13"/>
        <item x="11"/>
        <item x="16"/>
        <item x="18"/>
        <item x="15"/>
        <item x="9"/>
        <item x="20"/>
        <item x="19"/>
        <item x="0"/>
        <item x="2"/>
        <item x="10"/>
        <item x="5"/>
        <item x="21"/>
        <item x="2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3"/>
  </rowFields>
  <rowItems count="14">
    <i>
      <x/>
    </i>
    <i>
      <x v="2"/>
    </i>
    <i>
      <x v="3"/>
    </i>
    <i>
      <x v="4"/>
    </i>
    <i>
      <x v="5"/>
    </i>
    <i>
      <x v="6"/>
    </i>
    <i>
      <x v="7"/>
    </i>
    <i>
      <x v="10"/>
    </i>
    <i>
      <x v="12"/>
    </i>
    <i>
      <x v="13"/>
    </i>
    <i>
      <x v="20"/>
    </i>
    <i>
      <x v="21"/>
    </i>
    <i>
      <x v="22"/>
    </i>
    <i t="grand">
      <x/>
    </i>
  </rowItems>
  <colFields count="1">
    <field x="-2"/>
  </colFields>
  <colItems count="2">
    <i>
      <x/>
    </i>
    <i i="1">
      <x v="1"/>
    </i>
  </colItems>
  <dataFields count="2">
    <dataField name="Contagem de Data Da NIP" fld="1" subtotal="count" baseField="0" baseItem="0"/>
    <dataField name="Contagem de Data Da NIP2" fld="1" subtotal="count" baseField="3" baseItem="8" numFmtId="10">
      <extLst>
        <ext xmlns:x14="http://schemas.microsoft.com/office/spreadsheetml/2009/9/main" uri="{E15A36E0-9728-4e99-A89B-3F7291B0FE68}">
          <x14:dataField pivotShowAs="percentOfRunningTotal"/>
        </ext>
      </extLst>
    </dataField>
  </dataFields>
  <formats count="7">
    <format dxfId="476">
      <pivotArea outline="0" collapsedLevelsAreSubtotals="1" fieldPosition="0"/>
    </format>
    <format dxfId="475">
      <pivotArea outline="0" collapsedLevelsAreSubtotals="1" fieldPosition="0"/>
    </format>
    <format dxfId="474">
      <pivotArea outline="0" collapsedLevelsAreSubtotals="1" fieldPosition="0"/>
    </format>
    <format dxfId="473">
      <pivotArea grandRow="1" outline="0" collapsedLevelsAreSubtotals="1" fieldPosition="0"/>
    </format>
    <format dxfId="472">
      <pivotArea field="3" grandRow="1" outline="0" collapsedLevelsAreSubtotals="1" axis="axisRow" fieldPosition="0">
        <references count="1">
          <reference field="4294967294" count="1" selected="0">
            <x v="0"/>
          </reference>
        </references>
      </pivotArea>
    </format>
    <format dxfId="471">
      <pivotArea outline="0" fieldPosition="0">
        <references count="1">
          <reference field="4294967294" count="1">
            <x v="1"/>
          </reference>
        </references>
      </pivotArea>
    </format>
    <format dxfId="470">
      <pivotArea collapsedLevelsAreSubtotals="1" fieldPosition="0">
        <references count="2">
          <reference field="4294967294" count="1" selected="0">
            <x v="1"/>
          </reference>
          <reference field="3" count="12">
            <x v="0"/>
            <x v="1"/>
            <x v="2"/>
            <x v="3"/>
            <x v="4"/>
            <x v="6"/>
            <x v="8"/>
            <x v="9"/>
            <x v="13"/>
            <x v="15"/>
            <x v="16"/>
            <x v="17"/>
          </reference>
        </references>
      </pivotArea>
    </format>
  </formats>
  <chartFormats count="4">
    <chartFormat chart="29" format="0" series="1">
      <pivotArea type="data" outline="0" fieldPosition="0">
        <references count="1">
          <reference field="4294967294" count="1" selected="0">
            <x v="0"/>
          </reference>
        </references>
      </pivotArea>
    </chartFormat>
    <chartFormat chart="29" format="1" series="1">
      <pivotArea type="data" outline="0" fieldPosition="0">
        <references count="1">
          <reference field="4294967294" count="1" selected="0">
            <x v="1"/>
          </reference>
        </references>
      </pivotArea>
    </chartFormat>
    <chartFormat chart="29" format="2">
      <pivotArea type="data" outline="0" fieldPosition="0">
        <references count="2">
          <reference field="4294967294" count="1" selected="0">
            <x v="0"/>
          </reference>
          <reference field="3" count="1" selected="0">
            <x v="0"/>
          </reference>
        </references>
      </pivotArea>
    </chartFormat>
    <chartFormat chart="29" format="3">
      <pivotArea type="data" outline="0" fieldPosition="0">
        <references count="2">
          <reference field="4294967294" count="1" selected="0">
            <x v="0"/>
          </reference>
          <reference field="3" count="1" selected="0">
            <x v="3"/>
          </reference>
        </references>
      </pivotArea>
    </chartFormat>
  </chartFormats>
  <pivotTableStyleInfo name="PivotStyleLight13" showRowHeaders="1" showColHeaders="1" showRowStripes="0" showColStripes="0" showLastColumn="1"/>
  <filters count="1">
    <filter fld="1" type="dateBetween" evalOrder="-1" id="1025" name="Data Da NIP">
      <autoFilter ref="A1">
        <filterColumn colId="0">
          <customFilters and="1">
            <customFilter operator="greaterThanOrEqual" val="45597"/>
            <customFilter operator="lessThanOrEqual" val="456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C22EB9A-5E94-4F10-B3B3-03F51D9C983A}" name="Tabela dinâmica18" cacheId="2"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chartFormat="32">
  <location ref="A465:L477" firstHeaderRow="1" firstDataRow="2" firstDataCol="1"/>
  <pivotFields count="41">
    <pivotField showAll="0"/>
    <pivotField showAll="0">
      <items count="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46"/>
        <item x="137"/>
        <item x="138"/>
        <item x="139"/>
        <item x="140"/>
        <item x="141"/>
        <item x="142"/>
        <item x="143"/>
        <item x="144"/>
        <item x="145"/>
        <item t="default"/>
      </items>
    </pivotField>
    <pivotField showAll="0"/>
    <pivotField showAll="0"/>
    <pivotField showAll="0"/>
    <pivotField showAll="0"/>
    <pivotField showAll="0"/>
    <pivotField showAll="0"/>
    <pivotField showAll="0"/>
    <pivotField showAll="0"/>
    <pivotField showAll="0"/>
    <pivotField axis="axisCol" showAll="0">
      <items count="28">
        <item x="13"/>
        <item x="16"/>
        <item x="9"/>
        <item x="19"/>
        <item x="3"/>
        <item x="15"/>
        <item x="22"/>
        <item x="25"/>
        <item x="23"/>
        <item x="8"/>
        <item x="18"/>
        <item x="26"/>
        <item x="11"/>
        <item x="2"/>
        <item x="17"/>
        <item x="12"/>
        <item x="4"/>
        <item x="5"/>
        <item x="6"/>
        <item x="7"/>
        <item x="10"/>
        <item x="0"/>
        <item x="14"/>
        <item x="1"/>
        <item x="21"/>
        <item x="20"/>
        <item x="24"/>
        <item t="default"/>
      </items>
    </pivotField>
    <pivotField showAll="0"/>
    <pivotField showAll="0"/>
    <pivotField showAll="0"/>
    <pivotField showAll="0"/>
    <pivotField showAll="0"/>
    <pivotField axis="axisRow" showAll="0">
      <items count="111">
        <item x="46"/>
        <item x="4"/>
        <item x="97"/>
        <item x="64"/>
        <item x="62"/>
        <item x="63"/>
        <item x="18"/>
        <item x="55"/>
        <item x="21"/>
        <item x="92"/>
        <item x="78"/>
        <item x="60"/>
        <item x="88"/>
        <item x="87"/>
        <item x="34"/>
        <item x="16"/>
        <item x="0"/>
        <item x="5"/>
        <item x="15"/>
        <item x="2"/>
        <item x="28"/>
        <item x="72"/>
        <item x="19"/>
        <item x="13"/>
        <item x="82"/>
        <item x="67"/>
        <item x="57"/>
        <item x="26"/>
        <item x="79"/>
        <item x="48"/>
        <item x="75"/>
        <item x="38"/>
        <item x="58"/>
        <item x="81"/>
        <item x="93"/>
        <item x="84"/>
        <item x="30"/>
        <item x="33"/>
        <item x="27"/>
        <item x="41"/>
        <item x="53"/>
        <item x="80"/>
        <item x="31"/>
        <item x="42"/>
        <item x="56"/>
        <item x="44"/>
        <item x="100"/>
        <item x="35"/>
        <item x="24"/>
        <item x="17"/>
        <item x="69"/>
        <item x="91"/>
        <item x="96"/>
        <item x="47"/>
        <item x="73"/>
        <item x="52"/>
        <item x="66"/>
        <item x="6"/>
        <item x="8"/>
        <item x="36"/>
        <item x="70"/>
        <item x="11"/>
        <item x="3"/>
        <item x="68"/>
        <item x="59"/>
        <item x="86"/>
        <item x="95"/>
        <item x="99"/>
        <item x="9"/>
        <item x="54"/>
        <item x="51"/>
        <item x="71"/>
        <item x="22"/>
        <item x="12"/>
        <item x="37"/>
        <item x="39"/>
        <item x="23"/>
        <item x="89"/>
        <item x="50"/>
        <item x="85"/>
        <item x="65"/>
        <item x="94"/>
        <item x="10"/>
        <item x="83"/>
        <item x="90"/>
        <item x="7"/>
        <item x="61"/>
        <item x="43"/>
        <item x="20"/>
        <item x="32"/>
        <item x="40"/>
        <item x="77"/>
        <item x="45"/>
        <item x="49"/>
        <item x="74"/>
        <item x="25"/>
        <item x="76"/>
        <item x="29"/>
        <item x="98"/>
        <item x="14"/>
        <item x="1"/>
        <item x="101"/>
        <item x="102"/>
        <item x="103"/>
        <item x="104"/>
        <item x="105"/>
        <item x="106"/>
        <item x="107"/>
        <item x="108"/>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7"/>
  </rowFields>
  <rowItems count="11">
    <i>
      <x v="74"/>
    </i>
    <i>
      <x v="100"/>
    </i>
    <i>
      <x v="102"/>
    </i>
    <i>
      <x v="103"/>
    </i>
    <i>
      <x v="104"/>
    </i>
    <i>
      <x v="105"/>
    </i>
    <i>
      <x v="106"/>
    </i>
    <i>
      <x v="107"/>
    </i>
    <i>
      <x v="108"/>
    </i>
    <i>
      <x v="109"/>
    </i>
    <i t="grand">
      <x/>
    </i>
  </rowItems>
  <colFields count="1">
    <field x="11"/>
  </colFields>
  <colItems count="11">
    <i>
      <x/>
    </i>
    <i>
      <x v="2"/>
    </i>
    <i>
      <x v="4"/>
    </i>
    <i>
      <x v="10"/>
    </i>
    <i>
      <x v="16"/>
    </i>
    <i>
      <x v="18"/>
    </i>
    <i>
      <x v="19"/>
    </i>
    <i>
      <x v="20"/>
    </i>
    <i>
      <x v="22"/>
    </i>
    <i>
      <x v="23"/>
    </i>
    <i t="grand">
      <x/>
    </i>
  </colItems>
  <formats count="5">
    <format dxfId="481">
      <pivotArea outline="0" collapsedLevelsAreSubtotals="1" fieldPosition="0"/>
    </format>
    <format dxfId="480">
      <pivotArea outline="0" collapsedLevelsAreSubtotals="1" fieldPosition="0"/>
    </format>
    <format dxfId="479">
      <pivotArea outline="0" collapsedLevelsAreSubtotals="1" fieldPosition="0"/>
    </format>
    <format dxfId="478">
      <pivotArea collapsedLevelsAreSubtotals="1" fieldPosition="0">
        <references count="1">
          <reference field="11" count="1">
            <x v="26"/>
          </reference>
        </references>
      </pivotArea>
    </format>
    <format dxfId="477">
      <pivotArea grandRow="1" outline="0" collapsedLevelsAreSubtotals="1" fieldPosition="0"/>
    </format>
  </formats>
  <chartFormats count="19">
    <chartFormat chart="30" format="21" series="1">
      <pivotArea type="data" outline="0" fieldPosition="0">
        <references count="1">
          <reference field="11" count="1" selected="0">
            <x v="23"/>
          </reference>
        </references>
      </pivotArea>
    </chartFormat>
    <chartFormat chart="30" format="22" series="1">
      <pivotArea type="data" outline="0" fieldPosition="0">
        <references count="1">
          <reference field="11" count="1" selected="0">
            <x v="1"/>
          </reference>
        </references>
      </pivotArea>
    </chartFormat>
    <chartFormat chart="30" format="23" series="1">
      <pivotArea type="data" outline="0" fieldPosition="0">
        <references count="1">
          <reference field="11" count="1" selected="0">
            <x v="2"/>
          </reference>
        </references>
      </pivotArea>
    </chartFormat>
    <chartFormat chart="30" format="24" series="1">
      <pivotArea type="data" outline="0" fieldPosition="0">
        <references count="1">
          <reference field="11" count="1" selected="0">
            <x v="4"/>
          </reference>
        </references>
      </pivotArea>
    </chartFormat>
    <chartFormat chart="30" format="25" series="1">
      <pivotArea type="data" outline="0" fieldPosition="0">
        <references count="1">
          <reference field="11" count="1" selected="0">
            <x v="10"/>
          </reference>
        </references>
      </pivotArea>
    </chartFormat>
    <chartFormat chart="30" format="26" series="1">
      <pivotArea type="data" outline="0" fieldPosition="0">
        <references count="1">
          <reference field="11" count="1" selected="0">
            <x v="13"/>
          </reference>
        </references>
      </pivotArea>
    </chartFormat>
    <chartFormat chart="30" format="27" series="1">
      <pivotArea type="data" outline="0" fieldPosition="0">
        <references count="1">
          <reference field="11" count="1" selected="0">
            <x v="14"/>
          </reference>
        </references>
      </pivotArea>
    </chartFormat>
    <chartFormat chart="30" format="28" series="1">
      <pivotArea type="data" outline="0" fieldPosition="0">
        <references count="1">
          <reference field="11" count="1" selected="0">
            <x v="16"/>
          </reference>
        </references>
      </pivotArea>
    </chartFormat>
    <chartFormat chart="30" format="29" series="1">
      <pivotArea type="data" outline="0" fieldPosition="0">
        <references count="1">
          <reference field="11" count="1" selected="0">
            <x v="17"/>
          </reference>
        </references>
      </pivotArea>
    </chartFormat>
    <chartFormat chart="30" format="30" series="1">
      <pivotArea type="data" outline="0" fieldPosition="0">
        <references count="1">
          <reference field="11" count="1" selected="0">
            <x v="18"/>
          </reference>
        </references>
      </pivotArea>
    </chartFormat>
    <chartFormat chart="30" format="31" series="1">
      <pivotArea type="data" outline="0" fieldPosition="0">
        <references count="1">
          <reference field="11" count="1" selected="0">
            <x v="19"/>
          </reference>
        </references>
      </pivotArea>
    </chartFormat>
    <chartFormat chart="30" format="32" series="1">
      <pivotArea type="data" outline="0" fieldPosition="0">
        <references count="1">
          <reference field="11" count="1" selected="0">
            <x v="20"/>
          </reference>
        </references>
      </pivotArea>
    </chartFormat>
    <chartFormat chart="30" format="33" series="1">
      <pivotArea type="data" outline="0" fieldPosition="0">
        <references count="1">
          <reference field="11" count="1" selected="0">
            <x v="21"/>
          </reference>
        </references>
      </pivotArea>
    </chartFormat>
    <chartFormat chart="30" format="34" series="1">
      <pivotArea type="data" outline="0" fieldPosition="0">
        <references count="1">
          <reference field="11" count="1" selected="0">
            <x v="22"/>
          </reference>
        </references>
      </pivotArea>
    </chartFormat>
    <chartFormat chart="30" format="35" series="1">
      <pivotArea type="data" outline="0" fieldPosition="0">
        <references count="1">
          <reference field="11" count="1" selected="0">
            <x v="26"/>
          </reference>
        </references>
      </pivotArea>
    </chartFormat>
    <chartFormat chart="30" format="36" series="1">
      <pivotArea type="data" outline="0" fieldPosition="0">
        <references count="1">
          <reference field="11" count="1" selected="0">
            <x v="0"/>
          </reference>
        </references>
      </pivotArea>
    </chartFormat>
    <chartFormat chart="30" format="37" series="1">
      <pivotArea type="data" outline="0" fieldPosition="0">
        <references count="1">
          <reference field="11" count="1" selected="0">
            <x v="24"/>
          </reference>
        </references>
      </pivotArea>
    </chartFormat>
    <chartFormat chart="30" format="38" series="1">
      <pivotArea type="data" outline="0" fieldPosition="0">
        <references count="1">
          <reference field="11" count="1" selected="0">
            <x v="7"/>
          </reference>
        </references>
      </pivotArea>
    </chartFormat>
    <chartFormat chart="30" format="39" series="1">
      <pivotArea type="data" outline="0" fieldPosition="0">
        <references count="1">
          <reference field="11" count="1" selected="0">
            <x v="11"/>
          </reference>
        </references>
      </pivotArea>
    </chartFormat>
  </chartFormats>
  <pivotTableStyleInfo name="PivotStyleLight13" showRowHeaders="1" showColHeaders="1" showRowStripes="0" showColStripes="0" showLastColumn="1"/>
  <filters count="1">
    <filter fld="1" type="dateBetween" evalOrder="-1" id="1025" name="Data Da NIP">
      <autoFilter ref="A1">
        <filterColumn colId="0">
          <customFilters and="1">
            <customFilter operator="greaterThanOrEqual" val="45597"/>
            <customFilter operator="lessThanOrEqual" val="456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EB8D00F-6E85-4078-80B9-1CBCD93EA62C}" name="Tabela dinâmica5" cacheId="2"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chartFormat="2">
  <location ref="J30:K34" firstHeaderRow="1" firstDataRow="1" firstDataCol="1"/>
  <pivotFields count="41">
    <pivotField showAll="0"/>
    <pivotField showAll="0">
      <items count="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46"/>
        <item x="137"/>
        <item x="138"/>
        <item x="139"/>
        <item x="140"/>
        <item x="141"/>
        <item x="142"/>
        <item x="143"/>
        <item x="144"/>
        <item x="14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7"/>
  </rowFields>
  <rowItems count="4">
    <i>
      <x/>
    </i>
    <i>
      <x v="1"/>
    </i>
    <i>
      <x v="2"/>
    </i>
    <i t="grand">
      <x/>
    </i>
  </rowItems>
  <colItems count="1">
    <i/>
  </colItems>
  <dataFields count="1">
    <dataField name="Contagem de Teve protocolo de ameaça?" fld="27" subtotal="count" showDataAs="percentOfCol" baseField="28" baseItem="0" numFmtId="164"/>
  </dataFields>
  <formats count="1">
    <format dxfId="482">
      <pivotArea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7" count="1" selected="0">
            <x v="1"/>
          </reference>
        </references>
      </pivotArea>
    </chartFormat>
    <chartFormat chart="1" format="2">
      <pivotArea type="data" outline="0" fieldPosition="0">
        <references count="2">
          <reference field="4294967294" count="1" selected="0">
            <x v="0"/>
          </reference>
          <reference field="27" count="1" selected="0">
            <x v="0"/>
          </reference>
        </references>
      </pivotArea>
    </chartFormat>
    <chartFormat chart="1" format="3">
      <pivotArea type="data" outline="0" fieldPosition="0">
        <references count="2">
          <reference field="4294967294" count="1" selected="0">
            <x v="0"/>
          </reference>
          <reference field="27" count="1" selected="0">
            <x v="2"/>
          </reference>
        </references>
      </pivotArea>
    </chartFormat>
  </chartFormats>
  <pivotTableStyleInfo name="PivotStyleLight13" showRowHeaders="1" showColHeaders="1" showRowStripes="0" showColStripes="0" showLastColumn="1"/>
  <filters count="1">
    <filter fld="1" type="dateBetween" evalOrder="-1" id="1020" name="Data Da NIP">
      <autoFilter ref="A1">
        <filterColumn colId="0">
          <customFilters and="1">
            <customFilter operator="greaterThanOrEqual" val="45597"/>
            <customFilter operator="lessThanOrEqual" val="456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9C9F468-26A1-456F-BC36-310536439573}" name="Tabela dinâmica6" cacheId="2"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chartFormat="2">
  <location ref="M30:N34" firstHeaderRow="1" firstDataRow="1" firstDataCol="1"/>
  <pivotFields count="41">
    <pivotField showAll="0"/>
    <pivotField showAll="0">
      <items count="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46"/>
        <item x="137"/>
        <item x="138"/>
        <item x="139"/>
        <item x="140"/>
        <item x="141"/>
        <item x="142"/>
        <item x="143"/>
        <item x="144"/>
        <item x="14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8"/>
  </rowFields>
  <rowItems count="4">
    <i>
      <x/>
    </i>
    <i>
      <x v="1"/>
    </i>
    <i>
      <x v="2"/>
    </i>
    <i t="grand">
      <x/>
    </i>
  </rowItems>
  <colItems count="1">
    <i/>
  </colItems>
  <dataFields count="1">
    <dataField name="Contagem de Passou pelo time de ameaças?" fld="28" subtotal="count" showDataAs="percentOfCol" baseField="29" baseItem="0" numFmtId="164"/>
  </dataFields>
  <formats count="1">
    <format dxfId="483">
      <pivotArea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8" count="1" selected="0">
            <x v="0"/>
          </reference>
        </references>
      </pivotArea>
    </chartFormat>
    <chartFormat chart="1" format="2">
      <pivotArea type="data" outline="0" fieldPosition="0">
        <references count="2">
          <reference field="4294967294" count="1" selected="0">
            <x v="0"/>
          </reference>
          <reference field="28" count="1" selected="0">
            <x v="1"/>
          </reference>
        </references>
      </pivotArea>
    </chartFormat>
    <chartFormat chart="1" format="3">
      <pivotArea type="data" outline="0" fieldPosition="0">
        <references count="2">
          <reference field="4294967294" count="1" selected="0">
            <x v="0"/>
          </reference>
          <reference field="28" count="1" selected="0">
            <x v="2"/>
          </reference>
        </references>
      </pivotArea>
    </chartFormat>
  </chartFormats>
  <pivotTableStyleInfo name="PivotStyleLight13" showRowHeaders="1" showColHeaders="1" showRowStripes="0" showColStripes="0" showLastColumn="1"/>
  <filters count="1">
    <filter fld="1" type="dateBetween" evalOrder="-1" id="1020" name="Data Da NIP">
      <autoFilter ref="A1">
        <filterColumn colId="0">
          <customFilters and="1">
            <customFilter operator="greaterThanOrEqual" val="45597"/>
            <customFilter operator="lessThanOrEqual" val="456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C2EB1F8-9540-45C5-9501-6A65758BDC84}" name="Tabela dinâmica7" cacheId="2"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chartFormat="19">
  <location ref="A50:B69" firstHeaderRow="1" firstDataRow="1" firstDataCol="1"/>
  <pivotFields count="41">
    <pivotField showAll="0"/>
    <pivotField showAll="0">
      <items count="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46"/>
        <item x="137"/>
        <item x="138"/>
        <item x="139"/>
        <item x="140"/>
        <item x="141"/>
        <item x="142"/>
        <item x="143"/>
        <item x="144"/>
        <item x="14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75">
        <item x="29"/>
        <item x="19"/>
        <item x="4"/>
        <item x="5"/>
        <item x="39"/>
        <item x="18"/>
        <item x="8"/>
        <item x="1"/>
        <item x="28"/>
        <item x="17"/>
        <item x="61"/>
        <item x="42"/>
        <item x="22"/>
        <item x="45"/>
        <item x="3"/>
        <item x="14"/>
        <item x="11"/>
        <item x="72"/>
        <item x="2"/>
        <item x="71"/>
        <item x="54"/>
        <item x="15"/>
        <item x="43"/>
        <item x="34"/>
        <item x="62"/>
        <item x="57"/>
        <item x="38"/>
        <item x="30"/>
        <item x="66"/>
        <item x="16"/>
        <item x="10"/>
        <item x="64"/>
        <item x="48"/>
        <item x="41"/>
        <item x="13"/>
        <item x="20"/>
        <item x="60"/>
        <item x="40"/>
        <item x="55"/>
        <item x="36"/>
        <item x="24"/>
        <item x="0"/>
        <item x="58"/>
        <item x="33"/>
        <item x="59"/>
        <item x="56"/>
        <item x="49"/>
        <item x="67"/>
        <item x="27"/>
        <item x="26"/>
        <item x="23"/>
        <item x="21"/>
        <item x="6"/>
        <item x="31"/>
        <item x="50"/>
        <item x="44"/>
        <item x="63"/>
        <item x="53"/>
        <item x="69"/>
        <item x="12"/>
        <item x="25"/>
        <item x="35"/>
        <item x="51"/>
        <item x="7"/>
        <item x="47"/>
        <item x="37"/>
        <item x="65"/>
        <item x="52"/>
        <item x="32"/>
        <item x="70"/>
        <item x="9"/>
        <item x="46"/>
        <item x="68"/>
        <item x="7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6"/>
  </rowFields>
  <rowItems count="19">
    <i>
      <x v="2"/>
    </i>
    <i>
      <x v="6"/>
    </i>
    <i>
      <x v="9"/>
    </i>
    <i>
      <x v="17"/>
    </i>
    <i>
      <x v="19"/>
    </i>
    <i>
      <x v="21"/>
    </i>
    <i>
      <x v="24"/>
    </i>
    <i>
      <x v="30"/>
    </i>
    <i>
      <x v="34"/>
    </i>
    <i>
      <x v="41"/>
    </i>
    <i>
      <x v="46"/>
    </i>
    <i>
      <x v="49"/>
    </i>
    <i>
      <x v="50"/>
    </i>
    <i>
      <x v="51"/>
    </i>
    <i>
      <x v="59"/>
    </i>
    <i>
      <x v="60"/>
    </i>
    <i>
      <x v="71"/>
    </i>
    <i>
      <x v="73"/>
    </i>
    <i t="grand">
      <x/>
    </i>
  </rowItems>
  <colItems count="1">
    <i/>
  </colItems>
  <dataFields count="1">
    <dataField name="Contagem de Causa Raiz" fld="16" subtotal="count" baseField="16" baseItem="41"/>
  </dataFields>
  <formats count="2">
    <format dxfId="485">
      <pivotArea outline="0" collapsedLevelsAreSubtotals="1" fieldPosition="0"/>
    </format>
    <format dxfId="484">
      <pivotArea outline="0" fieldPosition="0">
        <references count="1">
          <reference field="4294967294" count="1">
            <x v="0"/>
          </reference>
        </references>
      </pivotArea>
    </format>
  </formats>
  <chartFormats count="1">
    <chartFormat chart="18" format="2" series="1">
      <pivotArea type="data" outline="0" fieldPosition="0">
        <references count="1">
          <reference field="4294967294" count="1" selected="0">
            <x v="0"/>
          </reference>
        </references>
      </pivotArea>
    </chartFormat>
  </chartFormats>
  <pivotTableStyleInfo name="PivotStyleLight13" showRowHeaders="1" showColHeaders="1" showRowStripes="0" showColStripes="0" showLastColumn="1"/>
  <filters count="1">
    <filter fld="1" type="dateBetween" evalOrder="-1" id="1023" name="Data Da NIP">
      <autoFilter ref="A1">
        <filterColumn colId="0">
          <customFilters and="1">
            <customFilter operator="greaterThanOrEqual" val="45597"/>
            <customFilter operator="lessThanOrEqual" val="456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43B852F-1F98-434C-ADAF-C6102DBE333C}" name="Tabela dinâmica2"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E6:G22" firstHeaderRow="0" firstDataRow="1" firstDataCol="1" rowPageCount="2" colPageCount="1"/>
  <pivotFields count="41">
    <pivotField axis="axisPage" numFmtId="14" multipleItemSelectionAllowed="1" showAll="0">
      <items count="71">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x="46"/>
        <item x="47"/>
        <item x="48"/>
        <item x="49"/>
        <item x="50"/>
        <item x="51"/>
        <item x="52"/>
        <item x="53"/>
        <item x="54"/>
        <item x="55"/>
        <item x="56"/>
        <item x="57"/>
        <item x="58"/>
        <item x="59"/>
        <item x="60"/>
        <item x="61"/>
        <item x="62"/>
        <item x="63"/>
        <item x="64"/>
        <item x="65"/>
        <item x="66"/>
        <item x="67"/>
        <item x="68"/>
        <item x="6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21">
        <item x="0"/>
        <item x="14"/>
        <item x="9"/>
        <item x="13"/>
        <item x="5"/>
        <item x="3"/>
        <item x="6"/>
        <item x="2"/>
        <item x="11"/>
        <item x="1"/>
        <item x="7"/>
        <item x="17"/>
        <item x="8"/>
        <item x="4"/>
        <item x="10"/>
        <item x="12"/>
        <item x="18"/>
        <item x="16"/>
        <item x="15"/>
        <item x="19"/>
        <item t="default"/>
      </items>
      <autoSortScope>
        <pivotArea dataOnly="0" outline="0" fieldPosition="0">
          <references count="1">
            <reference field="4294967294" count="1" selected="0">
              <x v="0"/>
            </reference>
          </references>
        </pivotArea>
      </autoSortScope>
    </pivotField>
    <pivotField showAll="0"/>
    <pivotField axis="axisPage"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4"/>
  </rowFields>
  <rowItems count="16">
    <i>
      <x v="7"/>
    </i>
    <i>
      <x/>
    </i>
    <i>
      <x v="5"/>
    </i>
    <i>
      <x v="13"/>
    </i>
    <i>
      <x v="2"/>
    </i>
    <i>
      <x v="9"/>
    </i>
    <i>
      <x v="14"/>
    </i>
    <i>
      <x v="11"/>
    </i>
    <i>
      <x v="19"/>
    </i>
    <i>
      <x v="6"/>
    </i>
    <i>
      <x v="4"/>
    </i>
    <i>
      <x v="10"/>
    </i>
    <i>
      <x v="17"/>
    </i>
    <i>
      <x v="8"/>
    </i>
    <i>
      <x v="16"/>
    </i>
    <i t="grand">
      <x/>
    </i>
  </rowItems>
  <colFields count="1">
    <field x="-2"/>
  </colFields>
  <colItems count="2">
    <i>
      <x/>
    </i>
    <i i="1">
      <x v="1"/>
    </i>
  </colItems>
  <pageFields count="2">
    <pageField fld="0" hier="-1"/>
    <pageField fld="26" hier="-1"/>
  </pageFields>
  <dataFields count="2">
    <dataField name="Contagem de Área Ofensora" fld="24" subtotal="count" baseField="0" baseItem="0"/>
    <dataField name="Contagem de Área Ofensora2" fld="24" subtotal="count" showDataAs="percentOfTotal" baseField="24" baseItem="13"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7670AC3-E671-4AA8-8426-F314853AD3B7}" name="Tabela dinâmica1"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A6:C19" firstHeaderRow="0" firstDataRow="1" firstDataCol="1" rowPageCount="3" colPageCount="1"/>
  <pivotFields count="43">
    <pivotField axis="axisPage" multipleItemSelectionAllowed="1" showAll="0">
      <items count="7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77"/>
        <item h="1" x="50"/>
        <item h="1" x="51"/>
        <item h="1" x="52"/>
        <item h="1" x="53"/>
        <item h="1" x="54"/>
        <item h="1" x="55"/>
        <item h="1" x="56"/>
        <item h="1" x="57"/>
        <item h="1" x="58"/>
        <item h="1" x="59"/>
        <item h="1" x="60"/>
        <item h="1" x="61"/>
        <item h="1" x="62"/>
        <item h="1" x="63"/>
        <item h="1" x="64"/>
        <item h="1" x="65"/>
        <item h="1" x="66"/>
        <item h="1" x="67"/>
        <item h="1" x="68"/>
        <item h="1" x="69"/>
        <item x="70"/>
        <item x="71"/>
        <item x="72"/>
        <item x="73"/>
        <item x="74"/>
        <item x="75"/>
        <item x="7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51">
        <item x="7"/>
        <item x="13"/>
        <item x="18"/>
        <item x="0"/>
        <item x="12"/>
        <item x="24"/>
        <item x="29"/>
        <item x="43"/>
        <item x="22"/>
        <item x="41"/>
        <item x="1"/>
        <item x="14"/>
        <item x="20"/>
        <item x="26"/>
        <item x="8"/>
        <item x="44"/>
        <item x="2"/>
        <item x="34"/>
        <item x="42"/>
        <item x="28"/>
        <item x="11"/>
        <item x="23"/>
        <item x="17"/>
        <item x="9"/>
        <item x="35"/>
        <item x="4"/>
        <item x="15"/>
        <item x="21"/>
        <item x="19"/>
        <item x="3"/>
        <item x="25"/>
        <item x="36"/>
        <item x="33"/>
        <item x="38"/>
        <item x="10"/>
        <item x="27"/>
        <item x="39"/>
        <item x="16"/>
        <item x="5"/>
        <item x="31"/>
        <item x="32"/>
        <item x="30"/>
        <item m="1" x="49"/>
        <item x="6"/>
        <item x="37"/>
        <item x="48"/>
        <item x="45"/>
        <item x="46"/>
        <item x="47"/>
        <item x="40"/>
        <item t="default"/>
      </items>
      <autoSortScope>
        <pivotArea dataOnly="0" outline="0" fieldPosition="0">
          <references count="1">
            <reference field="4294967294" count="1" selected="0">
              <x v="0"/>
            </reference>
          </references>
        </pivotArea>
      </autoSortScope>
    </pivotField>
    <pivotField showAll="0"/>
    <pivotField axis="axisPage" multipleItemSelectionAllowed="1" showAll="0">
      <items count="22">
        <item x="0"/>
        <item x="14"/>
        <item x="9"/>
        <item x="13"/>
        <item x="5"/>
        <item x="3"/>
        <item x="6"/>
        <item x="2"/>
        <item x="11"/>
        <item x="1"/>
        <item x="7"/>
        <item x="18"/>
        <item x="8"/>
        <item x="4"/>
        <item x="10"/>
        <item x="12"/>
        <item x="19"/>
        <item x="16"/>
        <item x="15"/>
        <item x="20"/>
        <item x="17"/>
        <item t="default"/>
      </items>
    </pivotField>
    <pivotField showAll="0"/>
    <pivotField axis="axisPage" multipleItemSelectionAllowed="1" showAll="0">
      <items count="5">
        <item x="1"/>
        <item x="0"/>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22"/>
  </rowFields>
  <rowItems count="13">
    <i>
      <x v="37"/>
    </i>
    <i>
      <x/>
    </i>
    <i>
      <x v="47"/>
    </i>
    <i>
      <x v="7"/>
    </i>
    <i>
      <x v="34"/>
    </i>
    <i>
      <x v="33"/>
    </i>
    <i>
      <x v="6"/>
    </i>
    <i>
      <x v="14"/>
    </i>
    <i>
      <x v="49"/>
    </i>
    <i>
      <x v="18"/>
    </i>
    <i>
      <x v="20"/>
    </i>
    <i>
      <x v="45"/>
    </i>
    <i t="grand">
      <x/>
    </i>
  </rowItems>
  <colFields count="1">
    <field x="-2"/>
  </colFields>
  <colItems count="2">
    <i>
      <x/>
    </i>
    <i i="1">
      <x v="1"/>
    </i>
  </colItems>
  <pageFields count="3">
    <pageField fld="0" hier="-1"/>
    <pageField fld="26" hier="-1"/>
    <pageField fld="24" hier="-1"/>
  </pageFields>
  <dataFields count="2">
    <dataField name="Contagem de Causa Raíz" fld="22" subtotal="count" baseField="0" baseItem="0"/>
    <dataField name="Contagem de Causa Raíz2" fld="22" subtotal="count" showDataAs="percentOfTotal" baseField="2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BFE753FF-D986-4C37-9806-D909FC686195}" name="Tabela dinâmica3"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4">
  <location ref="B41:C44" firstHeaderRow="1" firstDataRow="1" firstDataCol="1" rowPageCount="1" colPageCount="1"/>
  <pivotFields count="41">
    <pivotField axis="axisPage" numFmtId="14" multipleItemSelectionAllowed="1" showAll="0">
      <items count="7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x="46"/>
        <item x="47"/>
        <item x="48"/>
        <item x="49"/>
        <item x="50"/>
        <item x="51"/>
        <item x="52"/>
        <item x="53"/>
        <item x="54"/>
        <item x="55"/>
        <item x="56"/>
        <item x="57"/>
        <item x="58"/>
        <item x="59"/>
        <item x="60"/>
        <item x="61"/>
        <item x="62"/>
        <item x="63"/>
        <item x="64"/>
        <item x="65"/>
        <item x="66"/>
        <item x="67"/>
        <item x="68"/>
        <item x="69"/>
        <item h="1" x="70"/>
        <item h="1" x="71"/>
        <item h="1" x="72"/>
        <item h="1" x="73"/>
        <item h="1" x="74"/>
        <item h="1" x="75"/>
        <item h="1" x="7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8"/>
  </rowFields>
  <rowItems count="3">
    <i>
      <x v="1"/>
    </i>
    <i>
      <x/>
    </i>
    <i t="grand">
      <x/>
    </i>
  </rowItems>
  <colItems count="1">
    <i/>
  </colItems>
  <pageFields count="1">
    <pageField fld="0" hier="-1"/>
  </pageFields>
  <dataFields count="1">
    <dataField name="Contagem de Passou pelo Fale Leve?" fld="18" subtotal="count" baseField="0" baseItem="0"/>
  </dataFields>
  <chartFormats count="3">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8" count="1" selected="0">
            <x v="1"/>
          </reference>
        </references>
      </pivotArea>
    </chartFormat>
    <chartFormat chart="1" format="2">
      <pivotArea type="data" outline="0" fieldPosition="0">
        <references count="2">
          <reference field="4294967294" count="1" selected="0">
            <x v="0"/>
          </reference>
          <reference field="18"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76AD1632-E4AB-4C0C-A717-E81AA2E9AFEA}" name="Tabela dinâmica4"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
  <location ref="E41:F44" firstHeaderRow="1" firstDataRow="1" firstDataCol="1" rowPageCount="1" colPageCount="1"/>
  <pivotFields count="41">
    <pivotField axis="axisPage" numFmtId="14" multipleItemSelectionAllowed="1" showAll="0">
      <items count="7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x="46"/>
        <item x="47"/>
        <item x="48"/>
        <item x="49"/>
        <item x="50"/>
        <item x="51"/>
        <item x="52"/>
        <item x="53"/>
        <item x="54"/>
        <item x="55"/>
        <item x="56"/>
        <item x="57"/>
        <item x="58"/>
        <item x="59"/>
        <item x="60"/>
        <item x="61"/>
        <item x="62"/>
        <item x="63"/>
        <item x="64"/>
        <item x="65"/>
        <item x="66"/>
        <item x="67"/>
        <item x="68"/>
        <item x="69"/>
        <item h="1" x="70"/>
        <item h="1" x="71"/>
        <item h="1" x="72"/>
        <item h="1" x="73"/>
        <item h="1" x="74"/>
        <item h="1" x="75"/>
        <item h="1" x="7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6"/>
  </rowFields>
  <rowItems count="3">
    <i>
      <x/>
    </i>
    <i>
      <x v="1"/>
    </i>
    <i t="grand">
      <x/>
    </i>
  </rowItems>
  <colItems count="1">
    <i/>
  </colItems>
  <pageFields count="1">
    <pageField fld="0" hier="-1"/>
  </pageFields>
  <dataFields count="1">
    <dataField name="Contagem de Teve protocolo de ameaça?" fld="16" subtotal="count" baseField="0" baseItem="0"/>
  </dataFields>
  <chartFormats count="3">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6" count="1" selected="0">
            <x v="0"/>
          </reference>
        </references>
      </pivotArea>
    </chartFormat>
    <chartFormat chart="1" format="2">
      <pivotArea type="data" outline="0" fieldPosition="0">
        <references count="2">
          <reference field="4294967294" count="1" selected="0">
            <x v="0"/>
          </reference>
          <reference field="16" count="1" selected="0">
            <x v="1"/>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çãodeDados_Acumulado_dia_útil" xr10:uid="{51C0EA1F-690F-4123-907C-5115D61696DF}" sourceName="Acumulado dia útil">
  <pivotTables>
    <pivotTable tabId="83" name="Tabela dinâmica15"/>
  </pivotTables>
  <data>
    <tabular pivotCacheId="585176708">
      <items count="26">
        <i x="24"/>
        <i x="22"/>
        <i x="23"/>
        <i x="0" s="1"/>
        <i x="1" s="1"/>
        <i x="2" s="1"/>
        <i x="3" s="1"/>
        <i x="4" s="1"/>
        <i x="5" s="1"/>
        <i x="6" s="1"/>
        <i x="7" s="1"/>
        <i x="8"/>
        <i x="9"/>
        <i x="10"/>
        <i x="11"/>
        <i x="12"/>
        <i x="13"/>
        <i x="14"/>
        <i x="15"/>
        <i x="16"/>
        <i x="17"/>
        <i x="18"/>
        <i x="19"/>
        <i x="20"/>
        <i x="21"/>
        <i x="25"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cumulado dia útil" xr10:uid="{FB72F379-977F-4D2A-B31D-E05BFF2765B2}" cache="SegmentaçãodeDados_Acumulado_dia_útil" caption="Acumulado dia útil" columnCount="13" style="SlicerStyleDark5" rowHeight="247650"/>
</slicer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AE2" dT="2024-11-12T14:48:14.47" personId="{4ABCA92A-F013-455C-A5D4-B1088B7B3752}" id="{6B55159B-6184-4FB7-9426-7454A1ADE2CE}">
    <text>Número de erros de processos</text>
  </threadedComment>
  <threadedComment ref="AF2" dT="2024-11-12T14:48:36.26" personId="{4ABCA92A-F013-455C-A5D4-B1088B7B3752}" id="{B360D4C2-7E85-439F-90AD-E47792DC49DC}">
    <text>Quais erros ocorreram no processo?</text>
  </threadedComment>
  <threadedComment ref="AG2" dT="2024-11-12T14:49:10.63" personId="{4ABCA92A-F013-455C-A5D4-B1088B7B3752}" id="{67D2BC05-3CCB-4773-B700-959B7635171B}">
    <text>Número de pessoas que tiveram erro Operacional</text>
  </threadedComment>
  <threadedComment ref="AH2" dT="2024-11-12T14:49:35.10" personId="{4ABCA92A-F013-455C-A5D4-B1088B7B3752}" id="{1DFA9A1F-FC18-46BA-AB24-F9D70EDCAE7E}">
    <text>Área que errou</text>
  </threadedComment>
  <threadedComment ref="AI2" dT="2024-11-12T14:53:47.99" personId="{4ABCA92A-F013-455C-A5D4-B1088B7B3752}" id="{F83A94C9-780A-41CE-9E94-D893046F2D0B}">
    <text>Número de interferências externas (OPME e Prestador)</text>
  </threadedComment>
  <threadedComment ref="AJ2" dT="2024-11-12T14:55:07.24" personId="{4ABCA92A-F013-455C-A5D4-B1088B7B3752}" id="{673F4E3A-23E4-4819-9532-1BB28DBB7651}">
    <text>Qual foi a interferência externa? (OPME / Prestador)</text>
  </threadedComment>
  <threadedComment ref="AK2" dT="2024-11-12T14:55:35.34" personId="{4ABCA92A-F013-455C-A5D4-B1088B7B3752}" id="{11A25A79-F4BA-4745-AA5F-2725F0C07DAB}">
    <text>Quantidade de indicadores (SLA, Prazo ANS...)</text>
  </threadedComment>
  <threadedComment ref="AL2" dT="2024-11-12T14:55:53.25" personId="{4ABCA92A-F013-455C-A5D4-B1088B7B3752}" id="{C3E315EA-E881-424A-BA78-6AE8618907A1}">
    <text>Qual indicador foi perdido?</text>
  </threadedComment>
  <threadedComment ref="AM2" dT="2024-11-12T14:56:17.30" personId="{4ABCA92A-F013-455C-A5D4-B1088B7B3752}" id="{A91ED127-3B9A-4B92-AC8E-0109DA709DB7}">
    <text>Espaço e área comum</text>
  </threadedComment>
  <threadedComment ref="AN2" dT="2024-11-12T14:57:25.20" personId="{4ABCA92A-F013-455C-A5D4-B1088B7B3752}" id="{815C2419-CBD3-4C62-9220-B499F417A1FB}">
    <text>Quando houver erro sistêmico?</text>
  </threadedComment>
  <threadedComment ref="AO2" dT="2024-11-12T14:57:59.60" personId="{4ABCA92A-F013-455C-A5D4-B1088B7B3752}" id="{AA3C3457-3D41-4EDB-B6DC-2A0B49084B0C}">
    <text>Qual foi o erro sistêmico?</text>
  </threadedComment>
</ThreadedComments>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a_Da_NIP" xr10:uid="{B8341444-0822-4927-AF0E-AF24D65E81DF}" sourceName="Data Da NIP">
  <pivotTables>
    <pivotTable tabId="83" name="Tabela dinâmica2"/>
    <pivotTable tabId="83" name="Tabela dinâmica3"/>
    <pivotTable tabId="83" name="Tabela dinâmica4"/>
    <pivotTable tabId="83" name="Tabela dinâmica5"/>
    <pivotTable tabId="83" name="Tabela dinâmica6"/>
    <pivotTable tabId="83" name="Tabela dinâmica7"/>
    <pivotTable tabId="83" name="Tabela dinâmica8"/>
    <pivotTable tabId="83" name="Tabela dinâmica9"/>
    <pivotTable tabId="83" name="Tabela dinâmica1"/>
    <pivotTable tabId="83" name="Tabela dinâmica10"/>
    <pivotTable tabId="83" name="Tabela dinâmica12"/>
    <pivotTable tabId="83" name="Tabela dinâmica13"/>
    <pivotTable tabId="83" name="Tabela dinâmica11"/>
    <pivotTable tabId="83" name="Tabela dinâmica18"/>
  </pivotTables>
  <state minimalRefreshVersion="6" lastRefreshVersion="6" pivotCacheId="1552914429" filterType="dateBetween">
    <selection startDate="2024-11-01T00:00:00" endDate="2024-11-30T00:00:00"/>
    <bounds startDate="2024-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a Da NIP" xr10:uid="{B42A7EF6-BE6F-4959-BC43-BD597C2429F8}" cache="NativeTimeline_Data_Da_NIP" caption="Data Da NIP" level="3" selectionLevel="2" scrollPosition="2024-10-31T00:00:00" style="TimeSlicerStyleLight5"/>
</timeline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1.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microsoft.com/office/2011/relationships/timeline" Target="../timelines/timeline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18.xml"/><Relationship Id="rId1" Type="http://schemas.openxmlformats.org/officeDocument/2006/relationships/pivotTable" Target="../pivotTables/pivotTable17.xm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20.xml"/><Relationship Id="rId1" Type="http://schemas.openxmlformats.org/officeDocument/2006/relationships/pivotTable" Target="../pivotTables/pivotTable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30FDE-BCE8-4DB7-A821-7690421305F1}">
  <sheetPr codeName="Planilha2"/>
  <dimension ref="A1:AQ936"/>
  <sheetViews>
    <sheetView showGridLines="0" zoomScale="69" workbookViewId="0">
      <selection activeCell="AC2" sqref="AC2"/>
    </sheetView>
  </sheetViews>
  <sheetFormatPr defaultRowHeight="14.4" x14ac:dyDescent="0.3"/>
  <cols>
    <col min="1" max="1" width="11.6640625" bestFit="1" customWidth="1"/>
    <col min="2" max="2" width="13.6640625" bestFit="1" customWidth="1"/>
    <col min="3" max="3" width="23.6640625" style="5" bestFit="1" customWidth="1"/>
    <col min="4" max="4" width="14.5546875" bestFit="1" customWidth="1"/>
    <col min="5" max="5" width="8.88671875" bestFit="1" customWidth="1"/>
    <col min="6" max="6" width="8.6640625" bestFit="1" customWidth="1"/>
    <col min="7" max="7" width="11" bestFit="1" customWidth="1"/>
    <col min="8" max="8" width="0" hidden="1" customWidth="1"/>
    <col min="9" max="9" width="9.109375" bestFit="1" customWidth="1"/>
    <col min="10" max="10" width="11.33203125" bestFit="1" customWidth="1"/>
    <col min="11" max="28" width="10.33203125" bestFit="1" customWidth="1"/>
    <col min="29" max="30" width="11.33203125" bestFit="1" customWidth="1"/>
    <col min="31" max="32" width="16.88671875" customWidth="1"/>
    <col min="33" max="33" width="7.109375" bestFit="1" customWidth="1"/>
    <col min="34" max="34" width="13.88671875" bestFit="1" customWidth="1"/>
    <col min="35" max="35" width="6.109375" bestFit="1" customWidth="1"/>
    <col min="38" max="38" width="27.33203125" bestFit="1" customWidth="1"/>
    <col min="39" max="39" width="11.6640625" bestFit="1" customWidth="1"/>
    <col min="41" max="41" width="3" bestFit="1" customWidth="1"/>
  </cols>
  <sheetData>
    <row r="1" spans="1:43" ht="15" thickBot="1" x14ac:dyDescent="0.35">
      <c r="A1" s="142" t="s">
        <v>0</v>
      </c>
      <c r="B1" s="142" t="s">
        <v>1</v>
      </c>
      <c r="C1" s="142" t="s">
        <v>2</v>
      </c>
      <c r="D1" s="5" t="s">
        <v>3</v>
      </c>
      <c r="E1" s="5" t="s">
        <v>4</v>
      </c>
      <c r="F1" s="5" t="s">
        <v>5</v>
      </c>
      <c r="G1" s="5" t="s">
        <v>6</v>
      </c>
      <c r="H1" s="5"/>
      <c r="I1" s="5" t="s">
        <v>1</v>
      </c>
      <c r="J1" s="7">
        <v>44927</v>
      </c>
      <c r="K1" s="7">
        <v>44958</v>
      </c>
      <c r="L1" s="7">
        <v>44986</v>
      </c>
      <c r="M1" s="7">
        <v>45017</v>
      </c>
      <c r="N1" s="7">
        <v>45047</v>
      </c>
      <c r="O1" s="7">
        <v>45078</v>
      </c>
      <c r="P1" s="7">
        <v>45108</v>
      </c>
      <c r="Q1" s="7">
        <v>45139</v>
      </c>
      <c r="R1" s="7">
        <v>45170</v>
      </c>
      <c r="S1" s="7">
        <v>45200</v>
      </c>
      <c r="T1" s="7">
        <v>45231</v>
      </c>
      <c r="U1" s="7">
        <v>45261</v>
      </c>
      <c r="V1" s="7">
        <v>45292</v>
      </c>
      <c r="W1" s="7">
        <v>45323</v>
      </c>
      <c r="X1" s="7">
        <v>45352</v>
      </c>
      <c r="Y1" s="7">
        <v>45383</v>
      </c>
      <c r="Z1" s="7">
        <v>45413</v>
      </c>
      <c r="AA1" s="7">
        <v>45444</v>
      </c>
      <c r="AB1" s="7">
        <v>45474</v>
      </c>
      <c r="AC1" s="7">
        <v>45505</v>
      </c>
      <c r="AD1" s="7">
        <v>45536</v>
      </c>
      <c r="AE1" s="7">
        <v>45566</v>
      </c>
      <c r="AF1" s="7"/>
    </row>
    <row r="2" spans="1:43" x14ac:dyDescent="0.3">
      <c r="A2" s="21">
        <v>45294</v>
      </c>
      <c r="B2" s="143">
        <v>45292</v>
      </c>
      <c r="C2" s="144" t="s">
        <v>7</v>
      </c>
      <c r="D2" s="5">
        <v>3</v>
      </c>
      <c r="E2" s="5">
        <v>1</v>
      </c>
      <c r="F2" s="5">
        <v>2024</v>
      </c>
      <c r="G2" s="5">
        <v>3</v>
      </c>
      <c r="H2" s="5"/>
      <c r="I2" s="5" t="s">
        <v>8</v>
      </c>
      <c r="J2" s="5">
        <f t="shared" ref="J2:AE2" si="0">COUNTIFS($B:$B,J$1)</f>
        <v>26</v>
      </c>
      <c r="K2" s="5">
        <f t="shared" si="0"/>
        <v>7</v>
      </c>
      <c r="L2" s="5">
        <f t="shared" si="0"/>
        <v>20</v>
      </c>
      <c r="M2" s="5">
        <f t="shared" si="0"/>
        <v>17</v>
      </c>
      <c r="N2" s="5">
        <f t="shared" si="0"/>
        <v>25</v>
      </c>
      <c r="O2" s="5">
        <f t="shared" si="0"/>
        <v>22</v>
      </c>
      <c r="P2" s="5">
        <f t="shared" si="0"/>
        <v>19</v>
      </c>
      <c r="Q2" s="5">
        <f t="shared" si="0"/>
        <v>23</v>
      </c>
      <c r="R2" s="5">
        <f t="shared" si="0"/>
        <v>30</v>
      </c>
      <c r="S2" s="5">
        <f t="shared" si="0"/>
        <v>25</v>
      </c>
      <c r="T2" s="5">
        <f t="shared" si="0"/>
        <v>42</v>
      </c>
      <c r="U2" s="5">
        <f t="shared" si="0"/>
        <v>24</v>
      </c>
      <c r="V2" s="5">
        <f t="shared" si="0"/>
        <v>44</v>
      </c>
      <c r="W2" s="5">
        <f t="shared" si="0"/>
        <v>37</v>
      </c>
      <c r="X2" s="5">
        <f t="shared" si="0"/>
        <v>38</v>
      </c>
      <c r="Y2" s="5">
        <f t="shared" si="0"/>
        <v>56</v>
      </c>
      <c r="Z2" s="5">
        <f t="shared" si="0"/>
        <v>54</v>
      </c>
      <c r="AA2" s="5">
        <f t="shared" si="0"/>
        <v>69</v>
      </c>
      <c r="AB2" s="5">
        <f t="shared" si="0"/>
        <v>104</v>
      </c>
      <c r="AC2" s="5">
        <f t="shared" si="0"/>
        <v>76</v>
      </c>
      <c r="AD2" s="5">
        <f t="shared" si="0"/>
        <v>93</v>
      </c>
      <c r="AE2" s="5">
        <f t="shared" si="0"/>
        <v>84</v>
      </c>
      <c r="AF2" s="5"/>
      <c r="AG2" s="128" t="s">
        <v>9</v>
      </c>
      <c r="AH2" s="175" t="s">
        <v>10</v>
      </c>
      <c r="AI2" s="128" t="s">
        <v>11</v>
      </c>
      <c r="AL2" s="128" t="s">
        <v>0</v>
      </c>
      <c r="AM2" s="178">
        <v>45608</v>
      </c>
    </row>
    <row r="3" spans="1:43" x14ac:dyDescent="0.3">
      <c r="A3" s="21">
        <v>45294</v>
      </c>
      <c r="B3" s="143">
        <v>45292</v>
      </c>
      <c r="C3" s="144" t="s">
        <v>12</v>
      </c>
      <c r="D3" s="5">
        <v>3</v>
      </c>
      <c r="E3" s="5">
        <v>1</v>
      </c>
      <c r="F3" s="5">
        <v>2024</v>
      </c>
      <c r="G3" s="5">
        <v>3</v>
      </c>
      <c r="H3" s="5"/>
      <c r="I3" s="5">
        <v>1</v>
      </c>
      <c r="J3" s="138">
        <f t="shared" ref="J3:AE3" si="1">COUNTIFS($G:$G,$I3,$E:$E,MONTH(J$1),$F:$F,YEAR(J$1))</f>
        <v>0</v>
      </c>
      <c r="K3" s="138">
        <f t="shared" si="1"/>
        <v>0</v>
      </c>
      <c r="L3" s="138">
        <f t="shared" si="1"/>
        <v>1</v>
      </c>
      <c r="M3" s="138">
        <f t="shared" si="1"/>
        <v>3</v>
      </c>
      <c r="N3" s="138">
        <f t="shared" si="1"/>
        <v>1</v>
      </c>
      <c r="O3" s="138">
        <f t="shared" si="1"/>
        <v>1</v>
      </c>
      <c r="P3" s="138">
        <f t="shared" si="1"/>
        <v>0</v>
      </c>
      <c r="Q3" s="138">
        <f t="shared" si="1"/>
        <v>0</v>
      </c>
      <c r="R3" s="138">
        <f t="shared" si="1"/>
        <v>1</v>
      </c>
      <c r="S3" s="138">
        <f t="shared" si="1"/>
        <v>0</v>
      </c>
      <c r="T3" s="138">
        <f t="shared" si="1"/>
        <v>4</v>
      </c>
      <c r="U3" s="138">
        <f t="shared" si="1"/>
        <v>2</v>
      </c>
      <c r="V3" s="138">
        <f t="shared" si="1"/>
        <v>0</v>
      </c>
      <c r="W3" s="138">
        <f t="shared" si="1"/>
        <v>5</v>
      </c>
      <c r="X3" s="138">
        <f t="shared" si="1"/>
        <v>5</v>
      </c>
      <c r="Y3" s="138">
        <f t="shared" si="1"/>
        <v>2</v>
      </c>
      <c r="Z3" s="138">
        <f t="shared" si="1"/>
        <v>0</v>
      </c>
      <c r="AA3" s="138">
        <f t="shared" si="1"/>
        <v>5</v>
      </c>
      <c r="AB3" s="138">
        <f t="shared" si="1"/>
        <v>1</v>
      </c>
      <c r="AC3" s="138">
        <f t="shared" si="1"/>
        <v>4</v>
      </c>
      <c r="AD3" s="138">
        <f t="shared" si="1"/>
        <v>4</v>
      </c>
      <c r="AE3" s="138">
        <f t="shared" si="1"/>
        <v>2</v>
      </c>
      <c r="AF3" s="138"/>
      <c r="AG3" s="6">
        <v>1</v>
      </c>
      <c r="AH3" s="176">
        <f t="shared" ref="AH3:AH8" si="2">SUM(J3:AE3)</f>
        <v>41</v>
      </c>
      <c r="AI3" s="76">
        <f>AH3/SUM(AH$3:AH$25)</f>
        <v>4.5203969128996692E-2</v>
      </c>
      <c r="AL3" s="128" t="s">
        <v>13</v>
      </c>
      <c r="AM3" s="179">
        <v>35</v>
      </c>
    </row>
    <row r="4" spans="1:43" x14ac:dyDescent="0.3">
      <c r="A4" s="21">
        <v>45295</v>
      </c>
      <c r="B4" s="143">
        <v>45292</v>
      </c>
      <c r="C4" s="144" t="s">
        <v>12</v>
      </c>
      <c r="D4" s="5">
        <v>4</v>
      </c>
      <c r="E4" s="5">
        <v>1</v>
      </c>
      <c r="F4" s="5">
        <v>2024</v>
      </c>
      <c r="G4" s="5">
        <v>4</v>
      </c>
      <c r="H4" s="5"/>
      <c r="I4" s="5">
        <f t="shared" ref="I4:I25" si="3">I3+1</f>
        <v>2</v>
      </c>
      <c r="J4" s="138">
        <f t="shared" ref="J4:S13" si="4">COUNTIFS($G:$G,$I4,$E:$E,MONTH(J$1),$F:$F,YEAR(J$1))</f>
        <v>1</v>
      </c>
      <c r="K4" s="138">
        <f t="shared" si="4"/>
        <v>0</v>
      </c>
      <c r="L4" s="138">
        <f t="shared" si="4"/>
        <v>1</v>
      </c>
      <c r="M4" s="138">
        <f t="shared" si="4"/>
        <v>0</v>
      </c>
      <c r="N4" s="138">
        <f t="shared" si="4"/>
        <v>2</v>
      </c>
      <c r="O4" s="138">
        <f t="shared" si="4"/>
        <v>0</v>
      </c>
      <c r="P4" s="138">
        <f t="shared" si="4"/>
        <v>1</v>
      </c>
      <c r="Q4" s="138">
        <f t="shared" si="4"/>
        <v>2</v>
      </c>
      <c r="R4" s="138">
        <f t="shared" si="4"/>
        <v>2</v>
      </c>
      <c r="S4" s="138">
        <f t="shared" si="4"/>
        <v>1</v>
      </c>
      <c r="T4" s="138">
        <f t="shared" ref="T4:AD13" si="5">COUNTIFS($G:$G,$I4,$E:$E,MONTH(T$1),$F:$F,YEAR(T$1))</f>
        <v>0</v>
      </c>
      <c r="U4" s="138">
        <f t="shared" si="5"/>
        <v>1</v>
      </c>
      <c r="V4" s="138">
        <f t="shared" si="5"/>
        <v>0</v>
      </c>
      <c r="W4" s="138">
        <f t="shared" si="5"/>
        <v>2</v>
      </c>
      <c r="X4" s="138">
        <f t="shared" si="5"/>
        <v>4</v>
      </c>
      <c r="Y4" s="138">
        <f t="shared" si="5"/>
        <v>4</v>
      </c>
      <c r="Z4" s="138">
        <f t="shared" si="5"/>
        <v>2</v>
      </c>
      <c r="AA4" s="138">
        <f t="shared" si="5"/>
        <v>2</v>
      </c>
      <c r="AB4" s="138">
        <f t="shared" si="5"/>
        <v>8</v>
      </c>
      <c r="AC4" s="138">
        <f t="shared" si="5"/>
        <v>7</v>
      </c>
      <c r="AD4" s="138">
        <f t="shared" si="5"/>
        <v>4</v>
      </c>
      <c r="AE4" s="138">
        <f t="shared" ref="AE4:AE25" si="6">COUNTIFS($G:$G,$I4,$E:$E,MONTH(AE$1),$F:$F,YEAR(AE$1))</f>
        <v>4</v>
      </c>
      <c r="AF4" s="138"/>
      <c r="AG4" s="6">
        <f t="shared" ref="AG4:AG25" si="7">AG3+1</f>
        <v>2</v>
      </c>
      <c r="AH4" s="176">
        <f t="shared" si="2"/>
        <v>48</v>
      </c>
      <c r="AI4" s="76">
        <f t="shared" ref="AI4:AI25" si="8">AH4/SUM(AH$3:AH$25)+AI3</f>
        <v>9.812568908489526E-2</v>
      </c>
      <c r="AO4">
        <f>NETWORKDAYS(EOMONTH(AM2,-1)+1,AM2-1)</f>
        <v>7</v>
      </c>
    </row>
    <row r="5" spans="1:43" x14ac:dyDescent="0.3">
      <c r="A5" s="21">
        <v>45295</v>
      </c>
      <c r="B5" s="143">
        <v>45292</v>
      </c>
      <c r="C5" s="144" t="s">
        <v>7</v>
      </c>
      <c r="D5" s="5">
        <v>4</v>
      </c>
      <c r="E5" s="5">
        <v>1</v>
      </c>
      <c r="F5" s="5">
        <v>2024</v>
      </c>
      <c r="G5" s="5">
        <v>4</v>
      </c>
      <c r="H5" s="5"/>
      <c r="I5" s="5">
        <f t="shared" si="3"/>
        <v>3</v>
      </c>
      <c r="J5" s="138">
        <f t="shared" si="4"/>
        <v>0</v>
      </c>
      <c r="K5" s="138">
        <f t="shared" si="4"/>
        <v>0</v>
      </c>
      <c r="L5" s="138">
        <f t="shared" si="4"/>
        <v>1</v>
      </c>
      <c r="M5" s="138">
        <f t="shared" si="4"/>
        <v>0</v>
      </c>
      <c r="N5" s="138">
        <f t="shared" si="4"/>
        <v>2</v>
      </c>
      <c r="O5" s="138">
        <f t="shared" si="4"/>
        <v>0</v>
      </c>
      <c r="P5" s="138">
        <f t="shared" si="4"/>
        <v>1</v>
      </c>
      <c r="Q5" s="138">
        <f t="shared" si="4"/>
        <v>2</v>
      </c>
      <c r="R5" s="138">
        <f t="shared" si="4"/>
        <v>0</v>
      </c>
      <c r="S5" s="138">
        <f t="shared" si="4"/>
        <v>0</v>
      </c>
      <c r="T5" s="138">
        <f t="shared" si="5"/>
        <v>2</v>
      </c>
      <c r="U5" s="138">
        <f t="shared" si="5"/>
        <v>2</v>
      </c>
      <c r="V5" s="138">
        <f t="shared" si="5"/>
        <v>2</v>
      </c>
      <c r="W5" s="138">
        <f t="shared" si="5"/>
        <v>1</v>
      </c>
      <c r="X5" s="138">
        <f t="shared" si="5"/>
        <v>2</v>
      </c>
      <c r="Y5" s="138">
        <f t="shared" si="5"/>
        <v>3</v>
      </c>
      <c r="Z5" s="138">
        <f t="shared" si="5"/>
        <v>4</v>
      </c>
      <c r="AA5" s="138">
        <f t="shared" si="5"/>
        <v>3</v>
      </c>
      <c r="AB5" s="138">
        <f t="shared" si="5"/>
        <v>8</v>
      </c>
      <c r="AC5" s="138">
        <f t="shared" si="5"/>
        <v>3</v>
      </c>
      <c r="AD5" s="138">
        <f t="shared" si="5"/>
        <v>6</v>
      </c>
      <c r="AE5" s="138">
        <f t="shared" si="6"/>
        <v>5</v>
      </c>
      <c r="AF5" s="138"/>
      <c r="AG5" s="6">
        <f t="shared" si="7"/>
        <v>3</v>
      </c>
      <c r="AH5" s="176">
        <f t="shared" si="2"/>
        <v>47</v>
      </c>
      <c r="AI5" s="76">
        <f t="shared" si="8"/>
        <v>0.14994487320837926</v>
      </c>
    </row>
    <row r="6" spans="1:43" x14ac:dyDescent="0.3">
      <c r="A6" s="21">
        <v>45296</v>
      </c>
      <c r="B6" s="143">
        <v>45292</v>
      </c>
      <c r="C6" s="144" t="s">
        <v>14</v>
      </c>
      <c r="D6" s="5">
        <v>5</v>
      </c>
      <c r="E6" s="5">
        <v>1</v>
      </c>
      <c r="F6" s="5">
        <v>2024</v>
      </c>
      <c r="G6" s="5">
        <v>5</v>
      </c>
      <c r="H6" s="5"/>
      <c r="I6" s="5">
        <f t="shared" si="3"/>
        <v>4</v>
      </c>
      <c r="J6" s="138">
        <f t="shared" si="4"/>
        <v>3</v>
      </c>
      <c r="K6" s="138">
        <f t="shared" si="4"/>
        <v>1</v>
      </c>
      <c r="L6" s="138">
        <f t="shared" si="4"/>
        <v>1</v>
      </c>
      <c r="M6" s="138">
        <f t="shared" si="4"/>
        <v>1</v>
      </c>
      <c r="N6" s="138">
        <f t="shared" si="4"/>
        <v>3</v>
      </c>
      <c r="O6" s="138">
        <f t="shared" si="4"/>
        <v>0</v>
      </c>
      <c r="P6" s="138">
        <f t="shared" si="4"/>
        <v>0</v>
      </c>
      <c r="Q6" s="138">
        <f t="shared" si="4"/>
        <v>2</v>
      </c>
      <c r="R6" s="138">
        <f t="shared" si="4"/>
        <v>2</v>
      </c>
      <c r="S6" s="138">
        <f t="shared" si="4"/>
        <v>0</v>
      </c>
      <c r="T6" s="138">
        <f t="shared" si="5"/>
        <v>4</v>
      </c>
      <c r="U6" s="138">
        <f t="shared" si="5"/>
        <v>1</v>
      </c>
      <c r="V6" s="138">
        <f t="shared" si="5"/>
        <v>2</v>
      </c>
      <c r="W6" s="138">
        <f t="shared" si="5"/>
        <v>1</v>
      </c>
      <c r="X6" s="138">
        <f t="shared" si="5"/>
        <v>0</v>
      </c>
      <c r="Y6" s="138">
        <f t="shared" si="5"/>
        <v>1</v>
      </c>
      <c r="Z6" s="138">
        <f t="shared" si="5"/>
        <v>1</v>
      </c>
      <c r="AA6" s="138">
        <f t="shared" si="5"/>
        <v>0</v>
      </c>
      <c r="AB6" s="138">
        <f t="shared" si="5"/>
        <v>3</v>
      </c>
      <c r="AC6" s="138">
        <f t="shared" si="5"/>
        <v>3</v>
      </c>
      <c r="AD6" s="138">
        <f t="shared" si="5"/>
        <v>5</v>
      </c>
      <c r="AE6" s="138">
        <f t="shared" si="6"/>
        <v>4</v>
      </c>
      <c r="AF6" s="138"/>
      <c r="AG6" s="6">
        <f t="shared" si="7"/>
        <v>4</v>
      </c>
      <c r="AH6" s="176">
        <f t="shared" si="2"/>
        <v>38</v>
      </c>
      <c r="AI6" s="76">
        <f t="shared" si="8"/>
        <v>0.1918412348401323</v>
      </c>
    </row>
    <row r="7" spans="1:43" x14ac:dyDescent="0.3">
      <c r="A7" s="21">
        <v>45299</v>
      </c>
      <c r="B7" s="143">
        <v>45292</v>
      </c>
      <c r="C7" s="144" t="s">
        <v>12</v>
      </c>
      <c r="D7" s="5">
        <v>8</v>
      </c>
      <c r="E7" s="5">
        <v>1</v>
      </c>
      <c r="F7" s="5">
        <v>2024</v>
      </c>
      <c r="G7" s="5">
        <v>6</v>
      </c>
      <c r="H7" s="5"/>
      <c r="I7" s="5">
        <f t="shared" si="3"/>
        <v>5</v>
      </c>
      <c r="J7" s="138">
        <f t="shared" si="4"/>
        <v>1</v>
      </c>
      <c r="K7" s="138">
        <f t="shared" si="4"/>
        <v>0</v>
      </c>
      <c r="L7" s="138">
        <f t="shared" si="4"/>
        <v>0</v>
      </c>
      <c r="M7" s="138">
        <f t="shared" si="4"/>
        <v>0</v>
      </c>
      <c r="N7" s="138">
        <f t="shared" si="4"/>
        <v>0</v>
      </c>
      <c r="O7" s="138">
        <f t="shared" si="4"/>
        <v>0</v>
      </c>
      <c r="P7" s="138">
        <f t="shared" si="4"/>
        <v>0</v>
      </c>
      <c r="Q7" s="138">
        <f t="shared" si="4"/>
        <v>1</v>
      </c>
      <c r="R7" s="138">
        <f t="shared" si="4"/>
        <v>1</v>
      </c>
      <c r="S7" s="138">
        <f t="shared" si="4"/>
        <v>2</v>
      </c>
      <c r="T7" s="138">
        <f t="shared" si="5"/>
        <v>1</v>
      </c>
      <c r="U7" s="138">
        <f t="shared" si="5"/>
        <v>1</v>
      </c>
      <c r="V7" s="138">
        <f t="shared" si="5"/>
        <v>1</v>
      </c>
      <c r="W7" s="138">
        <f t="shared" si="5"/>
        <v>4</v>
      </c>
      <c r="X7" s="138">
        <f t="shared" si="5"/>
        <v>0</v>
      </c>
      <c r="Y7" s="138">
        <f t="shared" si="5"/>
        <v>1</v>
      </c>
      <c r="Z7" s="138">
        <f t="shared" si="5"/>
        <v>1</v>
      </c>
      <c r="AA7" s="138">
        <f t="shared" si="5"/>
        <v>4</v>
      </c>
      <c r="AB7" s="138">
        <f t="shared" si="5"/>
        <v>4</v>
      </c>
      <c r="AC7" s="138">
        <f t="shared" si="5"/>
        <v>6</v>
      </c>
      <c r="AD7" s="138">
        <f t="shared" si="5"/>
        <v>5</v>
      </c>
      <c r="AE7" s="138">
        <f t="shared" si="6"/>
        <v>3</v>
      </c>
      <c r="AF7" s="138"/>
      <c r="AG7" s="6">
        <f t="shared" si="7"/>
        <v>5</v>
      </c>
      <c r="AH7" s="176">
        <f t="shared" si="2"/>
        <v>36</v>
      </c>
      <c r="AI7" s="76">
        <f t="shared" si="8"/>
        <v>0.23153252480705622</v>
      </c>
      <c r="AL7" s="128" t="s">
        <v>15</v>
      </c>
      <c r="AM7" s="177">
        <f>ROUNDUP(AM3/VLOOKUP(NETWORKDAYS(EOMONTH(AM2,-1)+1,AM2-1),$AG$3:$AI$25,3,0),0)</f>
        <v>112</v>
      </c>
    </row>
    <row r="8" spans="1:43" x14ac:dyDescent="0.3">
      <c r="A8" s="21">
        <v>45299</v>
      </c>
      <c r="B8" s="143">
        <v>45292</v>
      </c>
      <c r="C8" s="144" t="s">
        <v>14</v>
      </c>
      <c r="D8" s="5">
        <v>8</v>
      </c>
      <c r="E8" s="5">
        <v>1</v>
      </c>
      <c r="F8" s="5">
        <v>2024</v>
      </c>
      <c r="G8" s="5">
        <v>6</v>
      </c>
      <c r="H8" s="5"/>
      <c r="I8" s="5">
        <f t="shared" si="3"/>
        <v>6</v>
      </c>
      <c r="J8" s="138">
        <f t="shared" si="4"/>
        <v>1</v>
      </c>
      <c r="K8" s="138">
        <f t="shared" si="4"/>
        <v>0</v>
      </c>
      <c r="L8" s="138">
        <f t="shared" si="4"/>
        <v>3</v>
      </c>
      <c r="M8" s="138">
        <f t="shared" si="4"/>
        <v>1</v>
      </c>
      <c r="N8" s="138">
        <f t="shared" si="4"/>
        <v>2</v>
      </c>
      <c r="O8" s="138">
        <f t="shared" si="4"/>
        <v>0</v>
      </c>
      <c r="P8" s="138">
        <f t="shared" si="4"/>
        <v>0</v>
      </c>
      <c r="Q8" s="138">
        <f t="shared" si="4"/>
        <v>0</v>
      </c>
      <c r="R8" s="138">
        <f t="shared" si="4"/>
        <v>4</v>
      </c>
      <c r="S8" s="138">
        <f t="shared" si="4"/>
        <v>2</v>
      </c>
      <c r="T8" s="138">
        <f t="shared" si="5"/>
        <v>1</v>
      </c>
      <c r="U8" s="138">
        <f t="shared" si="5"/>
        <v>0</v>
      </c>
      <c r="V8" s="138">
        <f t="shared" si="5"/>
        <v>2</v>
      </c>
      <c r="W8" s="138">
        <f t="shared" si="5"/>
        <v>1</v>
      </c>
      <c r="X8" s="138">
        <f t="shared" si="5"/>
        <v>1</v>
      </c>
      <c r="Y8" s="138">
        <f t="shared" si="5"/>
        <v>4</v>
      </c>
      <c r="Z8" s="138">
        <f t="shared" si="5"/>
        <v>3</v>
      </c>
      <c r="AA8" s="138">
        <f t="shared" si="5"/>
        <v>4</v>
      </c>
      <c r="AB8" s="138">
        <f t="shared" si="5"/>
        <v>4</v>
      </c>
      <c r="AC8" s="138">
        <f t="shared" si="5"/>
        <v>3</v>
      </c>
      <c r="AD8" s="138">
        <f t="shared" si="5"/>
        <v>6</v>
      </c>
      <c r="AE8" s="138">
        <f t="shared" si="6"/>
        <v>5</v>
      </c>
      <c r="AF8" s="138"/>
      <c r="AG8" s="6">
        <f t="shared" si="7"/>
        <v>6</v>
      </c>
      <c r="AH8" s="176">
        <f t="shared" si="2"/>
        <v>47</v>
      </c>
      <c r="AI8" s="76">
        <f t="shared" si="8"/>
        <v>0.28335170893054024</v>
      </c>
      <c r="AP8">
        <f>AM3/AQ8</f>
        <v>111.7781690140845</v>
      </c>
      <c r="AQ8" s="126">
        <f>VLOOKUP(NETWORKDAYS(EOMONTH(AM2,-1)+1,AM2-1),$AG$3:$AI$25,3,0)</f>
        <v>0.3131201764057332</v>
      </c>
    </row>
    <row r="9" spans="1:43" x14ac:dyDescent="0.3">
      <c r="A9" s="21">
        <v>45300</v>
      </c>
      <c r="B9" s="143">
        <v>45292</v>
      </c>
      <c r="C9" s="144" t="s">
        <v>7</v>
      </c>
      <c r="D9" s="5">
        <v>9</v>
      </c>
      <c r="E9" s="5">
        <v>1</v>
      </c>
      <c r="F9" s="5">
        <v>2024</v>
      </c>
      <c r="G9" s="5">
        <v>7</v>
      </c>
      <c r="H9" s="5"/>
      <c r="I9" s="5">
        <f t="shared" si="3"/>
        <v>7</v>
      </c>
      <c r="J9" s="138">
        <f t="shared" si="4"/>
        <v>1</v>
      </c>
      <c r="K9" s="138">
        <f t="shared" si="4"/>
        <v>0</v>
      </c>
      <c r="L9" s="138">
        <f t="shared" si="4"/>
        <v>0</v>
      </c>
      <c r="M9" s="138">
        <f t="shared" si="4"/>
        <v>0</v>
      </c>
      <c r="N9" s="138">
        <f t="shared" si="4"/>
        <v>3</v>
      </c>
      <c r="O9" s="138">
        <f t="shared" si="4"/>
        <v>1</v>
      </c>
      <c r="P9" s="138">
        <f t="shared" si="4"/>
        <v>0</v>
      </c>
      <c r="Q9" s="138">
        <f t="shared" si="4"/>
        <v>1</v>
      </c>
      <c r="R9" s="138">
        <f t="shared" si="4"/>
        <v>2</v>
      </c>
      <c r="S9" s="138">
        <f t="shared" si="4"/>
        <v>1</v>
      </c>
      <c r="T9" s="138">
        <f t="shared" si="5"/>
        <v>3</v>
      </c>
      <c r="U9" s="138">
        <f t="shared" si="5"/>
        <v>2</v>
      </c>
      <c r="V9" s="138">
        <f t="shared" si="5"/>
        <v>1</v>
      </c>
      <c r="W9" s="138">
        <f t="shared" si="5"/>
        <v>0</v>
      </c>
      <c r="X9" s="138">
        <f t="shared" si="5"/>
        <v>2</v>
      </c>
      <c r="Y9" s="138">
        <f t="shared" si="5"/>
        <v>2</v>
      </c>
      <c r="Z9" s="138">
        <f t="shared" si="5"/>
        <v>1</v>
      </c>
      <c r="AA9" s="138">
        <f t="shared" si="5"/>
        <v>1</v>
      </c>
      <c r="AB9" s="138">
        <f t="shared" si="5"/>
        <v>4</v>
      </c>
      <c r="AC9" s="138">
        <f t="shared" si="5"/>
        <v>2</v>
      </c>
      <c r="AD9" s="138">
        <f t="shared" si="5"/>
        <v>4</v>
      </c>
      <c r="AE9" s="138">
        <f t="shared" si="6"/>
        <v>1</v>
      </c>
      <c r="AF9" s="138"/>
      <c r="AG9" s="6">
        <f t="shared" si="7"/>
        <v>7</v>
      </c>
      <c r="AH9" s="176">
        <f t="shared" ref="AH9:AH21" si="9">SUM(J9:AC9)</f>
        <v>27</v>
      </c>
      <c r="AI9" s="76">
        <f t="shared" si="8"/>
        <v>0.3131201764057332</v>
      </c>
      <c r="AP9" s="14">
        <f>AM3/AI10</f>
        <v>98.894080996884725</v>
      </c>
    </row>
    <row r="10" spans="1:43" x14ac:dyDescent="0.3">
      <c r="A10" s="21">
        <v>45301</v>
      </c>
      <c r="B10" s="143">
        <v>45292</v>
      </c>
      <c r="C10" s="144" t="s">
        <v>7</v>
      </c>
      <c r="D10" s="5">
        <v>10</v>
      </c>
      <c r="E10" s="5">
        <v>1</v>
      </c>
      <c r="F10" s="5">
        <v>2024</v>
      </c>
      <c r="G10" s="5">
        <v>8</v>
      </c>
      <c r="H10" s="5"/>
      <c r="I10" s="5">
        <f t="shared" si="3"/>
        <v>8</v>
      </c>
      <c r="J10" s="138">
        <f t="shared" si="4"/>
        <v>1</v>
      </c>
      <c r="K10" s="138">
        <f t="shared" si="4"/>
        <v>0</v>
      </c>
      <c r="L10" s="138">
        <f t="shared" si="4"/>
        <v>0</v>
      </c>
      <c r="M10" s="138">
        <f t="shared" si="4"/>
        <v>2</v>
      </c>
      <c r="N10" s="138">
        <f t="shared" si="4"/>
        <v>1</v>
      </c>
      <c r="O10" s="138">
        <f t="shared" si="4"/>
        <v>1</v>
      </c>
      <c r="P10" s="138">
        <f t="shared" si="4"/>
        <v>0</v>
      </c>
      <c r="Q10" s="138">
        <f t="shared" si="4"/>
        <v>0</v>
      </c>
      <c r="R10" s="138">
        <f t="shared" si="4"/>
        <v>1</v>
      </c>
      <c r="S10" s="138">
        <f t="shared" si="4"/>
        <v>0</v>
      </c>
      <c r="T10" s="138">
        <f t="shared" si="5"/>
        <v>2</v>
      </c>
      <c r="U10" s="138">
        <f t="shared" si="5"/>
        <v>1</v>
      </c>
      <c r="V10" s="138">
        <f t="shared" si="5"/>
        <v>2</v>
      </c>
      <c r="W10" s="138">
        <f t="shared" si="5"/>
        <v>0</v>
      </c>
      <c r="X10" s="138">
        <f t="shared" si="5"/>
        <v>0</v>
      </c>
      <c r="Y10" s="138">
        <f t="shared" si="5"/>
        <v>3</v>
      </c>
      <c r="Z10" s="138">
        <f t="shared" si="5"/>
        <v>3</v>
      </c>
      <c r="AA10" s="138">
        <f t="shared" si="5"/>
        <v>6</v>
      </c>
      <c r="AB10" s="138">
        <f t="shared" si="5"/>
        <v>6</v>
      </c>
      <c r="AC10" s="138">
        <f t="shared" si="5"/>
        <v>1</v>
      </c>
      <c r="AD10" s="138">
        <f t="shared" si="5"/>
        <v>4</v>
      </c>
      <c r="AE10" s="138">
        <f t="shared" si="6"/>
        <v>3</v>
      </c>
      <c r="AF10" s="138"/>
      <c r="AG10" s="6">
        <f t="shared" si="7"/>
        <v>8</v>
      </c>
      <c r="AH10" s="176">
        <f t="shared" ref="AH10:AH15" si="10">SUM(J10:AE10)</f>
        <v>37</v>
      </c>
      <c r="AI10" s="76">
        <f t="shared" si="8"/>
        <v>0.35391400220507169</v>
      </c>
    </row>
    <row r="11" spans="1:43" x14ac:dyDescent="0.3">
      <c r="A11" s="21">
        <v>45301.714803240742</v>
      </c>
      <c r="B11" s="143">
        <v>45292</v>
      </c>
      <c r="C11" s="144" t="s">
        <v>14</v>
      </c>
      <c r="D11" s="5">
        <v>10</v>
      </c>
      <c r="E11" s="5">
        <v>1</v>
      </c>
      <c r="F11" s="5">
        <v>2024</v>
      </c>
      <c r="G11" s="5">
        <v>8</v>
      </c>
      <c r="H11" s="5"/>
      <c r="I11" s="5">
        <f t="shared" si="3"/>
        <v>9</v>
      </c>
      <c r="J11" s="138">
        <f t="shared" si="4"/>
        <v>1</v>
      </c>
      <c r="K11" s="138">
        <f t="shared" si="4"/>
        <v>0</v>
      </c>
      <c r="L11" s="138">
        <f t="shared" si="4"/>
        <v>2</v>
      </c>
      <c r="M11" s="138">
        <f t="shared" si="4"/>
        <v>1</v>
      </c>
      <c r="N11" s="138">
        <f t="shared" si="4"/>
        <v>3</v>
      </c>
      <c r="O11" s="138">
        <f t="shared" si="4"/>
        <v>2</v>
      </c>
      <c r="P11" s="138">
        <f t="shared" si="4"/>
        <v>1</v>
      </c>
      <c r="Q11" s="138">
        <f t="shared" si="4"/>
        <v>2</v>
      </c>
      <c r="R11" s="138">
        <f t="shared" si="4"/>
        <v>2</v>
      </c>
      <c r="S11" s="138">
        <f t="shared" si="4"/>
        <v>0</v>
      </c>
      <c r="T11" s="138">
        <f t="shared" si="5"/>
        <v>3</v>
      </c>
      <c r="U11" s="138">
        <f t="shared" si="5"/>
        <v>1</v>
      </c>
      <c r="V11" s="138">
        <f t="shared" si="5"/>
        <v>1</v>
      </c>
      <c r="W11" s="138">
        <f t="shared" si="5"/>
        <v>0</v>
      </c>
      <c r="X11" s="138">
        <f t="shared" si="5"/>
        <v>0</v>
      </c>
      <c r="Y11" s="138">
        <f t="shared" si="5"/>
        <v>4</v>
      </c>
      <c r="Z11" s="138">
        <f t="shared" si="5"/>
        <v>6</v>
      </c>
      <c r="AA11" s="138">
        <f t="shared" si="5"/>
        <v>1</v>
      </c>
      <c r="AB11" s="138">
        <f t="shared" si="5"/>
        <v>6</v>
      </c>
      <c r="AC11" s="138">
        <f t="shared" si="5"/>
        <v>3</v>
      </c>
      <c r="AD11" s="138">
        <f t="shared" si="5"/>
        <v>1</v>
      </c>
      <c r="AE11" s="138">
        <f t="shared" si="6"/>
        <v>2</v>
      </c>
      <c r="AF11" s="138"/>
      <c r="AG11" s="6">
        <f t="shared" si="7"/>
        <v>9</v>
      </c>
      <c r="AH11" s="176">
        <f t="shared" si="10"/>
        <v>42</v>
      </c>
      <c r="AI11" s="76">
        <f t="shared" si="8"/>
        <v>0.40022050716648294</v>
      </c>
    </row>
    <row r="12" spans="1:43" x14ac:dyDescent="0.3">
      <c r="A12" s="21">
        <v>45302.609293981484</v>
      </c>
      <c r="B12" s="143">
        <v>45292</v>
      </c>
      <c r="C12" s="144" t="s">
        <v>7</v>
      </c>
      <c r="D12" s="5">
        <v>11</v>
      </c>
      <c r="E12" s="5">
        <v>1</v>
      </c>
      <c r="F12" s="5">
        <v>2024</v>
      </c>
      <c r="G12" s="5">
        <v>9</v>
      </c>
      <c r="H12" s="5"/>
      <c r="I12" s="5">
        <f t="shared" si="3"/>
        <v>10</v>
      </c>
      <c r="J12" s="138">
        <f t="shared" si="4"/>
        <v>0</v>
      </c>
      <c r="K12" s="138">
        <f t="shared" si="4"/>
        <v>0</v>
      </c>
      <c r="L12" s="138">
        <f t="shared" si="4"/>
        <v>0</v>
      </c>
      <c r="M12" s="138">
        <f t="shared" si="4"/>
        <v>1</v>
      </c>
      <c r="N12" s="138">
        <f t="shared" si="4"/>
        <v>1</v>
      </c>
      <c r="O12" s="138">
        <f t="shared" si="4"/>
        <v>0</v>
      </c>
      <c r="P12" s="138">
        <f t="shared" si="4"/>
        <v>4</v>
      </c>
      <c r="Q12" s="138">
        <f t="shared" si="4"/>
        <v>2</v>
      </c>
      <c r="R12" s="138">
        <f t="shared" si="4"/>
        <v>0</v>
      </c>
      <c r="S12" s="138">
        <f t="shared" si="4"/>
        <v>2</v>
      </c>
      <c r="T12" s="138">
        <f t="shared" si="5"/>
        <v>2</v>
      </c>
      <c r="U12" s="138">
        <f t="shared" si="5"/>
        <v>2</v>
      </c>
      <c r="V12" s="138">
        <f t="shared" si="5"/>
        <v>2</v>
      </c>
      <c r="W12" s="138">
        <f t="shared" si="5"/>
        <v>0</v>
      </c>
      <c r="X12" s="138">
        <f t="shared" si="5"/>
        <v>1</v>
      </c>
      <c r="Y12" s="138">
        <f t="shared" si="5"/>
        <v>1</v>
      </c>
      <c r="Z12" s="138">
        <f t="shared" si="5"/>
        <v>2</v>
      </c>
      <c r="AA12" s="138">
        <f t="shared" si="5"/>
        <v>4</v>
      </c>
      <c r="AB12" s="138">
        <f t="shared" si="5"/>
        <v>3</v>
      </c>
      <c r="AC12" s="138">
        <f t="shared" si="5"/>
        <v>4</v>
      </c>
      <c r="AD12" s="138">
        <f t="shared" si="5"/>
        <v>5</v>
      </c>
      <c r="AE12" s="138">
        <f t="shared" si="6"/>
        <v>4</v>
      </c>
      <c r="AF12" s="138"/>
      <c r="AG12" s="6">
        <f t="shared" si="7"/>
        <v>10</v>
      </c>
      <c r="AH12" s="176">
        <f t="shared" si="10"/>
        <v>40</v>
      </c>
      <c r="AI12" s="76">
        <f t="shared" si="8"/>
        <v>0.44432194046306506</v>
      </c>
    </row>
    <row r="13" spans="1:43" x14ac:dyDescent="0.3">
      <c r="A13" s="21">
        <v>45303</v>
      </c>
      <c r="B13" s="143">
        <v>45292</v>
      </c>
      <c r="C13" s="144" t="s">
        <v>14</v>
      </c>
      <c r="D13" s="5">
        <v>12</v>
      </c>
      <c r="E13" s="5">
        <v>1</v>
      </c>
      <c r="F13" s="5">
        <v>2024</v>
      </c>
      <c r="G13" s="5">
        <v>10</v>
      </c>
      <c r="H13" s="5"/>
      <c r="I13" s="5">
        <f t="shared" si="3"/>
        <v>11</v>
      </c>
      <c r="J13" s="138">
        <f t="shared" si="4"/>
        <v>0</v>
      </c>
      <c r="K13" s="138">
        <f t="shared" si="4"/>
        <v>0</v>
      </c>
      <c r="L13" s="138">
        <f t="shared" si="4"/>
        <v>0</v>
      </c>
      <c r="M13" s="138">
        <f t="shared" si="4"/>
        <v>0</v>
      </c>
      <c r="N13" s="138">
        <f t="shared" si="4"/>
        <v>0</v>
      </c>
      <c r="O13" s="138">
        <f t="shared" si="4"/>
        <v>0</v>
      </c>
      <c r="P13" s="138">
        <f t="shared" si="4"/>
        <v>0</v>
      </c>
      <c r="Q13" s="138">
        <f t="shared" si="4"/>
        <v>1</v>
      </c>
      <c r="R13" s="138">
        <f t="shared" si="4"/>
        <v>1</v>
      </c>
      <c r="S13" s="138">
        <f t="shared" si="4"/>
        <v>1</v>
      </c>
      <c r="T13" s="138">
        <f t="shared" si="5"/>
        <v>0</v>
      </c>
      <c r="U13" s="138">
        <f t="shared" si="5"/>
        <v>3</v>
      </c>
      <c r="V13" s="138">
        <f t="shared" si="5"/>
        <v>0</v>
      </c>
      <c r="W13" s="138">
        <f t="shared" si="5"/>
        <v>2</v>
      </c>
      <c r="X13" s="138">
        <f t="shared" si="5"/>
        <v>3</v>
      </c>
      <c r="Y13" s="138">
        <f t="shared" si="5"/>
        <v>2</v>
      </c>
      <c r="Z13" s="138">
        <f t="shared" si="5"/>
        <v>2</v>
      </c>
      <c r="AA13" s="138">
        <f t="shared" si="5"/>
        <v>3</v>
      </c>
      <c r="AB13" s="138">
        <f t="shared" si="5"/>
        <v>6</v>
      </c>
      <c r="AC13" s="138">
        <f t="shared" si="5"/>
        <v>1</v>
      </c>
      <c r="AD13" s="138">
        <f t="shared" si="5"/>
        <v>3</v>
      </c>
      <c r="AE13" s="138">
        <f t="shared" si="6"/>
        <v>6</v>
      </c>
      <c r="AF13" s="138"/>
      <c r="AG13" s="6">
        <f t="shared" si="7"/>
        <v>11</v>
      </c>
      <c r="AH13" s="176">
        <f t="shared" si="10"/>
        <v>34</v>
      </c>
      <c r="AI13" s="76">
        <f>AH13/SUM(AH$3:AH$25)+AI12</f>
        <v>0.48180815876515987</v>
      </c>
    </row>
    <row r="14" spans="1:43" x14ac:dyDescent="0.3">
      <c r="A14" s="21">
        <v>45303.694814814815</v>
      </c>
      <c r="B14" s="143">
        <v>45292</v>
      </c>
      <c r="C14" s="144" t="s">
        <v>7</v>
      </c>
      <c r="D14" s="5">
        <v>12</v>
      </c>
      <c r="E14" s="5">
        <v>1</v>
      </c>
      <c r="F14" s="5">
        <v>2024</v>
      </c>
      <c r="G14" s="5">
        <v>10</v>
      </c>
      <c r="H14" s="5"/>
      <c r="I14" s="5">
        <f t="shared" si="3"/>
        <v>12</v>
      </c>
      <c r="J14" s="138">
        <f t="shared" ref="J14:S25" si="11">COUNTIFS($G:$G,$I14,$E:$E,MONTH(J$1),$F:$F,YEAR(J$1))</f>
        <v>1</v>
      </c>
      <c r="K14" s="138">
        <f t="shared" si="11"/>
        <v>0</v>
      </c>
      <c r="L14" s="138">
        <f t="shared" si="11"/>
        <v>3</v>
      </c>
      <c r="M14" s="138">
        <f t="shared" si="11"/>
        <v>4</v>
      </c>
      <c r="N14" s="138">
        <f t="shared" si="11"/>
        <v>0</v>
      </c>
      <c r="O14" s="138">
        <f t="shared" si="11"/>
        <v>3</v>
      </c>
      <c r="P14" s="138">
        <f t="shared" si="11"/>
        <v>1</v>
      </c>
      <c r="Q14" s="138">
        <f t="shared" si="11"/>
        <v>0</v>
      </c>
      <c r="R14" s="138">
        <f t="shared" si="11"/>
        <v>1</v>
      </c>
      <c r="S14" s="138">
        <f t="shared" si="11"/>
        <v>0</v>
      </c>
      <c r="T14" s="138">
        <f t="shared" ref="T14:AD25" si="12">COUNTIFS($G:$G,$I14,$E:$E,MONTH(T$1),$F:$F,YEAR(T$1))</f>
        <v>2</v>
      </c>
      <c r="U14" s="138">
        <f t="shared" si="12"/>
        <v>2</v>
      </c>
      <c r="V14" s="138">
        <f t="shared" si="12"/>
        <v>4</v>
      </c>
      <c r="W14" s="138">
        <f t="shared" si="12"/>
        <v>3</v>
      </c>
      <c r="X14" s="138">
        <f t="shared" si="12"/>
        <v>3</v>
      </c>
      <c r="Y14" s="138">
        <f t="shared" si="12"/>
        <v>1</v>
      </c>
      <c r="Z14" s="138">
        <f t="shared" si="12"/>
        <v>5</v>
      </c>
      <c r="AA14" s="138">
        <f t="shared" si="12"/>
        <v>6</v>
      </c>
      <c r="AB14" s="138">
        <f t="shared" si="12"/>
        <v>7</v>
      </c>
      <c r="AC14" s="138">
        <f t="shared" si="12"/>
        <v>5</v>
      </c>
      <c r="AD14" s="138">
        <f t="shared" si="12"/>
        <v>2</v>
      </c>
      <c r="AE14" s="138">
        <f t="shared" si="6"/>
        <v>2</v>
      </c>
      <c r="AF14" s="138"/>
      <c r="AG14" s="6">
        <f t="shared" si="7"/>
        <v>12</v>
      </c>
      <c r="AH14" s="176">
        <f t="shared" si="10"/>
        <v>55</v>
      </c>
      <c r="AI14" s="76">
        <f t="shared" si="8"/>
        <v>0.54244762954796033</v>
      </c>
      <c r="AL14" s="128" t="s">
        <v>2276</v>
      </c>
      <c r="AM14" s="205">
        <v>72200</v>
      </c>
    </row>
    <row r="15" spans="1:43" x14ac:dyDescent="0.3">
      <c r="A15" s="21">
        <v>45307</v>
      </c>
      <c r="B15" s="143">
        <v>45292</v>
      </c>
      <c r="C15" s="144" t="s">
        <v>14</v>
      </c>
      <c r="D15" s="5">
        <v>16</v>
      </c>
      <c r="E15" s="5">
        <v>1</v>
      </c>
      <c r="F15" s="5">
        <v>2024</v>
      </c>
      <c r="G15" s="5">
        <v>12</v>
      </c>
      <c r="H15" s="5"/>
      <c r="I15" s="5">
        <f t="shared" si="3"/>
        <v>13</v>
      </c>
      <c r="J15" s="138">
        <f t="shared" si="11"/>
        <v>3</v>
      </c>
      <c r="K15" s="138">
        <f t="shared" si="11"/>
        <v>0</v>
      </c>
      <c r="L15" s="138">
        <f t="shared" si="11"/>
        <v>1</v>
      </c>
      <c r="M15" s="138">
        <f t="shared" si="11"/>
        <v>0</v>
      </c>
      <c r="N15" s="138">
        <f t="shared" si="11"/>
        <v>0</v>
      </c>
      <c r="O15" s="138">
        <f t="shared" si="11"/>
        <v>3</v>
      </c>
      <c r="P15" s="138">
        <f t="shared" si="11"/>
        <v>0</v>
      </c>
      <c r="Q15" s="138">
        <f t="shared" si="11"/>
        <v>1</v>
      </c>
      <c r="R15" s="138">
        <f t="shared" si="11"/>
        <v>1</v>
      </c>
      <c r="S15" s="138">
        <f t="shared" si="11"/>
        <v>1</v>
      </c>
      <c r="T15" s="138">
        <f t="shared" si="12"/>
        <v>1</v>
      </c>
      <c r="U15" s="138">
        <f t="shared" si="12"/>
        <v>2</v>
      </c>
      <c r="V15" s="138">
        <f t="shared" si="12"/>
        <v>3</v>
      </c>
      <c r="W15" s="138">
        <f t="shared" si="12"/>
        <v>5</v>
      </c>
      <c r="X15" s="138">
        <f t="shared" si="12"/>
        <v>3</v>
      </c>
      <c r="Y15" s="138">
        <f t="shared" si="12"/>
        <v>5</v>
      </c>
      <c r="Z15" s="138">
        <f t="shared" si="12"/>
        <v>3</v>
      </c>
      <c r="AA15" s="138">
        <f t="shared" si="12"/>
        <v>3</v>
      </c>
      <c r="AB15" s="138">
        <f t="shared" si="12"/>
        <v>3</v>
      </c>
      <c r="AC15" s="138">
        <f t="shared" si="12"/>
        <v>6</v>
      </c>
      <c r="AD15" s="138">
        <f t="shared" si="12"/>
        <v>4</v>
      </c>
      <c r="AE15" s="138">
        <f t="shared" si="6"/>
        <v>2</v>
      </c>
      <c r="AF15" s="138"/>
      <c r="AG15" s="6">
        <f t="shared" si="7"/>
        <v>13</v>
      </c>
      <c r="AH15" s="176">
        <f t="shared" si="10"/>
        <v>50</v>
      </c>
      <c r="AI15" s="76">
        <f t="shared" si="8"/>
        <v>0.59757442116868797</v>
      </c>
      <c r="AL15" s="128" t="s">
        <v>180</v>
      </c>
      <c r="AM15" s="206">
        <f>AM7*100000/AM14</f>
        <v>155.1246537396122</v>
      </c>
      <c r="AN15" s="206">
        <f>AP9*100000/AM14</f>
        <v>136.97241135302593</v>
      </c>
    </row>
    <row r="16" spans="1:43" x14ac:dyDescent="0.3">
      <c r="A16" s="21">
        <v>45307.529317129629</v>
      </c>
      <c r="B16" s="143">
        <v>45292</v>
      </c>
      <c r="C16" s="144" t="s">
        <v>7</v>
      </c>
      <c r="D16" s="5">
        <v>16</v>
      </c>
      <c r="E16" s="5">
        <v>1</v>
      </c>
      <c r="F16" s="5">
        <v>2024</v>
      </c>
      <c r="G16" s="5">
        <v>12</v>
      </c>
      <c r="H16" s="5"/>
      <c r="I16" s="5">
        <f t="shared" si="3"/>
        <v>14</v>
      </c>
      <c r="J16" s="138">
        <f t="shared" si="11"/>
        <v>2</v>
      </c>
      <c r="K16" s="138">
        <f t="shared" si="11"/>
        <v>0</v>
      </c>
      <c r="L16" s="138">
        <f t="shared" si="11"/>
        <v>0</v>
      </c>
      <c r="M16" s="138">
        <f t="shared" si="11"/>
        <v>1</v>
      </c>
      <c r="N16" s="138">
        <f t="shared" si="11"/>
        <v>1</v>
      </c>
      <c r="O16" s="138">
        <f t="shared" si="11"/>
        <v>3</v>
      </c>
      <c r="P16" s="138">
        <f t="shared" si="11"/>
        <v>1</v>
      </c>
      <c r="Q16" s="138">
        <f t="shared" si="11"/>
        <v>1</v>
      </c>
      <c r="R16" s="138">
        <f t="shared" si="11"/>
        <v>1</v>
      </c>
      <c r="S16" s="138">
        <f t="shared" si="11"/>
        <v>3</v>
      </c>
      <c r="T16" s="138">
        <f t="shared" si="12"/>
        <v>0</v>
      </c>
      <c r="U16" s="138">
        <f t="shared" si="12"/>
        <v>0</v>
      </c>
      <c r="V16" s="138">
        <f t="shared" si="12"/>
        <v>1</v>
      </c>
      <c r="W16" s="138">
        <f t="shared" si="12"/>
        <v>3</v>
      </c>
      <c r="X16" s="138">
        <f t="shared" si="12"/>
        <v>6</v>
      </c>
      <c r="Y16" s="138">
        <f t="shared" si="12"/>
        <v>4</v>
      </c>
      <c r="Z16" s="138">
        <f t="shared" si="12"/>
        <v>1</v>
      </c>
      <c r="AA16" s="138">
        <f t="shared" si="12"/>
        <v>4</v>
      </c>
      <c r="AB16" s="138">
        <f t="shared" si="12"/>
        <v>3</v>
      </c>
      <c r="AC16" s="138">
        <f t="shared" si="12"/>
        <v>3</v>
      </c>
      <c r="AD16" s="138">
        <f t="shared" si="12"/>
        <v>6</v>
      </c>
      <c r="AE16" s="138">
        <f t="shared" si="6"/>
        <v>2</v>
      </c>
      <c r="AF16" s="138"/>
      <c r="AG16" s="6">
        <f t="shared" si="7"/>
        <v>14</v>
      </c>
      <c r="AH16" s="176">
        <f t="shared" si="9"/>
        <v>38</v>
      </c>
      <c r="AI16" s="76">
        <f t="shared" si="8"/>
        <v>0.63947078280044101</v>
      </c>
    </row>
    <row r="17" spans="1:35" x14ac:dyDescent="0.3">
      <c r="A17" s="21">
        <v>45307</v>
      </c>
      <c r="B17" s="143">
        <v>45292</v>
      </c>
      <c r="C17" s="144" t="s">
        <v>7</v>
      </c>
      <c r="D17" s="5">
        <v>16</v>
      </c>
      <c r="E17" s="5">
        <v>1</v>
      </c>
      <c r="F17" s="5">
        <v>2024</v>
      </c>
      <c r="G17" s="5">
        <v>12</v>
      </c>
      <c r="H17" s="5"/>
      <c r="I17" s="5">
        <f t="shared" si="3"/>
        <v>15</v>
      </c>
      <c r="J17" s="138">
        <f t="shared" si="11"/>
        <v>0</v>
      </c>
      <c r="K17" s="138">
        <f t="shared" si="11"/>
        <v>0</v>
      </c>
      <c r="L17" s="138">
        <f t="shared" si="11"/>
        <v>1</v>
      </c>
      <c r="M17" s="138">
        <f t="shared" si="11"/>
        <v>0</v>
      </c>
      <c r="N17" s="138">
        <f t="shared" si="11"/>
        <v>0</v>
      </c>
      <c r="O17" s="138">
        <f t="shared" si="11"/>
        <v>0</v>
      </c>
      <c r="P17" s="138">
        <f t="shared" si="11"/>
        <v>1</v>
      </c>
      <c r="Q17" s="138">
        <f t="shared" si="11"/>
        <v>3</v>
      </c>
      <c r="R17" s="138">
        <f t="shared" si="11"/>
        <v>3</v>
      </c>
      <c r="S17" s="138">
        <f t="shared" si="11"/>
        <v>4</v>
      </c>
      <c r="T17" s="138">
        <f t="shared" si="12"/>
        <v>2</v>
      </c>
      <c r="U17" s="138">
        <f t="shared" si="12"/>
        <v>0</v>
      </c>
      <c r="V17" s="138">
        <f t="shared" si="12"/>
        <v>5</v>
      </c>
      <c r="W17" s="138">
        <f t="shared" si="12"/>
        <v>1</v>
      </c>
      <c r="X17" s="138">
        <f t="shared" si="12"/>
        <v>1</v>
      </c>
      <c r="Y17" s="138">
        <f t="shared" si="12"/>
        <v>5</v>
      </c>
      <c r="Z17" s="138">
        <f t="shared" si="12"/>
        <v>1</v>
      </c>
      <c r="AA17" s="138">
        <f t="shared" si="12"/>
        <v>4</v>
      </c>
      <c r="AB17" s="138">
        <f t="shared" si="12"/>
        <v>3</v>
      </c>
      <c r="AC17" s="138">
        <f t="shared" si="12"/>
        <v>4</v>
      </c>
      <c r="AD17" s="138">
        <f t="shared" si="12"/>
        <v>4</v>
      </c>
      <c r="AE17" s="138">
        <f t="shared" si="6"/>
        <v>5</v>
      </c>
      <c r="AF17" s="138"/>
      <c r="AG17" s="6">
        <f t="shared" si="7"/>
        <v>15</v>
      </c>
      <c r="AH17" s="176">
        <f>SUM(J17:AE17)</f>
        <v>47</v>
      </c>
      <c r="AI17" s="76">
        <f t="shared" si="8"/>
        <v>0.69128996692392497</v>
      </c>
    </row>
    <row r="18" spans="1:35" x14ac:dyDescent="0.3">
      <c r="A18" s="21">
        <v>45307.699849537035</v>
      </c>
      <c r="B18" s="143">
        <v>45292</v>
      </c>
      <c r="C18" s="144" t="s">
        <v>7</v>
      </c>
      <c r="D18" s="5">
        <v>16</v>
      </c>
      <c r="E18" s="5">
        <v>1</v>
      </c>
      <c r="F18" s="5">
        <v>2024</v>
      </c>
      <c r="G18" s="5">
        <v>12</v>
      </c>
      <c r="H18" s="5"/>
      <c r="I18" s="5">
        <f t="shared" si="3"/>
        <v>16</v>
      </c>
      <c r="J18" s="138">
        <f t="shared" si="11"/>
        <v>5</v>
      </c>
      <c r="K18" s="138">
        <f t="shared" si="11"/>
        <v>0</v>
      </c>
      <c r="L18" s="138">
        <f t="shared" si="11"/>
        <v>1</v>
      </c>
      <c r="M18" s="138">
        <f t="shared" si="11"/>
        <v>1</v>
      </c>
      <c r="N18" s="138">
        <f t="shared" si="11"/>
        <v>2</v>
      </c>
      <c r="O18" s="138">
        <f t="shared" si="11"/>
        <v>1</v>
      </c>
      <c r="P18" s="138">
        <f t="shared" si="11"/>
        <v>2</v>
      </c>
      <c r="Q18" s="138">
        <f t="shared" si="11"/>
        <v>1</v>
      </c>
      <c r="R18" s="138">
        <f t="shared" si="11"/>
        <v>0</v>
      </c>
      <c r="S18" s="138">
        <f t="shared" si="11"/>
        <v>2</v>
      </c>
      <c r="T18" s="138">
        <f t="shared" si="12"/>
        <v>2</v>
      </c>
      <c r="U18" s="138">
        <f t="shared" si="12"/>
        <v>0</v>
      </c>
      <c r="V18" s="138">
        <f t="shared" si="12"/>
        <v>0</v>
      </c>
      <c r="W18" s="138">
        <f t="shared" si="12"/>
        <v>2</v>
      </c>
      <c r="X18" s="138">
        <f t="shared" si="12"/>
        <v>1</v>
      </c>
      <c r="Y18" s="138">
        <f t="shared" si="12"/>
        <v>0</v>
      </c>
      <c r="Z18" s="138">
        <f t="shared" si="12"/>
        <v>4</v>
      </c>
      <c r="AA18" s="138">
        <f t="shared" si="12"/>
        <v>4</v>
      </c>
      <c r="AB18" s="138">
        <f t="shared" si="12"/>
        <v>4</v>
      </c>
      <c r="AC18" s="138">
        <f t="shared" si="12"/>
        <v>3</v>
      </c>
      <c r="AD18" s="138">
        <f t="shared" si="12"/>
        <v>4</v>
      </c>
      <c r="AE18" s="138">
        <f t="shared" si="6"/>
        <v>3</v>
      </c>
      <c r="AF18" s="138"/>
      <c r="AG18" s="6">
        <f t="shared" si="7"/>
        <v>16</v>
      </c>
      <c r="AH18" s="176">
        <f t="shared" si="9"/>
        <v>35</v>
      </c>
      <c r="AI18" s="76">
        <f t="shared" si="8"/>
        <v>0.72987872105843432</v>
      </c>
    </row>
    <row r="19" spans="1:35" x14ac:dyDescent="0.3">
      <c r="A19" s="21">
        <v>45308</v>
      </c>
      <c r="B19" s="143">
        <v>45292</v>
      </c>
      <c r="C19" s="144" t="s">
        <v>12</v>
      </c>
      <c r="D19" s="5">
        <v>17</v>
      </c>
      <c r="E19" s="5">
        <v>1</v>
      </c>
      <c r="F19" s="5">
        <v>2024</v>
      </c>
      <c r="G19" s="5">
        <v>13</v>
      </c>
      <c r="H19" s="5"/>
      <c r="I19" s="5">
        <f t="shared" si="3"/>
        <v>17</v>
      </c>
      <c r="J19" s="138">
        <f t="shared" si="11"/>
        <v>2</v>
      </c>
      <c r="K19" s="138">
        <f t="shared" si="11"/>
        <v>1</v>
      </c>
      <c r="L19" s="138">
        <f t="shared" si="11"/>
        <v>0</v>
      </c>
      <c r="M19" s="138">
        <f t="shared" si="11"/>
        <v>1</v>
      </c>
      <c r="N19" s="138">
        <f t="shared" si="11"/>
        <v>1</v>
      </c>
      <c r="O19" s="138">
        <f t="shared" si="11"/>
        <v>0</v>
      </c>
      <c r="P19" s="138">
        <f t="shared" si="11"/>
        <v>3</v>
      </c>
      <c r="Q19" s="138">
        <f t="shared" si="11"/>
        <v>0</v>
      </c>
      <c r="R19" s="138">
        <f t="shared" si="11"/>
        <v>4</v>
      </c>
      <c r="S19" s="138">
        <f t="shared" si="11"/>
        <v>0</v>
      </c>
      <c r="T19" s="138">
        <f t="shared" si="12"/>
        <v>2</v>
      </c>
      <c r="U19" s="138">
        <f t="shared" si="12"/>
        <v>0</v>
      </c>
      <c r="V19" s="138">
        <f t="shared" si="12"/>
        <v>2</v>
      </c>
      <c r="W19" s="138">
        <f t="shared" si="12"/>
        <v>1</v>
      </c>
      <c r="X19" s="138">
        <f t="shared" si="12"/>
        <v>1</v>
      </c>
      <c r="Y19" s="138">
        <f t="shared" si="12"/>
        <v>0</v>
      </c>
      <c r="Z19" s="138">
        <f t="shared" si="12"/>
        <v>3</v>
      </c>
      <c r="AA19" s="138">
        <f t="shared" si="12"/>
        <v>6</v>
      </c>
      <c r="AB19" s="138">
        <f t="shared" si="12"/>
        <v>8</v>
      </c>
      <c r="AC19" s="138">
        <f t="shared" si="12"/>
        <v>3</v>
      </c>
      <c r="AD19" s="138">
        <f t="shared" si="12"/>
        <v>6</v>
      </c>
      <c r="AE19" s="138">
        <f t="shared" si="6"/>
        <v>5</v>
      </c>
      <c r="AF19" s="138"/>
      <c r="AG19" s="6">
        <f t="shared" si="7"/>
        <v>17</v>
      </c>
      <c r="AH19" s="176">
        <f>SUM(J19:AE19)</f>
        <v>49</v>
      </c>
      <c r="AI19" s="76">
        <f t="shared" si="8"/>
        <v>0.78390297684674748</v>
      </c>
    </row>
    <row r="20" spans="1:35" x14ac:dyDescent="0.3">
      <c r="A20" s="21">
        <v>45308.467939814815</v>
      </c>
      <c r="B20" s="143">
        <v>45292</v>
      </c>
      <c r="C20" s="144" t="s">
        <v>7</v>
      </c>
      <c r="D20" s="5">
        <v>17</v>
      </c>
      <c r="E20" s="5">
        <v>1</v>
      </c>
      <c r="F20" s="5">
        <v>2024</v>
      </c>
      <c r="G20" s="5">
        <v>13</v>
      </c>
      <c r="H20" s="5"/>
      <c r="I20" s="5">
        <f t="shared" si="3"/>
        <v>18</v>
      </c>
      <c r="J20" s="138">
        <f t="shared" si="11"/>
        <v>1</v>
      </c>
      <c r="K20" s="138">
        <f t="shared" si="11"/>
        <v>2</v>
      </c>
      <c r="L20" s="138">
        <f t="shared" si="11"/>
        <v>1</v>
      </c>
      <c r="M20" s="138">
        <f t="shared" si="11"/>
        <v>0</v>
      </c>
      <c r="N20" s="138">
        <f t="shared" si="11"/>
        <v>1</v>
      </c>
      <c r="O20" s="138">
        <f t="shared" si="11"/>
        <v>0</v>
      </c>
      <c r="P20" s="138">
        <f t="shared" si="11"/>
        <v>0</v>
      </c>
      <c r="Q20" s="138">
        <f t="shared" si="11"/>
        <v>1</v>
      </c>
      <c r="R20" s="138">
        <f t="shared" si="11"/>
        <v>1</v>
      </c>
      <c r="S20" s="138">
        <f t="shared" si="11"/>
        <v>4</v>
      </c>
      <c r="T20" s="138">
        <f t="shared" si="12"/>
        <v>3</v>
      </c>
      <c r="U20" s="138">
        <f t="shared" si="12"/>
        <v>0</v>
      </c>
      <c r="V20" s="138">
        <f t="shared" si="12"/>
        <v>2</v>
      </c>
      <c r="W20" s="138">
        <f t="shared" si="12"/>
        <v>2</v>
      </c>
      <c r="X20" s="138">
        <f t="shared" si="12"/>
        <v>1</v>
      </c>
      <c r="Y20" s="138">
        <f t="shared" si="12"/>
        <v>1</v>
      </c>
      <c r="Z20" s="138">
        <f t="shared" si="12"/>
        <v>3</v>
      </c>
      <c r="AA20" s="138">
        <f t="shared" si="12"/>
        <v>2</v>
      </c>
      <c r="AB20" s="138">
        <f t="shared" si="12"/>
        <v>4</v>
      </c>
      <c r="AC20" s="138">
        <f t="shared" si="12"/>
        <v>3</v>
      </c>
      <c r="AD20" s="138">
        <f t="shared" si="12"/>
        <v>4</v>
      </c>
      <c r="AE20" s="138">
        <f t="shared" si="6"/>
        <v>7</v>
      </c>
      <c r="AF20" s="138"/>
      <c r="AG20" s="6">
        <f t="shared" si="7"/>
        <v>18</v>
      </c>
      <c r="AH20" s="176">
        <f>SUM(J20:AE20)</f>
        <v>43</v>
      </c>
      <c r="AI20" s="76">
        <f t="shared" si="8"/>
        <v>0.83131201764057328</v>
      </c>
    </row>
    <row r="21" spans="1:35" x14ac:dyDescent="0.3">
      <c r="A21" s="21">
        <v>45308</v>
      </c>
      <c r="B21" s="143">
        <v>45292</v>
      </c>
      <c r="C21" s="144" t="s">
        <v>7</v>
      </c>
      <c r="D21" s="5">
        <v>17</v>
      </c>
      <c r="E21" s="5">
        <v>1</v>
      </c>
      <c r="F21" s="5">
        <v>2024</v>
      </c>
      <c r="G21" s="5">
        <v>13</v>
      </c>
      <c r="H21" s="5"/>
      <c r="I21" s="5">
        <f t="shared" si="3"/>
        <v>19</v>
      </c>
      <c r="J21" s="138">
        <f t="shared" si="11"/>
        <v>1</v>
      </c>
      <c r="K21" s="138">
        <f t="shared" si="11"/>
        <v>0</v>
      </c>
      <c r="L21" s="138">
        <f t="shared" si="11"/>
        <v>0</v>
      </c>
      <c r="M21" s="138">
        <f t="shared" si="11"/>
        <v>0</v>
      </c>
      <c r="N21" s="138">
        <f t="shared" si="11"/>
        <v>0</v>
      </c>
      <c r="O21" s="138">
        <f t="shared" si="11"/>
        <v>1</v>
      </c>
      <c r="P21" s="138">
        <f t="shared" si="11"/>
        <v>2</v>
      </c>
      <c r="Q21" s="138">
        <f t="shared" si="11"/>
        <v>0</v>
      </c>
      <c r="R21" s="138">
        <f t="shared" si="11"/>
        <v>0</v>
      </c>
      <c r="S21" s="138">
        <f t="shared" si="11"/>
        <v>1</v>
      </c>
      <c r="T21" s="138">
        <f t="shared" si="12"/>
        <v>3</v>
      </c>
      <c r="U21" s="138">
        <f t="shared" si="12"/>
        <v>2</v>
      </c>
      <c r="V21" s="138">
        <f t="shared" si="12"/>
        <v>4</v>
      </c>
      <c r="W21" s="138">
        <f t="shared" si="12"/>
        <v>2</v>
      </c>
      <c r="X21" s="138">
        <f t="shared" si="12"/>
        <v>1</v>
      </c>
      <c r="Y21" s="138">
        <f t="shared" si="12"/>
        <v>2</v>
      </c>
      <c r="Z21" s="138">
        <f t="shared" si="12"/>
        <v>1</v>
      </c>
      <c r="AA21" s="138">
        <f t="shared" si="12"/>
        <v>6</v>
      </c>
      <c r="AB21" s="138">
        <f t="shared" si="12"/>
        <v>2</v>
      </c>
      <c r="AC21" s="138">
        <f t="shared" si="12"/>
        <v>4</v>
      </c>
      <c r="AD21" s="138">
        <f t="shared" si="12"/>
        <v>6</v>
      </c>
      <c r="AE21" s="138">
        <f t="shared" si="6"/>
        <v>2</v>
      </c>
      <c r="AF21" s="138"/>
      <c r="AG21" s="6">
        <f t="shared" si="7"/>
        <v>19</v>
      </c>
      <c r="AH21" s="176">
        <f t="shared" si="9"/>
        <v>32</v>
      </c>
      <c r="AI21" s="76">
        <f t="shared" si="8"/>
        <v>0.86659316427783895</v>
      </c>
    </row>
    <row r="22" spans="1:35" x14ac:dyDescent="0.3">
      <c r="A22" s="21">
        <v>45309</v>
      </c>
      <c r="B22" s="143">
        <v>45292</v>
      </c>
      <c r="C22" s="144" t="s">
        <v>12</v>
      </c>
      <c r="D22" s="5">
        <v>18</v>
      </c>
      <c r="E22" s="5">
        <v>1</v>
      </c>
      <c r="F22" s="5">
        <v>2024</v>
      </c>
      <c r="G22" s="5">
        <v>14</v>
      </c>
      <c r="H22" s="5"/>
      <c r="I22" s="5">
        <f t="shared" si="3"/>
        <v>20</v>
      </c>
      <c r="J22" s="138">
        <f t="shared" si="11"/>
        <v>0</v>
      </c>
      <c r="K22" s="138">
        <f t="shared" si="11"/>
        <v>3</v>
      </c>
      <c r="L22" s="138">
        <f t="shared" si="11"/>
        <v>0</v>
      </c>
      <c r="M22" s="138">
        <f t="shared" si="11"/>
        <v>1</v>
      </c>
      <c r="N22" s="138">
        <f t="shared" si="11"/>
        <v>2</v>
      </c>
      <c r="O22" s="138">
        <f t="shared" si="11"/>
        <v>3</v>
      </c>
      <c r="P22" s="138">
        <f t="shared" si="11"/>
        <v>1</v>
      </c>
      <c r="Q22" s="138">
        <f t="shared" si="11"/>
        <v>1</v>
      </c>
      <c r="R22" s="138">
        <f t="shared" si="11"/>
        <v>2</v>
      </c>
      <c r="S22" s="138">
        <f t="shared" si="11"/>
        <v>1</v>
      </c>
      <c r="T22" s="138">
        <f t="shared" si="12"/>
        <v>1</v>
      </c>
      <c r="U22" s="138">
        <f t="shared" si="12"/>
        <v>2</v>
      </c>
      <c r="V22" s="138">
        <f t="shared" si="12"/>
        <v>1</v>
      </c>
      <c r="W22" s="138">
        <f t="shared" si="12"/>
        <v>2</v>
      </c>
      <c r="X22" s="138">
        <f t="shared" si="12"/>
        <v>3</v>
      </c>
      <c r="Y22" s="138">
        <f t="shared" si="12"/>
        <v>4</v>
      </c>
      <c r="Z22" s="138">
        <f t="shared" si="12"/>
        <v>1</v>
      </c>
      <c r="AA22" s="138">
        <f t="shared" si="12"/>
        <v>1</v>
      </c>
      <c r="AB22" s="138">
        <f t="shared" si="12"/>
        <v>1</v>
      </c>
      <c r="AC22" s="138">
        <f t="shared" si="12"/>
        <v>4</v>
      </c>
      <c r="AD22" s="138">
        <f t="shared" si="12"/>
        <v>3</v>
      </c>
      <c r="AE22" s="138">
        <f t="shared" si="6"/>
        <v>8</v>
      </c>
      <c r="AF22" s="138"/>
      <c r="AG22" s="6">
        <f t="shared" si="7"/>
        <v>20</v>
      </c>
      <c r="AH22" s="176">
        <f>SUM(J22:AE22)</f>
        <v>45</v>
      </c>
      <c r="AI22" s="76">
        <f t="shared" si="8"/>
        <v>0.91620727673649383</v>
      </c>
    </row>
    <row r="23" spans="1:35" x14ac:dyDescent="0.3">
      <c r="A23" s="21">
        <v>45310</v>
      </c>
      <c r="B23" s="143">
        <v>45292</v>
      </c>
      <c r="C23" s="144" t="s">
        <v>12</v>
      </c>
      <c r="D23" s="5">
        <v>19</v>
      </c>
      <c r="E23" s="5">
        <v>1</v>
      </c>
      <c r="F23" s="5">
        <v>2024</v>
      </c>
      <c r="G23" s="5">
        <v>15</v>
      </c>
      <c r="H23" s="5"/>
      <c r="I23" s="5">
        <f t="shared" si="3"/>
        <v>21</v>
      </c>
      <c r="J23" s="138">
        <f t="shared" si="11"/>
        <v>1</v>
      </c>
      <c r="K23" s="138">
        <f t="shared" si="11"/>
        <v>0</v>
      </c>
      <c r="L23" s="138">
        <f t="shared" si="11"/>
        <v>0</v>
      </c>
      <c r="M23" s="138">
        <f t="shared" si="11"/>
        <v>0</v>
      </c>
      <c r="N23" s="138">
        <f t="shared" si="11"/>
        <v>0</v>
      </c>
      <c r="O23" s="138">
        <f t="shared" si="11"/>
        <v>2</v>
      </c>
      <c r="P23" s="138">
        <f t="shared" si="11"/>
        <v>1</v>
      </c>
      <c r="Q23" s="138">
        <f t="shared" si="11"/>
        <v>0</v>
      </c>
      <c r="R23" s="138">
        <f t="shared" si="11"/>
        <v>1</v>
      </c>
      <c r="S23" s="138">
        <f t="shared" si="11"/>
        <v>0</v>
      </c>
      <c r="T23" s="138">
        <f t="shared" si="12"/>
        <v>0</v>
      </c>
      <c r="U23" s="138">
        <f t="shared" si="12"/>
        <v>0</v>
      </c>
      <c r="V23" s="138">
        <f t="shared" si="12"/>
        <v>3</v>
      </c>
      <c r="W23" s="138">
        <f t="shared" si="12"/>
        <v>0</v>
      </c>
      <c r="X23" s="138">
        <f t="shared" si="12"/>
        <v>0</v>
      </c>
      <c r="Y23" s="138">
        <f t="shared" si="12"/>
        <v>5</v>
      </c>
      <c r="Z23" s="138">
        <f t="shared" si="12"/>
        <v>5</v>
      </c>
      <c r="AA23" s="138">
        <f t="shared" si="12"/>
        <v>0</v>
      </c>
      <c r="AB23" s="138">
        <f t="shared" si="12"/>
        <v>6</v>
      </c>
      <c r="AC23" s="138">
        <f t="shared" si="12"/>
        <v>2</v>
      </c>
      <c r="AD23" s="138">
        <f t="shared" si="12"/>
        <v>7</v>
      </c>
      <c r="AE23" s="138">
        <f t="shared" si="6"/>
        <v>4</v>
      </c>
      <c r="AF23" s="138"/>
      <c r="AG23" s="6">
        <f t="shared" si="7"/>
        <v>21</v>
      </c>
      <c r="AH23" s="176">
        <f>SUM(J23:AE23)</f>
        <v>37</v>
      </c>
      <c r="AI23" s="76">
        <f t="shared" si="8"/>
        <v>0.95700110253583226</v>
      </c>
    </row>
    <row r="24" spans="1:35" x14ac:dyDescent="0.3">
      <c r="A24" s="21">
        <v>45310</v>
      </c>
      <c r="B24" s="143">
        <v>45292</v>
      </c>
      <c r="C24" s="144" t="s">
        <v>14</v>
      </c>
      <c r="D24" s="5">
        <v>19</v>
      </c>
      <c r="E24" s="5">
        <v>1</v>
      </c>
      <c r="F24" s="5">
        <v>2024</v>
      </c>
      <c r="G24" s="5">
        <v>15</v>
      </c>
      <c r="H24" s="5"/>
      <c r="I24" s="5">
        <f t="shared" si="3"/>
        <v>22</v>
      </c>
      <c r="J24" s="138">
        <f t="shared" si="11"/>
        <v>1</v>
      </c>
      <c r="K24" s="138">
        <f t="shared" si="11"/>
        <v>0</v>
      </c>
      <c r="L24" s="138">
        <f t="shared" si="11"/>
        <v>3</v>
      </c>
      <c r="M24" s="138">
        <f t="shared" si="11"/>
        <v>0</v>
      </c>
      <c r="N24" s="138">
        <f t="shared" si="11"/>
        <v>0</v>
      </c>
      <c r="O24" s="138">
        <f t="shared" si="11"/>
        <v>1</v>
      </c>
      <c r="P24" s="138">
        <f t="shared" si="11"/>
        <v>0</v>
      </c>
      <c r="Q24" s="138">
        <f t="shared" si="11"/>
        <v>1</v>
      </c>
      <c r="R24" s="138">
        <f t="shared" si="11"/>
        <v>0</v>
      </c>
      <c r="S24" s="138">
        <f t="shared" si="11"/>
        <v>0</v>
      </c>
      <c r="T24" s="138">
        <f t="shared" si="12"/>
        <v>4</v>
      </c>
      <c r="U24" s="138">
        <f t="shared" si="12"/>
        <v>0</v>
      </c>
      <c r="V24" s="138">
        <f t="shared" si="12"/>
        <v>3</v>
      </c>
      <c r="W24" s="138">
        <f t="shared" si="12"/>
        <v>0</v>
      </c>
      <c r="X24" s="138">
        <f t="shared" si="12"/>
        <v>0</v>
      </c>
      <c r="Y24" s="138">
        <f t="shared" si="12"/>
        <v>2</v>
      </c>
      <c r="Z24" s="138">
        <f t="shared" si="12"/>
        <v>1</v>
      </c>
      <c r="AA24" s="138">
        <f t="shared" si="12"/>
        <v>0</v>
      </c>
      <c r="AB24" s="138">
        <f t="shared" si="12"/>
        <v>7</v>
      </c>
      <c r="AC24" s="138">
        <f t="shared" si="12"/>
        <v>2</v>
      </c>
      <c r="AD24" s="138">
        <f t="shared" si="12"/>
        <v>0</v>
      </c>
      <c r="AE24" s="138">
        <f t="shared" si="6"/>
        <v>2</v>
      </c>
      <c r="AF24" s="138"/>
      <c r="AG24" s="6">
        <f t="shared" si="7"/>
        <v>22</v>
      </c>
      <c r="AH24" s="176">
        <f>SUM(J24:AE24)</f>
        <v>27</v>
      </c>
      <c r="AI24" s="76">
        <f t="shared" si="8"/>
        <v>0.98676957001102517</v>
      </c>
    </row>
    <row r="25" spans="1:35" x14ac:dyDescent="0.3">
      <c r="A25" s="21">
        <v>45310</v>
      </c>
      <c r="B25" s="143">
        <v>45292</v>
      </c>
      <c r="C25" s="144" t="s">
        <v>7</v>
      </c>
      <c r="D25" s="5">
        <v>19</v>
      </c>
      <c r="E25" s="5">
        <v>1</v>
      </c>
      <c r="F25" s="5">
        <v>2024</v>
      </c>
      <c r="G25" s="5">
        <v>15</v>
      </c>
      <c r="H25" s="5"/>
      <c r="I25" s="5">
        <f t="shared" si="3"/>
        <v>23</v>
      </c>
      <c r="J25" s="138">
        <f t="shared" si="11"/>
        <v>0</v>
      </c>
      <c r="K25" s="138">
        <f t="shared" si="11"/>
        <v>0</v>
      </c>
      <c r="L25" s="138">
        <f t="shared" si="11"/>
        <v>1</v>
      </c>
      <c r="M25" s="138">
        <f t="shared" si="11"/>
        <v>0</v>
      </c>
      <c r="N25" s="138">
        <f t="shared" si="11"/>
        <v>0</v>
      </c>
      <c r="O25" s="138">
        <f t="shared" si="11"/>
        <v>0</v>
      </c>
      <c r="P25" s="138">
        <f t="shared" si="11"/>
        <v>0</v>
      </c>
      <c r="Q25" s="138">
        <f t="shared" si="11"/>
        <v>1</v>
      </c>
      <c r="R25" s="138">
        <f t="shared" si="11"/>
        <v>0</v>
      </c>
      <c r="S25" s="138">
        <f t="shared" si="11"/>
        <v>0</v>
      </c>
      <c r="T25" s="138">
        <f t="shared" si="12"/>
        <v>0</v>
      </c>
      <c r="U25" s="138">
        <f t="shared" si="12"/>
        <v>0</v>
      </c>
      <c r="V25" s="138">
        <f t="shared" si="12"/>
        <v>3</v>
      </c>
      <c r="W25" s="138">
        <f t="shared" si="12"/>
        <v>0</v>
      </c>
      <c r="X25" s="138">
        <f t="shared" si="12"/>
        <v>0</v>
      </c>
      <c r="Y25" s="138">
        <f t="shared" si="12"/>
        <v>0</v>
      </c>
      <c r="Z25" s="138">
        <f t="shared" si="12"/>
        <v>1</v>
      </c>
      <c r="AA25" s="138">
        <f t="shared" si="12"/>
        <v>0</v>
      </c>
      <c r="AB25" s="138">
        <f t="shared" si="12"/>
        <v>3</v>
      </c>
      <c r="AC25" s="138">
        <f t="shared" si="12"/>
        <v>0</v>
      </c>
      <c r="AD25" s="138">
        <f t="shared" si="12"/>
        <v>0</v>
      </c>
      <c r="AE25" s="138">
        <f t="shared" si="6"/>
        <v>3</v>
      </c>
      <c r="AF25" s="138"/>
      <c r="AG25" s="6">
        <f t="shared" si="7"/>
        <v>23</v>
      </c>
      <c r="AH25" s="176">
        <f>SUM(J25:AE25)</f>
        <v>12</v>
      </c>
      <c r="AI25" s="76">
        <f t="shared" si="8"/>
        <v>0.99999999999999978</v>
      </c>
    </row>
    <row r="26" spans="1:35" x14ac:dyDescent="0.3">
      <c r="A26" s="21">
        <v>45310</v>
      </c>
      <c r="B26" s="143">
        <v>45292</v>
      </c>
      <c r="C26" s="144" t="s">
        <v>12</v>
      </c>
      <c r="D26" s="5">
        <v>19</v>
      </c>
      <c r="E26" s="5">
        <v>1</v>
      </c>
      <c r="F26" s="5">
        <v>2024</v>
      </c>
      <c r="G26" s="5">
        <v>15</v>
      </c>
      <c r="H26" s="5"/>
      <c r="I26" s="5"/>
      <c r="J26" s="5"/>
      <c r="K26" s="5"/>
      <c r="L26" s="5"/>
      <c r="M26" s="5"/>
      <c r="N26" s="5"/>
      <c r="O26" s="5"/>
      <c r="P26" s="5"/>
      <c r="Q26" s="5"/>
      <c r="R26" s="5"/>
      <c r="S26" s="5"/>
      <c r="T26" s="5"/>
      <c r="U26" s="5"/>
      <c r="V26" s="5"/>
      <c r="W26" s="5"/>
      <c r="X26" s="5"/>
      <c r="Y26" s="5"/>
      <c r="Z26" s="5"/>
      <c r="AA26" s="5"/>
      <c r="AB26" s="5"/>
      <c r="AC26" s="5"/>
      <c r="AD26" s="5"/>
      <c r="AE26" s="5"/>
      <c r="AF26" s="5"/>
    </row>
    <row r="27" spans="1:35" x14ac:dyDescent="0.3">
      <c r="A27" s="21">
        <v>45310</v>
      </c>
      <c r="B27" s="143">
        <v>45292</v>
      </c>
      <c r="C27" s="144" t="s">
        <v>12</v>
      </c>
      <c r="D27" s="5">
        <v>19</v>
      </c>
      <c r="E27" s="5">
        <v>1</v>
      </c>
      <c r="F27" s="5">
        <v>2024</v>
      </c>
      <c r="G27" s="5">
        <v>15</v>
      </c>
      <c r="H27" s="5"/>
      <c r="I27" s="5"/>
      <c r="J27" s="5"/>
      <c r="K27" s="5"/>
      <c r="L27" s="5"/>
      <c r="M27" s="5"/>
      <c r="N27" s="5"/>
      <c r="O27" s="5"/>
      <c r="P27" s="5"/>
      <c r="Q27" s="5"/>
      <c r="R27" s="5"/>
      <c r="S27" s="5"/>
      <c r="T27" s="5"/>
      <c r="U27" s="5"/>
      <c r="V27" s="5"/>
      <c r="W27" s="5"/>
      <c r="X27" s="5"/>
      <c r="Y27" s="5"/>
      <c r="Z27" s="5"/>
      <c r="AA27" s="5"/>
      <c r="AB27" s="5"/>
      <c r="AC27" s="5"/>
      <c r="AD27" s="5"/>
      <c r="AE27" s="5"/>
      <c r="AF27" s="5"/>
    </row>
    <row r="28" spans="1:35" x14ac:dyDescent="0.3">
      <c r="A28" s="21">
        <v>45314</v>
      </c>
      <c r="B28" s="143">
        <v>45292</v>
      </c>
      <c r="C28" s="144" t="s">
        <v>12</v>
      </c>
      <c r="D28" s="5">
        <v>23</v>
      </c>
      <c r="E28" s="5">
        <v>1</v>
      </c>
      <c r="F28" s="5">
        <v>2024</v>
      </c>
      <c r="G28" s="5">
        <v>17</v>
      </c>
      <c r="H28" s="5"/>
      <c r="I28" s="5"/>
      <c r="K28" s="7"/>
      <c r="L28" s="5"/>
    </row>
    <row r="29" spans="1:35" x14ac:dyDescent="0.3">
      <c r="A29" s="21">
        <v>45314</v>
      </c>
      <c r="B29" s="143">
        <v>45292</v>
      </c>
      <c r="C29" s="144" t="s">
        <v>12</v>
      </c>
      <c r="D29" s="5">
        <v>23</v>
      </c>
      <c r="E29" s="5">
        <v>1</v>
      </c>
      <c r="F29" s="5">
        <v>2024</v>
      </c>
      <c r="G29" s="5">
        <v>17</v>
      </c>
      <c r="H29" s="5"/>
      <c r="I29" s="5"/>
    </row>
    <row r="30" spans="1:35" x14ac:dyDescent="0.3">
      <c r="A30" s="21">
        <v>45315</v>
      </c>
      <c r="B30" s="143">
        <v>45292</v>
      </c>
      <c r="C30" s="144" t="s">
        <v>12</v>
      </c>
      <c r="D30" s="5">
        <v>24</v>
      </c>
      <c r="E30" s="5">
        <v>1</v>
      </c>
      <c r="F30" s="5">
        <v>2024</v>
      </c>
      <c r="G30" s="5">
        <v>18</v>
      </c>
      <c r="H30" s="5"/>
      <c r="I30" s="5"/>
    </row>
    <row r="31" spans="1:35" x14ac:dyDescent="0.3">
      <c r="A31" s="21">
        <v>45315</v>
      </c>
      <c r="B31" s="143">
        <v>45292</v>
      </c>
      <c r="C31" s="144" t="s">
        <v>14</v>
      </c>
      <c r="D31" s="5">
        <v>24</v>
      </c>
      <c r="E31" s="5">
        <v>1</v>
      </c>
      <c r="F31" s="5">
        <v>2024</v>
      </c>
      <c r="G31" s="5">
        <v>18</v>
      </c>
      <c r="H31" s="5"/>
      <c r="I31" s="5"/>
    </row>
    <row r="32" spans="1:35" x14ac:dyDescent="0.3">
      <c r="A32" s="21">
        <v>45316</v>
      </c>
      <c r="B32" s="143">
        <v>45292</v>
      </c>
      <c r="C32" s="144" t="s">
        <v>7</v>
      </c>
      <c r="D32" s="5">
        <v>25</v>
      </c>
      <c r="E32" s="5">
        <v>1</v>
      </c>
      <c r="F32" s="5">
        <v>2024</v>
      </c>
      <c r="G32" s="5">
        <v>19</v>
      </c>
      <c r="H32" s="5"/>
      <c r="I32" s="5"/>
    </row>
    <row r="33" spans="1:7" x14ac:dyDescent="0.3">
      <c r="A33" s="21">
        <v>45316</v>
      </c>
      <c r="B33" s="143">
        <v>45292</v>
      </c>
      <c r="C33" s="144" t="s">
        <v>14</v>
      </c>
      <c r="D33" s="5">
        <v>25</v>
      </c>
      <c r="E33" s="5">
        <v>1</v>
      </c>
      <c r="F33" s="5">
        <v>2024</v>
      </c>
      <c r="G33" s="5">
        <v>19</v>
      </c>
    </row>
    <row r="34" spans="1:7" x14ac:dyDescent="0.3">
      <c r="A34" s="21">
        <v>45316</v>
      </c>
      <c r="B34" s="143">
        <v>45292</v>
      </c>
      <c r="C34" s="144" t="s">
        <v>7</v>
      </c>
      <c r="D34" s="5">
        <v>25</v>
      </c>
      <c r="E34" s="5">
        <v>1</v>
      </c>
      <c r="F34" s="5">
        <v>2024</v>
      </c>
      <c r="G34" s="5">
        <v>19</v>
      </c>
    </row>
    <row r="35" spans="1:7" x14ac:dyDescent="0.3">
      <c r="A35" s="21">
        <v>45316</v>
      </c>
      <c r="B35" s="143">
        <v>45292</v>
      </c>
      <c r="C35" s="144" t="s">
        <v>7</v>
      </c>
      <c r="D35" s="5">
        <v>25</v>
      </c>
      <c r="E35" s="5">
        <v>1</v>
      </c>
      <c r="F35" s="5">
        <v>2024</v>
      </c>
      <c r="G35" s="5">
        <v>19</v>
      </c>
    </row>
    <row r="36" spans="1:7" x14ac:dyDescent="0.3">
      <c r="A36" s="21">
        <v>45317</v>
      </c>
      <c r="B36" s="143">
        <v>45292</v>
      </c>
      <c r="C36" s="144" t="s">
        <v>12</v>
      </c>
      <c r="D36" s="5">
        <v>26</v>
      </c>
      <c r="E36" s="5">
        <v>1</v>
      </c>
      <c r="F36" s="5">
        <v>2024</v>
      </c>
      <c r="G36" s="5">
        <v>20</v>
      </c>
    </row>
    <row r="37" spans="1:7" x14ac:dyDescent="0.3">
      <c r="A37" s="21">
        <v>45320</v>
      </c>
      <c r="B37" s="143">
        <v>45292</v>
      </c>
      <c r="C37" s="144" t="s">
        <v>14</v>
      </c>
      <c r="D37" s="5">
        <v>29</v>
      </c>
      <c r="E37" s="5">
        <v>1</v>
      </c>
      <c r="F37" s="5">
        <v>2024</v>
      </c>
      <c r="G37" s="5">
        <v>21</v>
      </c>
    </row>
    <row r="38" spans="1:7" x14ac:dyDescent="0.3">
      <c r="A38" s="21">
        <v>45320</v>
      </c>
      <c r="B38" s="143">
        <v>45292</v>
      </c>
      <c r="C38" s="144" t="s">
        <v>7</v>
      </c>
      <c r="D38" s="5">
        <v>29</v>
      </c>
      <c r="E38" s="5">
        <v>1</v>
      </c>
      <c r="F38" s="5">
        <v>2024</v>
      </c>
      <c r="G38" s="5">
        <v>21</v>
      </c>
    </row>
    <row r="39" spans="1:7" x14ac:dyDescent="0.3">
      <c r="A39" s="21">
        <v>45320</v>
      </c>
      <c r="B39" s="143">
        <v>45292</v>
      </c>
      <c r="C39" s="144" t="s">
        <v>12</v>
      </c>
      <c r="D39" s="5">
        <v>29</v>
      </c>
      <c r="E39" s="5">
        <v>1</v>
      </c>
      <c r="F39" s="5">
        <v>2024</v>
      </c>
      <c r="G39" s="5">
        <v>21</v>
      </c>
    </row>
    <row r="40" spans="1:7" x14ac:dyDescent="0.3">
      <c r="A40" s="21">
        <v>45321</v>
      </c>
      <c r="B40" s="143">
        <v>45292</v>
      </c>
      <c r="C40" s="144" t="s">
        <v>7</v>
      </c>
      <c r="D40" s="5">
        <v>30</v>
      </c>
      <c r="E40" s="5">
        <v>1</v>
      </c>
      <c r="F40" s="5">
        <v>2024</v>
      </c>
      <c r="G40" s="5">
        <v>22</v>
      </c>
    </row>
    <row r="41" spans="1:7" x14ac:dyDescent="0.3">
      <c r="A41" s="21">
        <v>45321</v>
      </c>
      <c r="B41" s="143">
        <v>45292</v>
      </c>
      <c r="C41" s="144" t="s">
        <v>7</v>
      </c>
      <c r="D41" s="5">
        <v>30</v>
      </c>
      <c r="E41" s="5">
        <v>1</v>
      </c>
      <c r="F41" s="5">
        <v>2024</v>
      </c>
      <c r="G41" s="5">
        <v>22</v>
      </c>
    </row>
    <row r="42" spans="1:7" x14ac:dyDescent="0.3">
      <c r="A42" s="21">
        <v>45321</v>
      </c>
      <c r="B42" s="143">
        <v>45292</v>
      </c>
      <c r="C42" s="144" t="s">
        <v>12</v>
      </c>
      <c r="D42" s="5">
        <v>30</v>
      </c>
      <c r="E42" s="5">
        <v>1</v>
      </c>
      <c r="F42" s="5">
        <v>2024</v>
      </c>
      <c r="G42" s="5">
        <v>22</v>
      </c>
    </row>
    <row r="43" spans="1:7" x14ac:dyDescent="0.3">
      <c r="A43" s="21">
        <v>45322</v>
      </c>
      <c r="B43" s="143">
        <v>45292</v>
      </c>
      <c r="C43" s="144" t="s">
        <v>12</v>
      </c>
      <c r="D43" s="5">
        <v>31</v>
      </c>
      <c r="E43" s="5">
        <v>1</v>
      </c>
      <c r="F43" s="5">
        <v>2024</v>
      </c>
      <c r="G43" s="5">
        <v>23</v>
      </c>
    </row>
    <row r="44" spans="1:7" x14ac:dyDescent="0.3">
      <c r="A44" s="21">
        <v>45322</v>
      </c>
      <c r="B44" s="143">
        <v>45292</v>
      </c>
      <c r="C44" s="144" t="s">
        <v>7</v>
      </c>
      <c r="D44" s="5">
        <v>31</v>
      </c>
      <c r="E44" s="5">
        <v>1</v>
      </c>
      <c r="F44" s="5">
        <v>2024</v>
      </c>
      <c r="G44" s="5">
        <v>23</v>
      </c>
    </row>
    <row r="45" spans="1:7" x14ac:dyDescent="0.3">
      <c r="A45" s="21">
        <v>45322</v>
      </c>
      <c r="B45" s="143">
        <v>45292</v>
      </c>
      <c r="C45" s="144" t="s">
        <v>7</v>
      </c>
      <c r="D45" s="5">
        <v>31</v>
      </c>
      <c r="E45" s="5">
        <v>1</v>
      </c>
      <c r="F45" s="5">
        <v>2024</v>
      </c>
      <c r="G45" s="5">
        <v>23</v>
      </c>
    </row>
    <row r="46" spans="1:7" x14ac:dyDescent="0.3">
      <c r="A46" s="21">
        <v>45349</v>
      </c>
      <c r="B46" s="143">
        <v>45323</v>
      </c>
      <c r="C46" s="144" t="s">
        <v>7</v>
      </c>
      <c r="D46" s="5">
        <v>27</v>
      </c>
      <c r="E46" s="5">
        <v>2</v>
      </c>
      <c r="F46" s="5">
        <v>2024</v>
      </c>
      <c r="G46" s="5">
        <v>19</v>
      </c>
    </row>
    <row r="47" spans="1:7" x14ac:dyDescent="0.3">
      <c r="A47" s="21">
        <v>45341</v>
      </c>
      <c r="B47" s="143">
        <v>45323</v>
      </c>
      <c r="C47" s="144" t="s">
        <v>7</v>
      </c>
      <c r="D47" s="5">
        <v>19</v>
      </c>
      <c r="E47" s="5">
        <v>2</v>
      </c>
      <c r="F47" s="5">
        <v>2024</v>
      </c>
      <c r="G47" s="5">
        <v>13</v>
      </c>
    </row>
    <row r="48" spans="1:7" x14ac:dyDescent="0.3">
      <c r="A48" s="21">
        <v>45329</v>
      </c>
      <c r="B48" s="143">
        <v>45323</v>
      </c>
      <c r="C48" s="144" t="s">
        <v>7</v>
      </c>
      <c r="D48" s="5">
        <v>7</v>
      </c>
      <c r="E48" s="5">
        <v>2</v>
      </c>
      <c r="F48" s="5">
        <v>2024</v>
      </c>
      <c r="G48" s="5">
        <v>5</v>
      </c>
    </row>
    <row r="49" spans="1:7" x14ac:dyDescent="0.3">
      <c r="A49" s="21">
        <v>45325</v>
      </c>
      <c r="B49" s="143">
        <v>45323</v>
      </c>
      <c r="C49" s="144" t="s">
        <v>12</v>
      </c>
      <c r="D49" s="5">
        <v>3</v>
      </c>
      <c r="E49" s="5">
        <v>2</v>
      </c>
      <c r="F49" s="5">
        <v>2024</v>
      </c>
      <c r="G49" s="5">
        <v>2</v>
      </c>
    </row>
    <row r="50" spans="1:7" x14ac:dyDescent="0.3">
      <c r="A50" s="21">
        <v>45338</v>
      </c>
      <c r="B50" s="143">
        <v>45323</v>
      </c>
      <c r="C50" s="144" t="s">
        <v>12</v>
      </c>
      <c r="D50" s="5">
        <v>16</v>
      </c>
      <c r="E50" s="5">
        <v>2</v>
      </c>
      <c r="F50" s="5">
        <v>2024</v>
      </c>
      <c r="G50" s="5">
        <v>12</v>
      </c>
    </row>
    <row r="51" spans="1:7" x14ac:dyDescent="0.3">
      <c r="A51" s="21">
        <v>45337</v>
      </c>
      <c r="B51" s="143">
        <v>45323</v>
      </c>
      <c r="C51" s="144" t="s">
        <v>7</v>
      </c>
      <c r="D51" s="5">
        <v>15</v>
      </c>
      <c r="E51" s="5">
        <v>2</v>
      </c>
      <c r="F51" s="5">
        <v>2024</v>
      </c>
      <c r="G51" s="5">
        <v>11</v>
      </c>
    </row>
    <row r="52" spans="1:7" x14ac:dyDescent="0.3">
      <c r="A52" s="21">
        <v>45338</v>
      </c>
      <c r="B52" s="143">
        <v>45323</v>
      </c>
      <c r="C52" s="144" t="s">
        <v>7</v>
      </c>
      <c r="D52" s="5">
        <v>16</v>
      </c>
      <c r="E52" s="5">
        <v>2</v>
      </c>
      <c r="F52" s="5">
        <v>2024</v>
      </c>
      <c r="G52" s="5">
        <v>12</v>
      </c>
    </row>
    <row r="53" spans="1:7" x14ac:dyDescent="0.3">
      <c r="A53" s="21">
        <v>45341</v>
      </c>
      <c r="B53" s="143">
        <v>45323</v>
      </c>
      <c r="C53" s="144" t="s">
        <v>12</v>
      </c>
      <c r="D53" s="5">
        <v>19</v>
      </c>
      <c r="E53" s="5">
        <v>2</v>
      </c>
      <c r="F53" s="5">
        <v>2024</v>
      </c>
      <c r="G53" s="5">
        <v>13</v>
      </c>
    </row>
    <row r="54" spans="1:7" x14ac:dyDescent="0.3">
      <c r="A54" s="21">
        <v>45341</v>
      </c>
      <c r="B54" s="143">
        <v>45323</v>
      </c>
      <c r="C54" s="144" t="s">
        <v>12</v>
      </c>
      <c r="D54" s="5">
        <v>19</v>
      </c>
      <c r="E54" s="5">
        <v>2</v>
      </c>
      <c r="F54" s="5">
        <v>2024</v>
      </c>
      <c r="G54" s="5">
        <v>13</v>
      </c>
    </row>
    <row r="55" spans="1:7" x14ac:dyDescent="0.3">
      <c r="A55" s="21">
        <v>45323</v>
      </c>
      <c r="B55" s="143">
        <v>45323</v>
      </c>
      <c r="C55" s="144" t="s">
        <v>7</v>
      </c>
      <c r="D55" s="5">
        <v>1</v>
      </c>
      <c r="E55" s="5">
        <v>2</v>
      </c>
      <c r="F55" s="5">
        <v>2024</v>
      </c>
      <c r="G55" s="5">
        <v>1</v>
      </c>
    </row>
    <row r="56" spans="1:7" x14ac:dyDescent="0.3">
      <c r="A56" s="21">
        <v>45344</v>
      </c>
      <c r="B56" s="143">
        <v>45323</v>
      </c>
      <c r="C56" s="144" t="s">
        <v>12</v>
      </c>
      <c r="D56" s="5">
        <v>22</v>
      </c>
      <c r="E56" s="5">
        <v>2</v>
      </c>
      <c r="F56" s="5">
        <v>2024</v>
      </c>
      <c r="G56" s="5">
        <v>16</v>
      </c>
    </row>
    <row r="57" spans="1:7" x14ac:dyDescent="0.3">
      <c r="A57" s="21">
        <v>45337</v>
      </c>
      <c r="B57" s="143">
        <v>45323</v>
      </c>
      <c r="C57" s="144" t="s">
        <v>12</v>
      </c>
      <c r="D57" s="5">
        <v>15</v>
      </c>
      <c r="E57" s="5">
        <v>2</v>
      </c>
      <c r="F57" s="5">
        <v>2024</v>
      </c>
      <c r="G57" s="5">
        <v>11</v>
      </c>
    </row>
    <row r="58" spans="1:7" x14ac:dyDescent="0.3">
      <c r="A58" s="21">
        <v>45345</v>
      </c>
      <c r="B58" s="143">
        <v>45323</v>
      </c>
      <c r="C58" s="144" t="s">
        <v>7</v>
      </c>
      <c r="D58" s="5">
        <v>23</v>
      </c>
      <c r="E58" s="5">
        <v>2</v>
      </c>
      <c r="F58" s="5">
        <v>2024</v>
      </c>
      <c r="G58" s="5">
        <v>17</v>
      </c>
    </row>
    <row r="59" spans="1:7" x14ac:dyDescent="0.3">
      <c r="A59" s="21">
        <v>45348</v>
      </c>
      <c r="B59" s="143">
        <v>45323</v>
      </c>
      <c r="C59" s="144" t="s">
        <v>7</v>
      </c>
      <c r="D59" s="5">
        <v>26</v>
      </c>
      <c r="E59" s="5">
        <v>2</v>
      </c>
      <c r="F59" s="5">
        <v>2024</v>
      </c>
      <c r="G59" s="5">
        <v>18</v>
      </c>
    </row>
    <row r="60" spans="1:7" x14ac:dyDescent="0.3">
      <c r="A60" s="21">
        <v>45323</v>
      </c>
      <c r="B60" s="143">
        <v>45323</v>
      </c>
      <c r="C60" s="144" t="s">
        <v>12</v>
      </c>
      <c r="D60" s="5">
        <v>1</v>
      </c>
      <c r="E60" s="5">
        <v>2</v>
      </c>
      <c r="F60" s="5">
        <v>2024</v>
      </c>
      <c r="G60" s="5">
        <v>1</v>
      </c>
    </row>
    <row r="61" spans="1:7" x14ac:dyDescent="0.3">
      <c r="A61" s="21">
        <v>45338</v>
      </c>
      <c r="B61" s="143">
        <v>45323</v>
      </c>
      <c r="C61" s="144" t="s">
        <v>7</v>
      </c>
      <c r="D61" s="5">
        <v>16</v>
      </c>
      <c r="E61" s="5">
        <v>2</v>
      </c>
      <c r="F61" s="5">
        <v>2024</v>
      </c>
      <c r="G61" s="5">
        <v>12</v>
      </c>
    </row>
    <row r="62" spans="1:7" x14ac:dyDescent="0.3">
      <c r="A62" s="21">
        <v>45342</v>
      </c>
      <c r="B62" s="143">
        <v>45323</v>
      </c>
      <c r="C62" s="144" t="s">
        <v>7</v>
      </c>
      <c r="D62" s="5">
        <v>20</v>
      </c>
      <c r="E62" s="5">
        <v>2</v>
      </c>
      <c r="F62" s="5">
        <v>2024</v>
      </c>
      <c r="G62" s="5">
        <v>14</v>
      </c>
    </row>
    <row r="63" spans="1:7" x14ac:dyDescent="0.3">
      <c r="A63" s="21">
        <v>45329</v>
      </c>
      <c r="B63" s="143">
        <v>45323</v>
      </c>
      <c r="C63" s="144" t="s">
        <v>7</v>
      </c>
      <c r="D63" s="5">
        <v>7</v>
      </c>
      <c r="E63" s="5">
        <v>2</v>
      </c>
      <c r="F63" s="5">
        <v>2024</v>
      </c>
      <c r="G63" s="5">
        <v>5</v>
      </c>
    </row>
    <row r="64" spans="1:7" x14ac:dyDescent="0.3">
      <c r="A64" s="21">
        <v>45341</v>
      </c>
      <c r="B64" s="143">
        <v>45323</v>
      </c>
      <c r="C64" s="144" t="s">
        <v>7</v>
      </c>
      <c r="D64" s="5">
        <v>19</v>
      </c>
      <c r="E64" s="5">
        <v>2</v>
      </c>
      <c r="F64" s="5">
        <v>2024</v>
      </c>
      <c r="G64" s="5">
        <v>13</v>
      </c>
    </row>
    <row r="65" spans="1:7" x14ac:dyDescent="0.3">
      <c r="A65" s="21">
        <v>45328</v>
      </c>
      <c r="B65" s="143">
        <v>45323</v>
      </c>
      <c r="C65" s="144" t="s">
        <v>12</v>
      </c>
      <c r="D65" s="5">
        <v>6</v>
      </c>
      <c r="E65" s="5">
        <v>2</v>
      </c>
      <c r="F65" s="5">
        <v>2024</v>
      </c>
      <c r="G65" s="5">
        <v>4</v>
      </c>
    </row>
    <row r="66" spans="1:7" x14ac:dyDescent="0.3">
      <c r="A66" s="21">
        <v>45342</v>
      </c>
      <c r="B66" s="143">
        <v>45323</v>
      </c>
      <c r="C66" s="144" t="s">
        <v>12</v>
      </c>
      <c r="D66" s="5">
        <v>20</v>
      </c>
      <c r="E66" s="5">
        <v>2</v>
      </c>
      <c r="F66" s="5">
        <v>2024</v>
      </c>
      <c r="G66" s="5">
        <v>14</v>
      </c>
    </row>
    <row r="67" spans="1:7" x14ac:dyDescent="0.3">
      <c r="A67" s="21">
        <v>45343</v>
      </c>
      <c r="B67" s="143">
        <v>45323</v>
      </c>
      <c r="C67" s="144" t="s">
        <v>12</v>
      </c>
      <c r="D67" s="5">
        <v>21</v>
      </c>
      <c r="E67" s="5">
        <v>2</v>
      </c>
      <c r="F67" s="5">
        <v>2024</v>
      </c>
      <c r="G67" s="5">
        <v>15</v>
      </c>
    </row>
    <row r="68" spans="1:7" x14ac:dyDescent="0.3">
      <c r="A68" s="21">
        <v>45348</v>
      </c>
      <c r="B68" s="143">
        <v>45323</v>
      </c>
      <c r="C68" s="144" t="s">
        <v>7</v>
      </c>
      <c r="D68" s="5">
        <v>26</v>
      </c>
      <c r="E68" s="5">
        <v>2</v>
      </c>
      <c r="F68" s="5">
        <v>2024</v>
      </c>
      <c r="G68" s="5">
        <v>18</v>
      </c>
    </row>
    <row r="69" spans="1:7" x14ac:dyDescent="0.3">
      <c r="A69" s="21">
        <v>45327</v>
      </c>
      <c r="B69" s="143">
        <v>45323</v>
      </c>
      <c r="C69" s="144" t="s">
        <v>7</v>
      </c>
      <c r="D69" s="5">
        <v>5</v>
      </c>
      <c r="E69" s="5">
        <v>2</v>
      </c>
      <c r="F69" s="5">
        <v>2024</v>
      </c>
      <c r="G69" s="5">
        <v>3</v>
      </c>
    </row>
    <row r="70" spans="1:7" x14ac:dyDescent="0.3">
      <c r="A70" s="21">
        <v>45323</v>
      </c>
      <c r="B70" s="143">
        <v>45323</v>
      </c>
      <c r="C70" s="144" t="s">
        <v>14</v>
      </c>
      <c r="D70" s="5">
        <v>1</v>
      </c>
      <c r="E70" s="5">
        <v>2</v>
      </c>
      <c r="F70" s="5">
        <v>2024</v>
      </c>
      <c r="G70" s="5">
        <v>1</v>
      </c>
    </row>
    <row r="71" spans="1:7" x14ac:dyDescent="0.3">
      <c r="A71" s="21">
        <v>45323</v>
      </c>
      <c r="B71" s="143">
        <v>45323</v>
      </c>
      <c r="C71" s="144" t="s">
        <v>14</v>
      </c>
      <c r="D71" s="5">
        <v>1</v>
      </c>
      <c r="E71" s="5">
        <v>2</v>
      </c>
      <c r="F71" s="5">
        <v>2024</v>
      </c>
      <c r="G71" s="5">
        <v>1</v>
      </c>
    </row>
    <row r="72" spans="1:7" x14ac:dyDescent="0.3">
      <c r="A72" s="21">
        <v>45323</v>
      </c>
      <c r="B72" s="143">
        <v>45323</v>
      </c>
      <c r="C72" s="144" t="s">
        <v>14</v>
      </c>
      <c r="D72" s="5">
        <v>1</v>
      </c>
      <c r="E72" s="5">
        <v>2</v>
      </c>
      <c r="F72" s="5">
        <v>2024</v>
      </c>
      <c r="G72" s="5">
        <v>1</v>
      </c>
    </row>
    <row r="73" spans="1:7" x14ac:dyDescent="0.3">
      <c r="A73" s="21">
        <v>45324</v>
      </c>
      <c r="B73" s="143">
        <v>45323</v>
      </c>
      <c r="C73" s="144" t="s">
        <v>14</v>
      </c>
      <c r="D73" s="5">
        <v>2</v>
      </c>
      <c r="E73" s="5">
        <v>2</v>
      </c>
      <c r="F73" s="5">
        <v>2024</v>
      </c>
      <c r="G73" s="5">
        <v>2</v>
      </c>
    </row>
    <row r="74" spans="1:7" x14ac:dyDescent="0.3">
      <c r="A74" s="21">
        <v>45329</v>
      </c>
      <c r="B74" s="143">
        <v>45323</v>
      </c>
      <c r="C74" s="144" t="s">
        <v>14</v>
      </c>
      <c r="D74" s="5">
        <v>7</v>
      </c>
      <c r="E74" s="5">
        <v>2</v>
      </c>
      <c r="F74" s="5">
        <v>2024</v>
      </c>
      <c r="G74" s="5">
        <v>5</v>
      </c>
    </row>
    <row r="75" spans="1:7" x14ac:dyDescent="0.3">
      <c r="A75" s="21">
        <v>45329</v>
      </c>
      <c r="B75" s="143">
        <v>45323</v>
      </c>
      <c r="C75" s="145" t="s">
        <v>14</v>
      </c>
      <c r="D75" s="5">
        <v>7</v>
      </c>
      <c r="E75" s="5">
        <v>2</v>
      </c>
      <c r="F75" s="5">
        <v>2024</v>
      </c>
      <c r="G75" s="5">
        <v>5</v>
      </c>
    </row>
    <row r="76" spans="1:7" x14ac:dyDescent="0.3">
      <c r="A76" s="21">
        <v>45341</v>
      </c>
      <c r="B76" s="143">
        <v>45323</v>
      </c>
      <c r="C76" s="145" t="s">
        <v>14</v>
      </c>
      <c r="D76" s="5">
        <v>19</v>
      </c>
      <c r="E76" s="5">
        <v>2</v>
      </c>
      <c r="F76" s="5">
        <v>2024</v>
      </c>
      <c r="G76" s="5">
        <v>13</v>
      </c>
    </row>
    <row r="77" spans="1:7" x14ac:dyDescent="0.3">
      <c r="A77" s="21">
        <v>45330</v>
      </c>
      <c r="B77" s="143">
        <v>45323</v>
      </c>
      <c r="C77" s="144" t="s">
        <v>12</v>
      </c>
      <c r="D77" s="5">
        <v>8</v>
      </c>
      <c r="E77" s="5">
        <v>2</v>
      </c>
      <c r="F77" s="5">
        <v>2024</v>
      </c>
      <c r="G77" s="5">
        <v>6</v>
      </c>
    </row>
    <row r="78" spans="1:7" x14ac:dyDescent="0.3">
      <c r="A78" s="21">
        <v>45344</v>
      </c>
      <c r="B78" s="143">
        <v>45323</v>
      </c>
      <c r="C78" s="144" t="s">
        <v>7</v>
      </c>
      <c r="D78" s="5">
        <v>22</v>
      </c>
      <c r="E78" s="5">
        <v>2</v>
      </c>
      <c r="F78" s="5">
        <v>2024</v>
      </c>
      <c r="G78" s="5">
        <v>16</v>
      </c>
    </row>
    <row r="79" spans="1:7" x14ac:dyDescent="0.3">
      <c r="A79" s="21">
        <v>45342</v>
      </c>
      <c r="B79" s="143">
        <v>45323</v>
      </c>
      <c r="C79" s="144" t="s">
        <v>12</v>
      </c>
      <c r="D79" s="5">
        <v>20</v>
      </c>
      <c r="E79" s="5">
        <v>2</v>
      </c>
      <c r="F79" s="5">
        <v>2024</v>
      </c>
      <c r="G79" s="5">
        <v>14</v>
      </c>
    </row>
    <row r="80" spans="1:7" x14ac:dyDescent="0.3">
      <c r="A80" s="21">
        <v>45349</v>
      </c>
      <c r="B80" s="143">
        <v>45323</v>
      </c>
      <c r="C80" s="144" t="s">
        <v>7</v>
      </c>
      <c r="D80" s="5">
        <v>27</v>
      </c>
      <c r="E80" s="5">
        <v>2</v>
      </c>
      <c r="F80" s="5">
        <v>2024</v>
      </c>
      <c r="G80" s="5">
        <v>19</v>
      </c>
    </row>
    <row r="81" spans="1:7" x14ac:dyDescent="0.3">
      <c r="A81" s="21">
        <v>45350</v>
      </c>
      <c r="B81" s="143">
        <v>45323</v>
      </c>
      <c r="C81" s="144" t="s">
        <v>7</v>
      </c>
      <c r="D81" s="5">
        <v>28</v>
      </c>
      <c r="E81" s="5">
        <v>2</v>
      </c>
      <c r="F81" s="5">
        <v>2024</v>
      </c>
      <c r="G81" s="5">
        <v>20</v>
      </c>
    </row>
    <row r="82" spans="1:7" x14ac:dyDescent="0.3">
      <c r="A82" s="21">
        <v>45350</v>
      </c>
      <c r="B82" s="143">
        <v>45323</v>
      </c>
      <c r="C82" s="144" t="s">
        <v>7</v>
      </c>
      <c r="D82" s="5">
        <v>28</v>
      </c>
      <c r="E82" s="5">
        <v>2</v>
      </c>
      <c r="F82" s="5">
        <v>2024</v>
      </c>
      <c r="G82" s="5">
        <v>20</v>
      </c>
    </row>
    <row r="83" spans="1:7" x14ac:dyDescent="0.3">
      <c r="A83" s="21">
        <v>45352</v>
      </c>
      <c r="B83" s="143">
        <v>45352</v>
      </c>
      <c r="C83" s="144" t="s">
        <v>7</v>
      </c>
      <c r="D83" s="5">
        <v>1</v>
      </c>
      <c r="E83" s="5">
        <v>3</v>
      </c>
      <c r="F83" s="5">
        <v>2024</v>
      </c>
      <c r="G83" s="5">
        <v>1</v>
      </c>
    </row>
    <row r="84" spans="1:7" x14ac:dyDescent="0.3">
      <c r="A84" s="21">
        <v>45352</v>
      </c>
      <c r="B84" s="143">
        <v>45352</v>
      </c>
      <c r="C84" s="144" t="s">
        <v>7</v>
      </c>
      <c r="D84" s="5">
        <v>1</v>
      </c>
      <c r="E84" s="5">
        <v>3</v>
      </c>
      <c r="F84" s="5">
        <v>2024</v>
      </c>
      <c r="G84" s="5">
        <v>1</v>
      </c>
    </row>
    <row r="85" spans="1:7" x14ac:dyDescent="0.3">
      <c r="A85" s="21">
        <v>45352</v>
      </c>
      <c r="B85" s="143">
        <v>45352</v>
      </c>
      <c r="C85" s="144" t="s">
        <v>7</v>
      </c>
      <c r="D85" s="5">
        <v>1</v>
      </c>
      <c r="E85" s="5">
        <v>3</v>
      </c>
      <c r="F85" s="5">
        <v>2024</v>
      </c>
      <c r="G85" s="5">
        <v>1</v>
      </c>
    </row>
    <row r="86" spans="1:7" x14ac:dyDescent="0.3">
      <c r="A86" s="21">
        <v>45352</v>
      </c>
      <c r="B86" s="143">
        <v>45352</v>
      </c>
      <c r="C86" s="144" t="s">
        <v>12</v>
      </c>
      <c r="D86" s="5">
        <v>1</v>
      </c>
      <c r="E86" s="5">
        <v>3</v>
      </c>
      <c r="F86" s="5">
        <v>2024</v>
      </c>
      <c r="G86" s="5">
        <v>1</v>
      </c>
    </row>
    <row r="87" spans="1:7" x14ac:dyDescent="0.3">
      <c r="A87" s="21">
        <v>45352</v>
      </c>
      <c r="B87" s="143">
        <v>45352</v>
      </c>
      <c r="C87" s="144" t="s">
        <v>7</v>
      </c>
      <c r="D87" s="5">
        <v>1</v>
      </c>
      <c r="E87" s="5">
        <v>3</v>
      </c>
      <c r="F87" s="5">
        <v>2024</v>
      </c>
      <c r="G87" s="5">
        <v>1</v>
      </c>
    </row>
    <row r="88" spans="1:7" x14ac:dyDescent="0.3">
      <c r="A88" s="21">
        <v>45355</v>
      </c>
      <c r="B88" s="143">
        <v>45352</v>
      </c>
      <c r="C88" s="144" t="s">
        <v>7</v>
      </c>
      <c r="D88" s="5">
        <v>4</v>
      </c>
      <c r="E88" s="5">
        <v>3</v>
      </c>
      <c r="F88" s="5">
        <v>2024</v>
      </c>
      <c r="G88" s="5">
        <v>2</v>
      </c>
    </row>
    <row r="89" spans="1:7" x14ac:dyDescent="0.3">
      <c r="A89" s="21">
        <v>45355</v>
      </c>
      <c r="B89" s="143">
        <v>45352</v>
      </c>
      <c r="C89" s="144" t="s">
        <v>14</v>
      </c>
      <c r="D89" s="5">
        <v>4</v>
      </c>
      <c r="E89" s="5">
        <v>3</v>
      </c>
      <c r="F89" s="5">
        <v>2024</v>
      </c>
      <c r="G89" s="5">
        <v>2</v>
      </c>
    </row>
    <row r="90" spans="1:7" x14ac:dyDescent="0.3">
      <c r="A90" s="21">
        <v>45355</v>
      </c>
      <c r="B90" s="143">
        <v>45352</v>
      </c>
      <c r="C90" s="144" t="s">
        <v>7</v>
      </c>
      <c r="D90" s="5">
        <v>4</v>
      </c>
      <c r="E90" s="5">
        <v>3</v>
      </c>
      <c r="F90" s="5">
        <v>2024</v>
      </c>
      <c r="G90" s="5">
        <v>2</v>
      </c>
    </row>
    <row r="91" spans="1:7" x14ac:dyDescent="0.3">
      <c r="A91" s="21">
        <v>45355</v>
      </c>
      <c r="B91" s="143">
        <v>45352</v>
      </c>
      <c r="C91" s="144" t="s">
        <v>7</v>
      </c>
      <c r="D91" s="5">
        <v>4</v>
      </c>
      <c r="E91" s="5">
        <v>3</v>
      </c>
      <c r="F91" s="5">
        <v>2024</v>
      </c>
      <c r="G91" s="5">
        <v>2</v>
      </c>
    </row>
    <row r="92" spans="1:7" x14ac:dyDescent="0.3">
      <c r="A92" s="21">
        <v>45356</v>
      </c>
      <c r="B92" s="143">
        <v>45352</v>
      </c>
      <c r="C92" s="144" t="s">
        <v>7</v>
      </c>
      <c r="D92" s="5">
        <v>5</v>
      </c>
      <c r="E92" s="5">
        <v>3</v>
      </c>
      <c r="F92" s="5">
        <v>2024</v>
      </c>
      <c r="G92" s="5">
        <v>3</v>
      </c>
    </row>
    <row r="93" spans="1:7" x14ac:dyDescent="0.3">
      <c r="A93" s="21">
        <v>45356</v>
      </c>
      <c r="B93" s="143">
        <v>45352</v>
      </c>
      <c r="C93" s="144" t="s">
        <v>7</v>
      </c>
      <c r="D93" s="5">
        <v>5</v>
      </c>
      <c r="E93" s="5">
        <v>3</v>
      </c>
      <c r="F93" s="5">
        <v>2024</v>
      </c>
      <c r="G93" s="5">
        <v>3</v>
      </c>
    </row>
    <row r="94" spans="1:7" x14ac:dyDescent="0.3">
      <c r="A94" s="21">
        <v>45359</v>
      </c>
      <c r="B94" s="143">
        <v>45352</v>
      </c>
      <c r="C94" s="144" t="s">
        <v>7</v>
      </c>
      <c r="D94" s="5">
        <v>8</v>
      </c>
      <c r="E94" s="5">
        <v>3</v>
      </c>
      <c r="F94" s="5">
        <v>2024</v>
      </c>
      <c r="G94" s="5">
        <v>6</v>
      </c>
    </row>
    <row r="95" spans="1:7" x14ac:dyDescent="0.3">
      <c r="A95" s="21">
        <v>45362</v>
      </c>
      <c r="B95" s="143">
        <v>45352</v>
      </c>
      <c r="C95" s="146" t="s">
        <v>7</v>
      </c>
      <c r="D95" s="5">
        <v>11</v>
      </c>
      <c r="E95" s="5">
        <v>3</v>
      </c>
      <c r="F95" s="5">
        <v>2024</v>
      </c>
      <c r="G95" s="5">
        <v>7</v>
      </c>
    </row>
    <row r="96" spans="1:7" x14ac:dyDescent="0.3">
      <c r="A96" s="21">
        <v>45362</v>
      </c>
      <c r="B96" s="143">
        <v>45352</v>
      </c>
      <c r="C96" s="147" t="s">
        <v>12</v>
      </c>
      <c r="D96" s="5">
        <v>11</v>
      </c>
      <c r="E96" s="5">
        <v>3</v>
      </c>
      <c r="F96" s="5">
        <v>2024</v>
      </c>
      <c r="G96" s="5">
        <v>7</v>
      </c>
    </row>
    <row r="97" spans="1:7" x14ac:dyDescent="0.3">
      <c r="A97" s="21">
        <v>45365</v>
      </c>
      <c r="B97" s="143">
        <v>45352</v>
      </c>
      <c r="C97" s="148" t="s">
        <v>14</v>
      </c>
      <c r="D97" s="5">
        <v>14</v>
      </c>
      <c r="E97" s="5">
        <v>3</v>
      </c>
      <c r="F97" s="5">
        <v>2024</v>
      </c>
      <c r="G97" s="5">
        <v>10</v>
      </c>
    </row>
    <row r="98" spans="1:7" x14ac:dyDescent="0.3">
      <c r="A98" s="21">
        <v>45366</v>
      </c>
      <c r="B98" s="143">
        <v>45352</v>
      </c>
      <c r="C98" s="144" t="s">
        <v>14</v>
      </c>
      <c r="D98" s="5">
        <v>15</v>
      </c>
      <c r="E98" s="5">
        <v>3</v>
      </c>
      <c r="F98" s="5">
        <v>2024</v>
      </c>
      <c r="G98" s="5">
        <v>11</v>
      </c>
    </row>
    <row r="99" spans="1:7" x14ac:dyDescent="0.3">
      <c r="A99" s="21">
        <v>45366</v>
      </c>
      <c r="B99" s="143">
        <v>45352</v>
      </c>
      <c r="C99" s="144" t="s">
        <v>7</v>
      </c>
      <c r="D99" s="5">
        <v>15</v>
      </c>
      <c r="E99" s="5">
        <v>3</v>
      </c>
      <c r="F99" s="5">
        <v>2024</v>
      </c>
      <c r="G99" s="5">
        <v>11</v>
      </c>
    </row>
    <row r="100" spans="1:7" x14ac:dyDescent="0.3">
      <c r="A100" s="21">
        <v>45366</v>
      </c>
      <c r="B100" s="143">
        <v>45352</v>
      </c>
      <c r="C100" s="144" t="s">
        <v>12</v>
      </c>
      <c r="D100" s="5">
        <v>15</v>
      </c>
      <c r="E100" s="5">
        <v>3</v>
      </c>
      <c r="F100" s="5">
        <v>2024</v>
      </c>
      <c r="G100" s="5">
        <v>11</v>
      </c>
    </row>
    <row r="101" spans="1:7" x14ac:dyDescent="0.3">
      <c r="A101" s="21">
        <v>45369</v>
      </c>
      <c r="B101" s="143">
        <v>45352</v>
      </c>
      <c r="C101" s="145" t="s">
        <v>14</v>
      </c>
      <c r="D101" s="5">
        <v>18</v>
      </c>
      <c r="E101" s="5">
        <v>3</v>
      </c>
      <c r="F101" s="5">
        <v>2024</v>
      </c>
      <c r="G101" s="5">
        <v>12</v>
      </c>
    </row>
    <row r="102" spans="1:7" x14ac:dyDescent="0.3">
      <c r="A102" s="21">
        <v>45369</v>
      </c>
      <c r="B102" s="143">
        <v>45352</v>
      </c>
      <c r="C102" s="144" t="s">
        <v>7</v>
      </c>
      <c r="D102" s="5">
        <v>18</v>
      </c>
      <c r="E102" s="5">
        <v>3</v>
      </c>
      <c r="F102" s="5">
        <v>2024</v>
      </c>
      <c r="G102" s="5">
        <v>12</v>
      </c>
    </row>
    <row r="103" spans="1:7" x14ac:dyDescent="0.3">
      <c r="A103" s="21">
        <v>45369</v>
      </c>
      <c r="B103" s="143">
        <v>45352</v>
      </c>
      <c r="C103" s="144" t="s">
        <v>12</v>
      </c>
      <c r="D103" s="5">
        <v>18</v>
      </c>
      <c r="E103" s="5">
        <v>3</v>
      </c>
      <c r="F103" s="5">
        <v>2024</v>
      </c>
      <c r="G103" s="5">
        <v>12</v>
      </c>
    </row>
    <row r="104" spans="1:7" x14ac:dyDescent="0.3">
      <c r="A104" s="21">
        <v>45370</v>
      </c>
      <c r="B104" s="143">
        <v>45352</v>
      </c>
      <c r="C104" s="145" t="s">
        <v>14</v>
      </c>
      <c r="D104" s="5">
        <v>19</v>
      </c>
      <c r="E104" s="5">
        <v>3</v>
      </c>
      <c r="F104" s="5">
        <v>2024</v>
      </c>
      <c r="G104" s="5">
        <v>13</v>
      </c>
    </row>
    <row r="105" spans="1:7" x14ac:dyDescent="0.3">
      <c r="A105" s="21">
        <v>45370</v>
      </c>
      <c r="B105" s="143">
        <v>45352</v>
      </c>
      <c r="C105" s="144" t="s">
        <v>12</v>
      </c>
      <c r="D105" s="5">
        <v>19</v>
      </c>
      <c r="E105" s="5">
        <v>3</v>
      </c>
      <c r="F105" s="5">
        <v>2024</v>
      </c>
      <c r="G105" s="5">
        <v>13</v>
      </c>
    </row>
    <row r="106" spans="1:7" x14ac:dyDescent="0.3">
      <c r="A106" s="21">
        <v>45370</v>
      </c>
      <c r="B106" s="143">
        <v>45352</v>
      </c>
      <c r="C106" s="144" t="s">
        <v>12</v>
      </c>
      <c r="D106" s="5">
        <v>19</v>
      </c>
      <c r="E106" s="5">
        <v>3</v>
      </c>
      <c r="F106" s="5">
        <v>2024</v>
      </c>
      <c r="G106" s="5">
        <v>13</v>
      </c>
    </row>
    <row r="107" spans="1:7" x14ac:dyDescent="0.3">
      <c r="A107" s="21">
        <v>45371</v>
      </c>
      <c r="B107" s="143">
        <v>45352</v>
      </c>
      <c r="C107" s="144" t="s">
        <v>12</v>
      </c>
      <c r="D107" s="5">
        <v>20</v>
      </c>
      <c r="E107" s="5">
        <v>3</v>
      </c>
      <c r="F107" s="5">
        <v>2024</v>
      </c>
      <c r="G107" s="5">
        <v>14</v>
      </c>
    </row>
    <row r="108" spans="1:7" x14ac:dyDescent="0.3">
      <c r="A108" s="21">
        <v>45371</v>
      </c>
      <c r="B108" s="143">
        <v>45352</v>
      </c>
      <c r="C108" s="145" t="s">
        <v>14</v>
      </c>
      <c r="D108" s="5">
        <v>20</v>
      </c>
      <c r="E108" s="5">
        <v>3</v>
      </c>
      <c r="F108" s="5">
        <v>2024</v>
      </c>
      <c r="G108" s="5">
        <v>14</v>
      </c>
    </row>
    <row r="109" spans="1:7" x14ac:dyDescent="0.3">
      <c r="A109" s="21">
        <v>45371</v>
      </c>
      <c r="B109" s="143">
        <v>45352</v>
      </c>
      <c r="C109" s="144" t="s">
        <v>7</v>
      </c>
      <c r="D109" s="5">
        <v>20</v>
      </c>
      <c r="E109" s="5">
        <v>3</v>
      </c>
      <c r="F109" s="5">
        <v>2024</v>
      </c>
      <c r="G109" s="5">
        <v>14</v>
      </c>
    </row>
    <row r="110" spans="1:7" x14ac:dyDescent="0.3">
      <c r="A110" s="21">
        <v>45371</v>
      </c>
      <c r="B110" s="143">
        <v>45352</v>
      </c>
      <c r="C110" s="144" t="s">
        <v>7</v>
      </c>
      <c r="D110" s="5">
        <v>20</v>
      </c>
      <c r="E110" s="5">
        <v>3</v>
      </c>
      <c r="F110" s="5">
        <v>2024</v>
      </c>
      <c r="G110" s="5">
        <v>14</v>
      </c>
    </row>
    <row r="111" spans="1:7" x14ac:dyDescent="0.3">
      <c r="A111" s="21">
        <v>45371</v>
      </c>
      <c r="B111" s="143">
        <v>45352</v>
      </c>
      <c r="C111" s="144" t="s">
        <v>12</v>
      </c>
      <c r="D111" s="5">
        <v>20</v>
      </c>
      <c r="E111" s="5">
        <v>3</v>
      </c>
      <c r="F111" s="5">
        <v>2024</v>
      </c>
      <c r="G111" s="5">
        <v>14</v>
      </c>
    </row>
    <row r="112" spans="1:7" x14ac:dyDescent="0.3">
      <c r="A112" s="21">
        <v>45371</v>
      </c>
      <c r="B112" s="143">
        <v>45352</v>
      </c>
      <c r="C112" s="144" t="s">
        <v>7</v>
      </c>
      <c r="D112" s="5">
        <v>20</v>
      </c>
      <c r="E112" s="5">
        <v>3</v>
      </c>
      <c r="F112" s="5">
        <v>2024</v>
      </c>
      <c r="G112" s="5">
        <v>14</v>
      </c>
    </row>
    <row r="113" spans="1:7" x14ac:dyDescent="0.3">
      <c r="A113" s="21">
        <v>45372</v>
      </c>
      <c r="B113" s="143">
        <v>45352</v>
      </c>
      <c r="C113" s="144" t="s">
        <v>7</v>
      </c>
      <c r="D113" s="5">
        <v>21</v>
      </c>
      <c r="E113" s="5">
        <v>3</v>
      </c>
      <c r="F113" s="5">
        <v>2024</v>
      </c>
      <c r="G113" s="5">
        <v>15</v>
      </c>
    </row>
    <row r="114" spans="1:7" x14ac:dyDescent="0.3">
      <c r="A114" s="21">
        <v>45373</v>
      </c>
      <c r="B114" s="143">
        <v>45352</v>
      </c>
      <c r="C114" s="145" t="s">
        <v>14</v>
      </c>
      <c r="D114" s="5">
        <v>22</v>
      </c>
      <c r="E114" s="5">
        <v>3</v>
      </c>
      <c r="F114" s="5">
        <v>2024</v>
      </c>
      <c r="G114" s="5">
        <v>16</v>
      </c>
    </row>
    <row r="115" spans="1:7" x14ac:dyDescent="0.3">
      <c r="A115" s="21">
        <v>45376</v>
      </c>
      <c r="B115" s="143">
        <v>45352</v>
      </c>
      <c r="C115" s="144" t="s">
        <v>7</v>
      </c>
      <c r="D115" s="5">
        <v>25</v>
      </c>
      <c r="E115" s="5">
        <v>3</v>
      </c>
      <c r="F115" s="5">
        <v>2024</v>
      </c>
      <c r="G115" s="5">
        <v>17</v>
      </c>
    </row>
    <row r="116" spans="1:7" x14ac:dyDescent="0.3">
      <c r="A116" s="21">
        <v>45377</v>
      </c>
      <c r="B116" s="143">
        <v>45352</v>
      </c>
      <c r="C116" s="144" t="s">
        <v>7</v>
      </c>
      <c r="D116" s="5">
        <v>26</v>
      </c>
      <c r="E116" s="5">
        <v>3</v>
      </c>
      <c r="F116" s="5">
        <v>2024</v>
      </c>
      <c r="G116" s="5">
        <v>18</v>
      </c>
    </row>
    <row r="117" spans="1:7" x14ac:dyDescent="0.3">
      <c r="A117" s="21">
        <v>45378</v>
      </c>
      <c r="B117" s="143">
        <v>45352</v>
      </c>
      <c r="C117" s="144" t="s">
        <v>7</v>
      </c>
      <c r="D117" s="5">
        <v>27</v>
      </c>
      <c r="E117" s="5">
        <v>3</v>
      </c>
      <c r="F117" s="5">
        <v>2024</v>
      </c>
      <c r="G117" s="5">
        <v>19</v>
      </c>
    </row>
    <row r="118" spans="1:7" x14ac:dyDescent="0.3">
      <c r="A118" s="21">
        <v>45379</v>
      </c>
      <c r="B118" s="143">
        <v>45352</v>
      </c>
      <c r="C118" s="144" t="s">
        <v>12</v>
      </c>
      <c r="D118" s="5">
        <v>28</v>
      </c>
      <c r="E118" s="5">
        <v>3</v>
      </c>
      <c r="F118" s="5">
        <v>2024</v>
      </c>
      <c r="G118" s="5">
        <v>20</v>
      </c>
    </row>
    <row r="119" spans="1:7" x14ac:dyDescent="0.3">
      <c r="A119" s="21">
        <v>45379</v>
      </c>
      <c r="B119" s="143">
        <v>45352</v>
      </c>
      <c r="C119" s="144" t="s">
        <v>12</v>
      </c>
      <c r="D119" s="5">
        <v>28</v>
      </c>
      <c r="E119" s="5">
        <v>3</v>
      </c>
      <c r="F119" s="5">
        <v>2024</v>
      </c>
      <c r="G119" s="5">
        <v>20</v>
      </c>
    </row>
    <row r="120" spans="1:7" x14ac:dyDescent="0.3">
      <c r="A120" s="21">
        <v>45379</v>
      </c>
      <c r="B120" s="143">
        <v>45352</v>
      </c>
      <c r="C120" s="144" t="s">
        <v>7</v>
      </c>
      <c r="D120" s="5">
        <v>28</v>
      </c>
      <c r="E120" s="5">
        <v>3</v>
      </c>
      <c r="F120" s="5">
        <v>2024</v>
      </c>
      <c r="G120" s="5">
        <v>20</v>
      </c>
    </row>
    <row r="121" spans="1:7" x14ac:dyDescent="0.3">
      <c r="A121" s="21">
        <v>45401</v>
      </c>
      <c r="B121" s="143">
        <v>45383</v>
      </c>
      <c r="C121" s="144" t="s">
        <v>7</v>
      </c>
      <c r="D121" s="5">
        <v>19</v>
      </c>
      <c r="E121" s="5">
        <v>4</v>
      </c>
      <c r="F121" s="5">
        <v>2024</v>
      </c>
      <c r="G121" s="5">
        <v>15</v>
      </c>
    </row>
    <row r="122" spans="1:7" x14ac:dyDescent="0.3">
      <c r="A122" s="21">
        <v>45383</v>
      </c>
      <c r="B122" s="143">
        <v>45383</v>
      </c>
      <c r="C122" s="144" t="s">
        <v>12</v>
      </c>
      <c r="D122" s="5">
        <v>1</v>
      </c>
      <c r="E122" s="5">
        <v>4</v>
      </c>
      <c r="F122" s="5">
        <v>2024</v>
      </c>
      <c r="G122" s="5">
        <v>1</v>
      </c>
    </row>
    <row r="123" spans="1:7" x14ac:dyDescent="0.3">
      <c r="A123" s="21">
        <v>45384</v>
      </c>
      <c r="B123" s="143">
        <v>45383</v>
      </c>
      <c r="C123" s="144" t="s">
        <v>7</v>
      </c>
      <c r="D123" s="5">
        <v>2</v>
      </c>
      <c r="E123" s="5">
        <v>4</v>
      </c>
      <c r="F123" s="5">
        <v>2024</v>
      </c>
      <c r="G123" s="5">
        <v>2</v>
      </c>
    </row>
    <row r="124" spans="1:7" x14ac:dyDescent="0.3">
      <c r="A124" s="21">
        <v>45384</v>
      </c>
      <c r="B124" s="143">
        <v>45383</v>
      </c>
      <c r="C124" s="144" t="s">
        <v>7</v>
      </c>
      <c r="D124" s="5">
        <v>2</v>
      </c>
      <c r="E124" s="5">
        <v>4</v>
      </c>
      <c r="F124" s="5">
        <v>2024</v>
      </c>
      <c r="G124" s="5">
        <v>2</v>
      </c>
    </row>
    <row r="125" spans="1:7" x14ac:dyDescent="0.3">
      <c r="A125" s="21">
        <v>45408</v>
      </c>
      <c r="B125" s="143">
        <v>45383</v>
      </c>
      <c r="C125" s="144" t="s">
        <v>7</v>
      </c>
      <c r="D125" s="5">
        <v>26</v>
      </c>
      <c r="E125" s="5">
        <v>4</v>
      </c>
      <c r="F125" s="5">
        <v>2024</v>
      </c>
      <c r="G125" s="5">
        <v>20</v>
      </c>
    </row>
    <row r="126" spans="1:7" x14ac:dyDescent="0.3">
      <c r="A126" s="21">
        <v>45384</v>
      </c>
      <c r="B126" s="143">
        <v>45383</v>
      </c>
      <c r="C126" s="144" t="s">
        <v>7</v>
      </c>
      <c r="D126" s="5">
        <v>2</v>
      </c>
      <c r="E126" s="5">
        <v>4</v>
      </c>
      <c r="F126" s="5">
        <v>2024</v>
      </c>
      <c r="G126" s="5">
        <v>2</v>
      </c>
    </row>
    <row r="127" spans="1:7" x14ac:dyDescent="0.3">
      <c r="A127" s="21">
        <v>45385</v>
      </c>
      <c r="B127" s="143">
        <v>45383</v>
      </c>
      <c r="C127" s="144" t="s">
        <v>7</v>
      </c>
      <c r="D127" s="5">
        <v>3</v>
      </c>
      <c r="E127" s="5">
        <v>4</v>
      </c>
      <c r="F127" s="5">
        <v>2024</v>
      </c>
      <c r="G127" s="5">
        <v>3</v>
      </c>
    </row>
    <row r="128" spans="1:7" x14ac:dyDescent="0.3">
      <c r="A128" s="21">
        <v>45385</v>
      </c>
      <c r="B128" s="143">
        <v>45383</v>
      </c>
      <c r="C128" s="144" t="s">
        <v>7</v>
      </c>
      <c r="D128" s="5">
        <v>3</v>
      </c>
      <c r="E128" s="5">
        <v>4</v>
      </c>
      <c r="F128" s="5">
        <v>2024</v>
      </c>
      <c r="G128" s="5">
        <v>3</v>
      </c>
    </row>
    <row r="129" spans="1:7" x14ac:dyDescent="0.3">
      <c r="A129" s="21">
        <v>45385</v>
      </c>
      <c r="B129" s="143">
        <v>45383</v>
      </c>
      <c r="C129" s="144" t="s">
        <v>7</v>
      </c>
      <c r="D129" s="5">
        <v>3</v>
      </c>
      <c r="E129" s="5">
        <v>4</v>
      </c>
      <c r="F129" s="5">
        <v>2024</v>
      </c>
      <c r="G129" s="5">
        <v>3</v>
      </c>
    </row>
    <row r="130" spans="1:7" x14ac:dyDescent="0.3">
      <c r="A130" s="21">
        <v>45386</v>
      </c>
      <c r="B130" s="143">
        <v>45383</v>
      </c>
      <c r="C130" s="144" t="s">
        <v>12</v>
      </c>
      <c r="D130" s="5">
        <v>4</v>
      </c>
      <c r="E130" s="5">
        <v>4</v>
      </c>
      <c r="F130" s="5">
        <v>2024</v>
      </c>
      <c r="G130" s="5">
        <v>4</v>
      </c>
    </row>
    <row r="131" spans="1:7" x14ac:dyDescent="0.3">
      <c r="A131" s="21">
        <v>45387</v>
      </c>
      <c r="B131" s="143">
        <v>45383</v>
      </c>
      <c r="C131" s="145" t="s">
        <v>14</v>
      </c>
      <c r="D131" s="5">
        <v>5</v>
      </c>
      <c r="E131" s="5">
        <v>4</v>
      </c>
      <c r="F131" s="5">
        <v>2024</v>
      </c>
      <c r="G131" s="5">
        <v>5</v>
      </c>
    </row>
    <row r="132" spans="1:7" x14ac:dyDescent="0.3">
      <c r="A132" s="21">
        <v>45390</v>
      </c>
      <c r="B132" s="143">
        <v>45383</v>
      </c>
      <c r="C132" s="144" t="s">
        <v>12</v>
      </c>
      <c r="D132" s="5">
        <v>8</v>
      </c>
      <c r="E132" s="5">
        <v>4</v>
      </c>
      <c r="F132" s="5">
        <v>2024</v>
      </c>
      <c r="G132" s="5">
        <v>6</v>
      </c>
    </row>
    <row r="133" spans="1:7" x14ac:dyDescent="0.3">
      <c r="A133" s="21">
        <v>45390</v>
      </c>
      <c r="B133" s="143">
        <v>45383</v>
      </c>
      <c r="C133" s="144" t="s">
        <v>7</v>
      </c>
      <c r="D133" s="5">
        <v>8</v>
      </c>
      <c r="E133" s="5">
        <v>4</v>
      </c>
      <c r="F133" s="5">
        <v>2024</v>
      </c>
      <c r="G133" s="5">
        <v>6</v>
      </c>
    </row>
    <row r="134" spans="1:7" x14ac:dyDescent="0.3">
      <c r="A134" s="21">
        <v>45390</v>
      </c>
      <c r="B134" s="143">
        <v>45383</v>
      </c>
      <c r="C134" s="144" t="s">
        <v>7</v>
      </c>
      <c r="D134" s="5">
        <v>8</v>
      </c>
      <c r="E134" s="5">
        <v>4</v>
      </c>
      <c r="F134" s="5">
        <v>2024</v>
      </c>
      <c r="G134" s="5">
        <v>6</v>
      </c>
    </row>
    <row r="135" spans="1:7" x14ac:dyDescent="0.3">
      <c r="A135" s="21">
        <v>45390</v>
      </c>
      <c r="B135" s="143">
        <v>45383</v>
      </c>
      <c r="C135" s="144" t="s">
        <v>12</v>
      </c>
      <c r="D135" s="5">
        <v>8</v>
      </c>
      <c r="E135" s="5">
        <v>4</v>
      </c>
      <c r="F135" s="5">
        <v>2024</v>
      </c>
      <c r="G135" s="5">
        <v>6</v>
      </c>
    </row>
    <row r="136" spans="1:7" x14ac:dyDescent="0.3">
      <c r="A136" s="21">
        <v>45391</v>
      </c>
      <c r="B136" s="143">
        <v>45383</v>
      </c>
      <c r="C136" s="144" t="s">
        <v>7</v>
      </c>
      <c r="D136" s="5">
        <v>9</v>
      </c>
      <c r="E136" s="5">
        <v>4</v>
      </c>
      <c r="F136" s="5">
        <v>2024</v>
      </c>
      <c r="G136" s="5">
        <v>7</v>
      </c>
    </row>
    <row r="137" spans="1:7" x14ac:dyDescent="0.3">
      <c r="A137" s="21">
        <v>45391</v>
      </c>
      <c r="B137" s="143">
        <v>45383</v>
      </c>
      <c r="C137" s="145" t="s">
        <v>14</v>
      </c>
      <c r="D137" s="5">
        <v>9</v>
      </c>
      <c r="E137" s="5">
        <v>4</v>
      </c>
      <c r="F137" s="5">
        <v>2024</v>
      </c>
      <c r="G137" s="5">
        <v>7</v>
      </c>
    </row>
    <row r="138" spans="1:7" x14ac:dyDescent="0.3">
      <c r="A138" s="21">
        <v>45392</v>
      </c>
      <c r="B138" s="143">
        <v>45383</v>
      </c>
      <c r="C138" s="144" t="s">
        <v>7</v>
      </c>
      <c r="D138" s="5">
        <v>10</v>
      </c>
      <c r="E138" s="5">
        <v>4</v>
      </c>
      <c r="F138" s="5">
        <v>2024</v>
      </c>
      <c r="G138" s="5">
        <v>8</v>
      </c>
    </row>
    <row r="139" spans="1:7" x14ac:dyDescent="0.3">
      <c r="A139" s="21">
        <v>45392</v>
      </c>
      <c r="B139" s="143">
        <v>45383</v>
      </c>
      <c r="C139" s="144" t="s">
        <v>12</v>
      </c>
      <c r="D139" s="5">
        <v>10</v>
      </c>
      <c r="E139" s="5">
        <v>4</v>
      </c>
      <c r="F139" s="5">
        <v>2024</v>
      </c>
      <c r="G139" s="5">
        <v>8</v>
      </c>
    </row>
    <row r="140" spans="1:7" x14ac:dyDescent="0.3">
      <c r="A140" s="21">
        <v>45392</v>
      </c>
      <c r="B140" s="143">
        <v>45383</v>
      </c>
      <c r="C140" s="145" t="s">
        <v>14</v>
      </c>
      <c r="D140" s="5">
        <v>10</v>
      </c>
      <c r="E140" s="5">
        <v>4</v>
      </c>
      <c r="F140" s="5">
        <v>2024</v>
      </c>
      <c r="G140" s="5">
        <v>8</v>
      </c>
    </row>
    <row r="141" spans="1:7" x14ac:dyDescent="0.3">
      <c r="A141" s="21">
        <v>45393</v>
      </c>
      <c r="B141" s="143">
        <v>45383</v>
      </c>
      <c r="C141" s="144" t="s">
        <v>7</v>
      </c>
      <c r="D141" s="5">
        <v>11</v>
      </c>
      <c r="E141" s="5">
        <v>4</v>
      </c>
      <c r="F141" s="5">
        <v>2024</v>
      </c>
      <c r="G141" s="5">
        <v>9</v>
      </c>
    </row>
    <row r="142" spans="1:7" x14ac:dyDescent="0.3">
      <c r="A142" s="21">
        <v>45393</v>
      </c>
      <c r="B142" s="143">
        <v>45383</v>
      </c>
      <c r="C142" s="144" t="s">
        <v>7</v>
      </c>
      <c r="D142" s="5">
        <v>11</v>
      </c>
      <c r="E142" s="5">
        <v>4</v>
      </c>
      <c r="F142" s="5">
        <v>2024</v>
      </c>
      <c r="G142" s="5">
        <v>9</v>
      </c>
    </row>
    <row r="143" spans="1:7" x14ac:dyDescent="0.3">
      <c r="A143" s="21">
        <v>45393</v>
      </c>
      <c r="B143" s="143">
        <v>45383</v>
      </c>
      <c r="C143" s="144" t="s">
        <v>7</v>
      </c>
      <c r="D143" s="5">
        <v>11</v>
      </c>
      <c r="E143" s="5">
        <v>4</v>
      </c>
      <c r="F143" s="5">
        <v>2024</v>
      </c>
      <c r="G143" s="5">
        <v>9</v>
      </c>
    </row>
    <row r="144" spans="1:7" x14ac:dyDescent="0.3">
      <c r="A144" s="21">
        <v>45393</v>
      </c>
      <c r="B144" s="143">
        <v>45383</v>
      </c>
      <c r="C144" s="145" t="s">
        <v>14</v>
      </c>
      <c r="D144" s="5">
        <v>11</v>
      </c>
      <c r="E144" s="5">
        <v>4</v>
      </c>
      <c r="F144" s="5">
        <v>2024</v>
      </c>
      <c r="G144" s="5">
        <v>9</v>
      </c>
    </row>
    <row r="145" spans="1:7" x14ac:dyDescent="0.3">
      <c r="A145" s="21">
        <v>45394</v>
      </c>
      <c r="B145" s="143">
        <v>45383</v>
      </c>
      <c r="C145" s="144" t="s">
        <v>7</v>
      </c>
      <c r="D145" s="5">
        <v>12</v>
      </c>
      <c r="E145" s="5">
        <v>4</v>
      </c>
      <c r="F145" s="5">
        <v>2024</v>
      </c>
      <c r="G145" s="5">
        <v>10</v>
      </c>
    </row>
    <row r="146" spans="1:7" x14ac:dyDescent="0.3">
      <c r="A146" s="21">
        <v>45397</v>
      </c>
      <c r="B146" s="143">
        <v>45383</v>
      </c>
      <c r="C146" s="145" t="s">
        <v>14</v>
      </c>
      <c r="D146" s="5">
        <v>15</v>
      </c>
      <c r="E146" s="5">
        <v>4</v>
      </c>
      <c r="F146" s="5">
        <v>2024</v>
      </c>
      <c r="G146" s="5">
        <v>11</v>
      </c>
    </row>
    <row r="147" spans="1:7" x14ac:dyDescent="0.3">
      <c r="A147" s="21">
        <v>45397</v>
      </c>
      <c r="B147" s="143">
        <v>45383</v>
      </c>
      <c r="C147" s="144" t="s">
        <v>7</v>
      </c>
      <c r="D147" s="5">
        <v>15</v>
      </c>
      <c r="E147" s="5">
        <v>4</v>
      </c>
      <c r="F147" s="5">
        <v>2024</v>
      </c>
      <c r="G147" s="5">
        <v>11</v>
      </c>
    </row>
    <row r="148" spans="1:7" x14ac:dyDescent="0.3">
      <c r="A148" s="21">
        <v>45398</v>
      </c>
      <c r="B148" s="143">
        <v>45383</v>
      </c>
      <c r="C148" s="144" t="s">
        <v>7</v>
      </c>
      <c r="D148" s="5">
        <v>16</v>
      </c>
      <c r="E148" s="5">
        <v>4</v>
      </c>
      <c r="F148" s="5">
        <v>2024</v>
      </c>
      <c r="G148" s="5">
        <v>12</v>
      </c>
    </row>
    <row r="149" spans="1:7" x14ac:dyDescent="0.3">
      <c r="A149" s="21">
        <v>45399</v>
      </c>
      <c r="B149" s="143">
        <v>45383</v>
      </c>
      <c r="C149" s="144" t="s">
        <v>7</v>
      </c>
      <c r="D149" s="5">
        <v>17</v>
      </c>
      <c r="E149" s="5">
        <v>4</v>
      </c>
      <c r="F149" s="5">
        <v>2024</v>
      </c>
      <c r="G149" s="5">
        <v>13</v>
      </c>
    </row>
    <row r="150" spans="1:7" x14ac:dyDescent="0.3">
      <c r="A150" s="21">
        <v>45399</v>
      </c>
      <c r="B150" s="143">
        <v>45383</v>
      </c>
      <c r="C150" s="144" t="s">
        <v>7</v>
      </c>
      <c r="D150" s="5">
        <v>17</v>
      </c>
      <c r="E150" s="5">
        <v>4</v>
      </c>
      <c r="F150" s="5">
        <v>2024</v>
      </c>
      <c r="G150" s="5">
        <v>13</v>
      </c>
    </row>
    <row r="151" spans="1:7" x14ac:dyDescent="0.3">
      <c r="A151" s="21">
        <v>45399</v>
      </c>
      <c r="B151" s="143">
        <v>45383</v>
      </c>
      <c r="C151" s="144" t="s">
        <v>7</v>
      </c>
      <c r="D151" s="5">
        <v>17</v>
      </c>
      <c r="E151" s="5">
        <v>4</v>
      </c>
      <c r="F151" s="5">
        <v>2024</v>
      </c>
      <c r="G151" s="5">
        <v>13</v>
      </c>
    </row>
    <row r="152" spans="1:7" x14ac:dyDescent="0.3">
      <c r="A152" s="21">
        <v>45400</v>
      </c>
      <c r="B152" s="143">
        <v>45383</v>
      </c>
      <c r="C152" s="144" t="s">
        <v>7</v>
      </c>
      <c r="D152" s="5">
        <v>18</v>
      </c>
      <c r="E152" s="5">
        <v>4</v>
      </c>
      <c r="F152" s="5">
        <v>2024</v>
      </c>
      <c r="G152" s="5">
        <v>14</v>
      </c>
    </row>
    <row r="153" spans="1:7" x14ac:dyDescent="0.3">
      <c r="A153" s="21">
        <v>45399</v>
      </c>
      <c r="B153" s="143">
        <v>45383</v>
      </c>
      <c r="C153" s="145" t="s">
        <v>14</v>
      </c>
      <c r="D153" s="5">
        <v>17</v>
      </c>
      <c r="E153" s="5">
        <v>4</v>
      </c>
      <c r="F153" s="5">
        <v>2024</v>
      </c>
      <c r="G153" s="5">
        <v>13</v>
      </c>
    </row>
    <row r="154" spans="1:7" x14ac:dyDescent="0.3">
      <c r="A154" s="21">
        <v>45400</v>
      </c>
      <c r="B154" s="143">
        <v>45383</v>
      </c>
      <c r="C154" s="144" t="s">
        <v>7</v>
      </c>
      <c r="D154" s="5">
        <v>18</v>
      </c>
      <c r="E154" s="5">
        <v>4</v>
      </c>
      <c r="F154" s="5">
        <v>2024</v>
      </c>
      <c r="G154" s="5">
        <v>14</v>
      </c>
    </row>
    <row r="155" spans="1:7" x14ac:dyDescent="0.3">
      <c r="A155" s="21">
        <v>45401</v>
      </c>
      <c r="B155" s="143">
        <v>45383</v>
      </c>
      <c r="C155" s="144" t="s">
        <v>7</v>
      </c>
      <c r="D155" s="5">
        <v>19</v>
      </c>
      <c r="E155" s="5">
        <v>4</v>
      </c>
      <c r="F155" s="5">
        <v>2024</v>
      </c>
      <c r="G155" s="5">
        <v>15</v>
      </c>
    </row>
    <row r="156" spans="1:7" x14ac:dyDescent="0.3">
      <c r="A156" s="21">
        <v>45400</v>
      </c>
      <c r="B156" s="143">
        <v>45383</v>
      </c>
      <c r="C156" s="144" t="s">
        <v>12</v>
      </c>
      <c r="D156" s="5">
        <v>18</v>
      </c>
      <c r="E156" s="5">
        <v>4</v>
      </c>
      <c r="F156" s="5">
        <v>2024</v>
      </c>
      <c r="G156" s="5">
        <v>14</v>
      </c>
    </row>
    <row r="157" spans="1:7" x14ac:dyDescent="0.3">
      <c r="A157" s="21">
        <v>45400</v>
      </c>
      <c r="B157" s="143">
        <v>45383</v>
      </c>
      <c r="C157" s="144" t="s">
        <v>12</v>
      </c>
      <c r="D157" s="5">
        <v>18</v>
      </c>
      <c r="E157" s="5">
        <v>4</v>
      </c>
      <c r="F157" s="5">
        <v>2024</v>
      </c>
      <c r="G157" s="5">
        <v>14</v>
      </c>
    </row>
    <row r="158" spans="1:7" x14ac:dyDescent="0.3">
      <c r="A158" s="21">
        <v>45401</v>
      </c>
      <c r="B158" s="143">
        <v>45383</v>
      </c>
      <c r="C158" s="144" t="s">
        <v>12</v>
      </c>
      <c r="D158" s="5">
        <v>19</v>
      </c>
      <c r="E158" s="5">
        <v>4</v>
      </c>
      <c r="F158" s="5">
        <v>2024</v>
      </c>
      <c r="G158" s="5">
        <v>15</v>
      </c>
    </row>
    <row r="159" spans="1:7" x14ac:dyDescent="0.3">
      <c r="A159" s="21">
        <v>45401</v>
      </c>
      <c r="B159" s="143">
        <v>45383</v>
      </c>
      <c r="C159" s="145" t="s">
        <v>14</v>
      </c>
      <c r="D159" s="5">
        <v>19</v>
      </c>
      <c r="E159" s="5">
        <v>4</v>
      </c>
      <c r="F159" s="5">
        <v>2024</v>
      </c>
      <c r="G159" s="5">
        <v>15</v>
      </c>
    </row>
    <row r="160" spans="1:7" x14ac:dyDescent="0.3">
      <c r="A160" s="21">
        <v>45408</v>
      </c>
      <c r="B160" s="143">
        <v>45383</v>
      </c>
      <c r="C160" s="144" t="s">
        <v>7</v>
      </c>
      <c r="D160" s="5">
        <v>26</v>
      </c>
      <c r="E160" s="5">
        <v>4</v>
      </c>
      <c r="F160" s="5">
        <v>2024</v>
      </c>
      <c r="G160" s="5">
        <v>20</v>
      </c>
    </row>
    <row r="161" spans="1:7" x14ac:dyDescent="0.3">
      <c r="A161" s="21">
        <v>45412</v>
      </c>
      <c r="B161" s="143">
        <v>45383</v>
      </c>
      <c r="C161" s="144" t="s">
        <v>7</v>
      </c>
      <c r="D161" s="5">
        <v>30</v>
      </c>
      <c r="E161" s="5">
        <v>4</v>
      </c>
      <c r="F161" s="5">
        <v>2024</v>
      </c>
      <c r="G161" s="5">
        <v>22</v>
      </c>
    </row>
    <row r="162" spans="1:7" x14ac:dyDescent="0.3">
      <c r="A162" s="21">
        <v>45383</v>
      </c>
      <c r="B162" s="143">
        <v>45383</v>
      </c>
      <c r="C162" s="144" t="s">
        <v>7</v>
      </c>
      <c r="D162" s="5">
        <v>1</v>
      </c>
      <c r="E162" s="5">
        <v>4</v>
      </c>
      <c r="F162" s="5">
        <v>2024</v>
      </c>
      <c r="G162" s="5">
        <v>1</v>
      </c>
    </row>
    <row r="163" spans="1:7" x14ac:dyDescent="0.3">
      <c r="A163" s="21">
        <v>45406</v>
      </c>
      <c r="B163" s="143">
        <v>45383</v>
      </c>
      <c r="C163" s="144" t="s">
        <v>7</v>
      </c>
      <c r="D163" s="5">
        <v>24</v>
      </c>
      <c r="E163" s="5">
        <v>4</v>
      </c>
      <c r="F163" s="5">
        <v>2024</v>
      </c>
      <c r="G163" s="5">
        <v>18</v>
      </c>
    </row>
    <row r="164" spans="1:7" x14ac:dyDescent="0.3">
      <c r="A164" s="21">
        <v>45407</v>
      </c>
      <c r="B164" s="143">
        <v>45383</v>
      </c>
      <c r="C164" s="144" t="s">
        <v>7</v>
      </c>
      <c r="D164" s="5">
        <v>25</v>
      </c>
      <c r="E164" s="5">
        <v>4</v>
      </c>
      <c r="F164" s="5">
        <v>2024</v>
      </c>
      <c r="G164" s="5">
        <v>19</v>
      </c>
    </row>
    <row r="165" spans="1:7" x14ac:dyDescent="0.3">
      <c r="A165" s="21">
        <v>45407</v>
      </c>
      <c r="B165" s="143">
        <v>45383</v>
      </c>
      <c r="C165" s="144" t="s">
        <v>7</v>
      </c>
      <c r="D165" s="5">
        <v>25</v>
      </c>
      <c r="E165" s="5">
        <v>4</v>
      </c>
      <c r="F165" s="5">
        <v>2024</v>
      </c>
      <c r="G165" s="5">
        <v>19</v>
      </c>
    </row>
    <row r="166" spans="1:7" x14ac:dyDescent="0.3">
      <c r="A166" s="21">
        <v>45384</v>
      </c>
      <c r="B166" s="143">
        <v>45383</v>
      </c>
      <c r="C166" s="144" t="s">
        <v>7</v>
      </c>
      <c r="D166" s="5">
        <v>2</v>
      </c>
      <c r="E166" s="5">
        <v>4</v>
      </c>
      <c r="F166" s="5">
        <v>2024</v>
      </c>
      <c r="G166" s="5">
        <v>2</v>
      </c>
    </row>
    <row r="167" spans="1:7" x14ac:dyDescent="0.3">
      <c r="A167" s="21">
        <v>45408</v>
      </c>
      <c r="B167" s="143">
        <v>45383</v>
      </c>
      <c r="C167" s="144" t="s">
        <v>7</v>
      </c>
      <c r="D167" s="5">
        <v>26</v>
      </c>
      <c r="E167" s="5">
        <v>4</v>
      </c>
      <c r="F167" s="5">
        <v>2024</v>
      </c>
      <c r="G167" s="5">
        <v>20</v>
      </c>
    </row>
    <row r="168" spans="1:7" x14ac:dyDescent="0.3">
      <c r="A168" s="21">
        <v>45399</v>
      </c>
      <c r="B168" s="143">
        <v>45383</v>
      </c>
      <c r="C168" s="144" t="s">
        <v>7</v>
      </c>
      <c r="D168" s="5">
        <v>17</v>
      </c>
      <c r="E168" s="5">
        <v>4</v>
      </c>
      <c r="F168" s="5">
        <v>2024</v>
      </c>
      <c r="G168" s="5">
        <v>13</v>
      </c>
    </row>
    <row r="169" spans="1:7" x14ac:dyDescent="0.3">
      <c r="A169" s="21">
        <v>45408</v>
      </c>
      <c r="B169" s="143">
        <v>45383</v>
      </c>
      <c r="C169" s="144" t="s">
        <v>7</v>
      </c>
      <c r="D169" s="5">
        <v>26</v>
      </c>
      <c r="E169" s="5">
        <v>4</v>
      </c>
      <c r="F169" s="5">
        <v>2024</v>
      </c>
      <c r="G169" s="5">
        <v>20</v>
      </c>
    </row>
    <row r="170" spans="1:7" x14ac:dyDescent="0.3">
      <c r="A170" s="21">
        <v>45401</v>
      </c>
      <c r="B170" s="143">
        <v>45383</v>
      </c>
      <c r="C170" s="144" t="s">
        <v>7</v>
      </c>
      <c r="D170" s="5">
        <v>19</v>
      </c>
      <c r="E170" s="5">
        <v>4</v>
      </c>
      <c r="F170" s="5">
        <v>2024</v>
      </c>
      <c r="G170" s="5">
        <v>15</v>
      </c>
    </row>
    <row r="171" spans="1:7" x14ac:dyDescent="0.3">
      <c r="A171" s="21">
        <v>45411</v>
      </c>
      <c r="B171" s="143">
        <v>45383</v>
      </c>
      <c r="C171" s="145" t="s">
        <v>14</v>
      </c>
      <c r="D171" s="5">
        <v>29</v>
      </c>
      <c r="E171" s="5">
        <v>4</v>
      </c>
      <c r="F171" s="5">
        <v>2024</v>
      </c>
      <c r="G171" s="5">
        <v>21</v>
      </c>
    </row>
    <row r="172" spans="1:7" x14ac:dyDescent="0.3">
      <c r="A172" s="21">
        <v>45411</v>
      </c>
      <c r="B172" s="143">
        <v>45383</v>
      </c>
      <c r="C172" s="144" t="s">
        <v>7</v>
      </c>
      <c r="D172" s="5">
        <v>29</v>
      </c>
      <c r="E172" s="5">
        <v>4</v>
      </c>
      <c r="F172" s="5">
        <v>2024</v>
      </c>
      <c r="G172" s="5">
        <v>21</v>
      </c>
    </row>
    <row r="173" spans="1:7" x14ac:dyDescent="0.3">
      <c r="A173" s="21">
        <v>45411</v>
      </c>
      <c r="B173" s="143">
        <v>45383</v>
      </c>
      <c r="C173" s="144" t="s">
        <v>7</v>
      </c>
      <c r="D173" s="5">
        <v>29</v>
      </c>
      <c r="E173" s="5">
        <v>4</v>
      </c>
      <c r="F173" s="5">
        <v>2024</v>
      </c>
      <c r="G173" s="5">
        <v>21</v>
      </c>
    </row>
    <row r="174" spans="1:7" x14ac:dyDescent="0.3">
      <c r="A174" s="21">
        <v>45411</v>
      </c>
      <c r="B174" s="143">
        <v>45383</v>
      </c>
      <c r="C174" s="144" t="s">
        <v>7</v>
      </c>
      <c r="D174" s="5">
        <v>29</v>
      </c>
      <c r="E174" s="5">
        <v>4</v>
      </c>
      <c r="F174" s="5">
        <v>2024</v>
      </c>
      <c r="G174" s="5">
        <v>21</v>
      </c>
    </row>
    <row r="175" spans="1:7" x14ac:dyDescent="0.3">
      <c r="A175" s="21">
        <v>45411</v>
      </c>
      <c r="B175" s="143">
        <v>45383</v>
      </c>
      <c r="C175" s="144" t="s">
        <v>7</v>
      </c>
      <c r="D175" s="5">
        <v>29</v>
      </c>
      <c r="E175" s="5">
        <v>4</v>
      </c>
      <c r="F175" s="5">
        <v>2024</v>
      </c>
      <c r="G175" s="5">
        <v>21</v>
      </c>
    </row>
    <row r="176" spans="1:7" x14ac:dyDescent="0.3">
      <c r="A176" s="21">
        <v>45412</v>
      </c>
      <c r="B176" s="143">
        <v>45383</v>
      </c>
      <c r="C176" s="144" t="s">
        <v>7</v>
      </c>
      <c r="D176" s="5">
        <v>30</v>
      </c>
      <c r="E176" s="5">
        <v>4</v>
      </c>
      <c r="F176" s="5">
        <v>2024</v>
      </c>
      <c r="G176" s="5">
        <v>22</v>
      </c>
    </row>
    <row r="177" spans="1:7" x14ac:dyDescent="0.3">
      <c r="A177" s="21">
        <v>45414</v>
      </c>
      <c r="B177" s="143">
        <v>45413</v>
      </c>
      <c r="C177" s="144" t="s">
        <v>7</v>
      </c>
      <c r="D177" s="5">
        <v>2</v>
      </c>
      <c r="E177" s="5">
        <v>5</v>
      </c>
      <c r="F177" s="5">
        <v>2024</v>
      </c>
      <c r="G177" s="5">
        <v>2</v>
      </c>
    </row>
    <row r="178" spans="1:7" x14ac:dyDescent="0.3">
      <c r="A178" s="21">
        <v>45414</v>
      </c>
      <c r="B178" s="143">
        <v>45413</v>
      </c>
      <c r="C178" s="144" t="s">
        <v>7</v>
      </c>
      <c r="D178" s="5">
        <v>2</v>
      </c>
      <c r="E178" s="5">
        <v>5</v>
      </c>
      <c r="F178" s="5">
        <v>2024</v>
      </c>
      <c r="G178" s="5">
        <v>2</v>
      </c>
    </row>
    <row r="179" spans="1:7" x14ac:dyDescent="0.3">
      <c r="A179" s="21">
        <v>45415</v>
      </c>
      <c r="B179" s="143">
        <v>45413</v>
      </c>
      <c r="C179" s="144" t="s">
        <v>7</v>
      </c>
      <c r="D179" s="5">
        <v>3</v>
      </c>
      <c r="E179" s="5">
        <v>5</v>
      </c>
      <c r="F179" s="5">
        <v>2024</v>
      </c>
      <c r="G179" s="5">
        <v>3</v>
      </c>
    </row>
    <row r="180" spans="1:7" x14ac:dyDescent="0.3">
      <c r="A180" s="21">
        <v>45415</v>
      </c>
      <c r="B180" s="143">
        <v>45413</v>
      </c>
      <c r="C180" s="144" t="s">
        <v>7</v>
      </c>
      <c r="D180" s="5">
        <v>3</v>
      </c>
      <c r="E180" s="5">
        <v>5</v>
      </c>
      <c r="F180" s="5">
        <v>2024</v>
      </c>
      <c r="G180" s="5">
        <v>3</v>
      </c>
    </row>
    <row r="181" spans="1:7" x14ac:dyDescent="0.3">
      <c r="A181" s="21">
        <v>45415</v>
      </c>
      <c r="B181" s="143">
        <v>45413</v>
      </c>
      <c r="C181" s="144" t="s">
        <v>7</v>
      </c>
      <c r="D181" s="5">
        <v>3</v>
      </c>
      <c r="E181" s="5">
        <v>5</v>
      </c>
      <c r="F181" s="5">
        <v>2024</v>
      </c>
      <c r="G181" s="5">
        <v>3</v>
      </c>
    </row>
    <row r="182" spans="1:7" x14ac:dyDescent="0.3">
      <c r="A182" s="21">
        <v>45415</v>
      </c>
      <c r="B182" s="143">
        <v>45413</v>
      </c>
      <c r="C182" s="145" t="s">
        <v>14</v>
      </c>
      <c r="D182" s="5">
        <v>3</v>
      </c>
      <c r="E182" s="5">
        <v>5</v>
      </c>
      <c r="F182" s="5">
        <v>2024</v>
      </c>
      <c r="G182" s="5">
        <v>3</v>
      </c>
    </row>
    <row r="183" spans="1:7" x14ac:dyDescent="0.3">
      <c r="A183" s="21">
        <v>45418</v>
      </c>
      <c r="B183" s="143">
        <v>45413</v>
      </c>
      <c r="C183" s="144" t="s">
        <v>7</v>
      </c>
      <c r="D183" s="5">
        <v>6</v>
      </c>
      <c r="E183" s="5">
        <v>5</v>
      </c>
      <c r="F183" s="5">
        <v>2024</v>
      </c>
      <c r="G183" s="5">
        <v>4</v>
      </c>
    </row>
    <row r="184" spans="1:7" x14ac:dyDescent="0.3">
      <c r="A184" s="21">
        <v>45419</v>
      </c>
      <c r="B184" s="143">
        <v>45413</v>
      </c>
      <c r="C184" s="144" t="s">
        <v>7</v>
      </c>
      <c r="D184" s="5">
        <v>7</v>
      </c>
      <c r="E184" s="5">
        <v>5</v>
      </c>
      <c r="F184" s="5">
        <v>2024</v>
      </c>
      <c r="G184" s="5">
        <v>5</v>
      </c>
    </row>
    <row r="185" spans="1:7" x14ac:dyDescent="0.3">
      <c r="A185" s="21">
        <v>45420</v>
      </c>
      <c r="B185" s="143">
        <v>45413</v>
      </c>
      <c r="C185" s="144" t="s">
        <v>7</v>
      </c>
      <c r="D185" s="5">
        <v>8</v>
      </c>
      <c r="E185" s="5">
        <v>5</v>
      </c>
      <c r="F185" s="5">
        <v>2024</v>
      </c>
      <c r="G185" s="5">
        <v>6</v>
      </c>
    </row>
    <row r="186" spans="1:7" x14ac:dyDescent="0.3">
      <c r="A186" s="21">
        <v>45420</v>
      </c>
      <c r="B186" s="143">
        <v>45413</v>
      </c>
      <c r="C186" s="144" t="s">
        <v>7</v>
      </c>
      <c r="D186" s="5">
        <v>8</v>
      </c>
      <c r="E186" s="5">
        <v>5</v>
      </c>
      <c r="F186" s="5">
        <v>2024</v>
      </c>
      <c r="G186" s="5">
        <v>6</v>
      </c>
    </row>
    <row r="187" spans="1:7" x14ac:dyDescent="0.3">
      <c r="A187" s="21">
        <v>45420</v>
      </c>
      <c r="B187" s="143">
        <v>45413</v>
      </c>
      <c r="C187" s="144" t="s">
        <v>12</v>
      </c>
      <c r="D187" s="5">
        <v>8</v>
      </c>
      <c r="E187" s="5">
        <v>5</v>
      </c>
      <c r="F187" s="5">
        <v>2024</v>
      </c>
      <c r="G187" s="5">
        <v>6</v>
      </c>
    </row>
    <row r="188" spans="1:7" x14ac:dyDescent="0.3">
      <c r="A188" s="21">
        <v>45421</v>
      </c>
      <c r="B188" s="143">
        <v>45413</v>
      </c>
      <c r="C188" s="145" t="s">
        <v>14</v>
      </c>
      <c r="D188" s="5">
        <v>9</v>
      </c>
      <c r="E188" s="5">
        <v>5</v>
      </c>
      <c r="F188" s="5">
        <v>2024</v>
      </c>
      <c r="G188" s="5">
        <v>7</v>
      </c>
    </row>
    <row r="189" spans="1:7" x14ac:dyDescent="0.3">
      <c r="A189" s="21">
        <v>45422</v>
      </c>
      <c r="B189" s="143">
        <v>45413</v>
      </c>
      <c r="C189" s="144" t="s">
        <v>7</v>
      </c>
      <c r="D189" s="5">
        <v>10</v>
      </c>
      <c r="E189" s="5">
        <v>5</v>
      </c>
      <c r="F189" s="5">
        <v>2024</v>
      </c>
      <c r="G189" s="5">
        <v>8</v>
      </c>
    </row>
    <row r="190" spans="1:7" x14ac:dyDescent="0.3">
      <c r="A190" s="21">
        <v>45422</v>
      </c>
      <c r="B190" s="143">
        <v>45413</v>
      </c>
      <c r="C190" s="144" t="s">
        <v>12</v>
      </c>
      <c r="D190" s="5">
        <v>10</v>
      </c>
      <c r="E190" s="5">
        <v>5</v>
      </c>
      <c r="F190" s="5">
        <v>2024</v>
      </c>
      <c r="G190" s="5">
        <v>8</v>
      </c>
    </row>
    <row r="191" spans="1:7" x14ac:dyDescent="0.3">
      <c r="A191" s="21">
        <v>45422</v>
      </c>
      <c r="B191" s="143">
        <v>45413</v>
      </c>
      <c r="C191" s="144" t="s">
        <v>7</v>
      </c>
      <c r="D191" s="5">
        <v>10</v>
      </c>
      <c r="E191" s="5">
        <v>5</v>
      </c>
      <c r="F191" s="5">
        <v>2024</v>
      </c>
      <c r="G191" s="5">
        <v>8</v>
      </c>
    </row>
    <row r="192" spans="1:7" x14ac:dyDescent="0.3">
      <c r="A192" s="21">
        <v>45425</v>
      </c>
      <c r="B192" s="143">
        <v>45413</v>
      </c>
      <c r="C192" s="144" t="s">
        <v>7</v>
      </c>
      <c r="D192" s="5">
        <v>13</v>
      </c>
      <c r="E192" s="5">
        <v>5</v>
      </c>
      <c r="F192" s="5">
        <v>2024</v>
      </c>
      <c r="G192" s="5">
        <v>9</v>
      </c>
    </row>
    <row r="193" spans="1:7" x14ac:dyDescent="0.3">
      <c r="A193" s="21">
        <v>45425</v>
      </c>
      <c r="B193" s="143">
        <v>45413</v>
      </c>
      <c r="C193" s="144" t="s">
        <v>7</v>
      </c>
      <c r="D193" s="5">
        <v>13</v>
      </c>
      <c r="E193" s="5">
        <v>5</v>
      </c>
      <c r="F193" s="5">
        <v>2024</v>
      </c>
      <c r="G193" s="5">
        <v>9</v>
      </c>
    </row>
    <row r="194" spans="1:7" x14ac:dyDescent="0.3">
      <c r="A194" s="21">
        <v>45425</v>
      </c>
      <c r="B194" s="143">
        <v>45413</v>
      </c>
      <c r="C194" s="144" t="s">
        <v>7</v>
      </c>
      <c r="D194" s="5">
        <v>13</v>
      </c>
      <c r="E194" s="5">
        <v>5</v>
      </c>
      <c r="F194" s="5">
        <v>2024</v>
      </c>
      <c r="G194" s="5">
        <v>9</v>
      </c>
    </row>
    <row r="195" spans="1:7" x14ac:dyDescent="0.3">
      <c r="A195" s="21">
        <v>45425</v>
      </c>
      <c r="B195" s="143">
        <v>45413</v>
      </c>
      <c r="C195" s="144" t="s">
        <v>7</v>
      </c>
      <c r="D195" s="5">
        <v>13</v>
      </c>
      <c r="E195" s="5">
        <v>5</v>
      </c>
      <c r="F195" s="5">
        <v>2024</v>
      </c>
      <c r="G195" s="5">
        <v>9</v>
      </c>
    </row>
    <row r="196" spans="1:7" x14ac:dyDescent="0.3">
      <c r="A196" s="21">
        <v>45425</v>
      </c>
      <c r="B196" s="143">
        <v>45413</v>
      </c>
      <c r="C196" s="144" t="s">
        <v>7</v>
      </c>
      <c r="D196" s="5">
        <v>13</v>
      </c>
      <c r="E196" s="5">
        <v>5</v>
      </c>
      <c r="F196" s="5">
        <v>2024</v>
      </c>
      <c r="G196" s="5">
        <v>9</v>
      </c>
    </row>
    <row r="197" spans="1:7" x14ac:dyDescent="0.3">
      <c r="A197" s="21">
        <v>45425</v>
      </c>
      <c r="B197" s="143">
        <v>45413</v>
      </c>
      <c r="C197" s="144" t="s">
        <v>7</v>
      </c>
      <c r="D197" s="5">
        <v>13</v>
      </c>
      <c r="E197" s="5">
        <v>5</v>
      </c>
      <c r="F197" s="5">
        <v>2024</v>
      </c>
      <c r="G197" s="5">
        <v>9</v>
      </c>
    </row>
    <row r="198" spans="1:7" x14ac:dyDescent="0.3">
      <c r="A198" s="21">
        <v>45426</v>
      </c>
      <c r="B198" s="143">
        <v>45413</v>
      </c>
      <c r="C198" s="144" t="s">
        <v>7</v>
      </c>
      <c r="D198" s="5">
        <v>14</v>
      </c>
      <c r="E198" s="5">
        <v>5</v>
      </c>
      <c r="F198" s="5">
        <v>2024</v>
      </c>
      <c r="G198" s="5">
        <v>10</v>
      </c>
    </row>
    <row r="199" spans="1:7" x14ac:dyDescent="0.3">
      <c r="A199" s="21">
        <v>45426</v>
      </c>
      <c r="B199" s="143">
        <v>45413</v>
      </c>
      <c r="C199" s="144" t="s">
        <v>12</v>
      </c>
      <c r="D199" s="5">
        <v>14</v>
      </c>
      <c r="E199" s="5">
        <v>5</v>
      </c>
      <c r="F199" s="5">
        <v>2024</v>
      </c>
      <c r="G199" s="5">
        <v>10</v>
      </c>
    </row>
    <row r="200" spans="1:7" x14ac:dyDescent="0.3">
      <c r="A200" s="21">
        <v>45427</v>
      </c>
      <c r="B200" s="143">
        <v>45413</v>
      </c>
      <c r="C200" s="144" t="s">
        <v>12</v>
      </c>
      <c r="D200" s="5">
        <v>15</v>
      </c>
      <c r="E200" s="5">
        <v>5</v>
      </c>
      <c r="F200" s="5">
        <v>2024</v>
      </c>
      <c r="G200" s="5">
        <v>11</v>
      </c>
    </row>
    <row r="201" spans="1:7" x14ac:dyDescent="0.3">
      <c r="A201" s="21">
        <v>45427</v>
      </c>
      <c r="B201" s="143">
        <v>45413</v>
      </c>
      <c r="C201" s="144" t="s">
        <v>12</v>
      </c>
      <c r="D201" s="5">
        <v>15</v>
      </c>
      <c r="E201" s="5">
        <v>5</v>
      </c>
      <c r="F201" s="5">
        <v>2024</v>
      </c>
      <c r="G201" s="5">
        <v>11</v>
      </c>
    </row>
    <row r="202" spans="1:7" x14ac:dyDescent="0.3">
      <c r="A202" s="21">
        <v>45428</v>
      </c>
      <c r="B202" s="143">
        <v>45413</v>
      </c>
      <c r="C202" s="144" t="s">
        <v>7</v>
      </c>
      <c r="D202" s="5">
        <v>16</v>
      </c>
      <c r="E202" s="5">
        <v>5</v>
      </c>
      <c r="F202" s="5">
        <v>2024</v>
      </c>
      <c r="G202" s="5">
        <v>12</v>
      </c>
    </row>
    <row r="203" spans="1:7" x14ac:dyDescent="0.3">
      <c r="A203" s="21">
        <v>45428</v>
      </c>
      <c r="B203" s="143">
        <v>45413</v>
      </c>
      <c r="C203" s="144" t="s">
        <v>7</v>
      </c>
      <c r="D203" s="5">
        <v>16</v>
      </c>
      <c r="E203" s="5">
        <v>5</v>
      </c>
      <c r="F203" s="5">
        <v>2024</v>
      </c>
      <c r="G203" s="5">
        <v>12</v>
      </c>
    </row>
    <row r="204" spans="1:7" x14ac:dyDescent="0.3">
      <c r="A204" s="21">
        <v>45428</v>
      </c>
      <c r="B204" s="143">
        <v>45413</v>
      </c>
      <c r="C204" s="144" t="s">
        <v>7</v>
      </c>
      <c r="D204" s="5">
        <v>16</v>
      </c>
      <c r="E204" s="5">
        <v>5</v>
      </c>
      <c r="F204" s="5">
        <v>2024</v>
      </c>
      <c r="G204" s="5">
        <v>12</v>
      </c>
    </row>
    <row r="205" spans="1:7" x14ac:dyDescent="0.3">
      <c r="A205" s="21">
        <v>45428</v>
      </c>
      <c r="B205" s="143">
        <v>45413</v>
      </c>
      <c r="C205" s="144" t="s">
        <v>12</v>
      </c>
      <c r="D205" s="5">
        <v>16</v>
      </c>
      <c r="E205" s="5">
        <v>5</v>
      </c>
      <c r="F205" s="5">
        <v>2024</v>
      </c>
      <c r="G205" s="5">
        <v>12</v>
      </c>
    </row>
    <row r="206" spans="1:7" x14ac:dyDescent="0.3">
      <c r="A206" s="21">
        <v>45428</v>
      </c>
      <c r="B206" s="143">
        <v>45413</v>
      </c>
      <c r="C206" s="144" t="s">
        <v>7</v>
      </c>
      <c r="D206" s="5">
        <v>16</v>
      </c>
      <c r="E206" s="5">
        <v>5</v>
      </c>
      <c r="F206" s="5">
        <v>2024</v>
      </c>
      <c r="G206" s="5">
        <v>12</v>
      </c>
    </row>
    <row r="207" spans="1:7" x14ac:dyDescent="0.3">
      <c r="A207" s="21">
        <v>45429</v>
      </c>
      <c r="B207" s="143">
        <v>45413</v>
      </c>
      <c r="C207" s="144" t="s">
        <v>7</v>
      </c>
      <c r="D207" s="5">
        <v>17</v>
      </c>
      <c r="E207" s="5">
        <v>5</v>
      </c>
      <c r="F207" s="5">
        <v>2024</v>
      </c>
      <c r="G207" s="5">
        <v>13</v>
      </c>
    </row>
    <row r="208" spans="1:7" x14ac:dyDescent="0.3">
      <c r="A208" s="21">
        <v>45429</v>
      </c>
      <c r="B208" s="143">
        <v>45413</v>
      </c>
      <c r="C208" s="144" t="s">
        <v>14</v>
      </c>
      <c r="D208" s="5">
        <v>17</v>
      </c>
      <c r="E208" s="5">
        <v>5</v>
      </c>
      <c r="F208" s="5">
        <v>2024</v>
      </c>
      <c r="G208" s="5">
        <v>13</v>
      </c>
    </row>
    <row r="209" spans="1:7" x14ac:dyDescent="0.3">
      <c r="A209" s="21">
        <v>45430</v>
      </c>
      <c r="B209" s="143">
        <v>45413</v>
      </c>
      <c r="C209" s="145" t="s">
        <v>14</v>
      </c>
      <c r="D209" s="5">
        <v>18</v>
      </c>
      <c r="E209" s="5">
        <v>5</v>
      </c>
      <c r="F209" s="5">
        <v>2024</v>
      </c>
      <c r="G209" s="5">
        <v>13</v>
      </c>
    </row>
    <row r="210" spans="1:7" x14ac:dyDescent="0.3">
      <c r="A210" s="21">
        <v>45432</v>
      </c>
      <c r="B210" s="143">
        <v>45413</v>
      </c>
      <c r="C210" s="145" t="s">
        <v>14</v>
      </c>
      <c r="D210" s="5">
        <v>20</v>
      </c>
      <c r="E210" s="5">
        <v>5</v>
      </c>
      <c r="F210" s="5">
        <v>2024</v>
      </c>
      <c r="G210" s="5">
        <v>14</v>
      </c>
    </row>
    <row r="211" spans="1:7" x14ac:dyDescent="0.3">
      <c r="A211" s="21">
        <v>45433</v>
      </c>
      <c r="B211" s="143">
        <v>45413</v>
      </c>
      <c r="C211" s="144" t="s">
        <v>7</v>
      </c>
      <c r="D211" s="5">
        <v>21</v>
      </c>
      <c r="E211" s="5">
        <v>5</v>
      </c>
      <c r="F211" s="5">
        <v>2024</v>
      </c>
      <c r="G211" s="5">
        <v>15</v>
      </c>
    </row>
    <row r="212" spans="1:7" x14ac:dyDescent="0.3">
      <c r="A212" s="21">
        <v>45434</v>
      </c>
      <c r="B212" s="143">
        <v>45413</v>
      </c>
      <c r="C212" s="144" t="s">
        <v>7</v>
      </c>
      <c r="D212" s="5">
        <v>22</v>
      </c>
      <c r="E212" s="5">
        <v>5</v>
      </c>
      <c r="F212" s="5">
        <v>2024</v>
      </c>
      <c r="G212" s="5">
        <v>16</v>
      </c>
    </row>
    <row r="213" spans="1:7" x14ac:dyDescent="0.3">
      <c r="A213" s="21">
        <v>45434</v>
      </c>
      <c r="B213" s="143">
        <v>45413</v>
      </c>
      <c r="C213" s="144" t="s">
        <v>7</v>
      </c>
      <c r="D213" s="5">
        <v>22</v>
      </c>
      <c r="E213" s="5">
        <v>5</v>
      </c>
      <c r="F213" s="5">
        <v>2024</v>
      </c>
      <c r="G213" s="5">
        <v>16</v>
      </c>
    </row>
    <row r="214" spans="1:7" x14ac:dyDescent="0.3">
      <c r="A214" s="21">
        <v>45434</v>
      </c>
      <c r="B214" s="143">
        <v>45413</v>
      </c>
      <c r="C214" s="144" t="s">
        <v>7</v>
      </c>
      <c r="D214" s="5">
        <v>22</v>
      </c>
      <c r="E214" s="5">
        <v>5</v>
      </c>
      <c r="F214" s="5">
        <v>2024</v>
      </c>
      <c r="G214" s="5">
        <v>16</v>
      </c>
    </row>
    <row r="215" spans="1:7" x14ac:dyDescent="0.3">
      <c r="A215" s="21">
        <v>45434</v>
      </c>
      <c r="B215" s="143">
        <v>45413</v>
      </c>
      <c r="C215" s="145" t="s">
        <v>14</v>
      </c>
      <c r="D215" s="5">
        <v>22</v>
      </c>
      <c r="E215" s="5">
        <v>5</v>
      </c>
      <c r="F215" s="5">
        <v>2024</v>
      </c>
      <c r="G215" s="5">
        <v>16</v>
      </c>
    </row>
    <row r="216" spans="1:7" x14ac:dyDescent="0.3">
      <c r="A216" s="21">
        <v>45435</v>
      </c>
      <c r="B216" s="143">
        <v>45413</v>
      </c>
      <c r="C216" s="144" t="s">
        <v>7</v>
      </c>
      <c r="D216" s="5">
        <v>23</v>
      </c>
      <c r="E216" s="5">
        <v>5</v>
      </c>
      <c r="F216" s="5">
        <v>2024</v>
      </c>
      <c r="G216" s="5">
        <v>17</v>
      </c>
    </row>
    <row r="217" spans="1:7" x14ac:dyDescent="0.3">
      <c r="A217" s="21">
        <v>45435</v>
      </c>
      <c r="B217" s="143">
        <v>45413</v>
      </c>
      <c r="C217" s="144" t="s">
        <v>12</v>
      </c>
      <c r="D217" s="5">
        <v>23</v>
      </c>
      <c r="E217" s="5">
        <v>5</v>
      </c>
      <c r="F217" s="5">
        <v>2024</v>
      </c>
      <c r="G217" s="5">
        <v>17</v>
      </c>
    </row>
    <row r="218" spans="1:7" x14ac:dyDescent="0.3">
      <c r="A218" s="21">
        <v>45435</v>
      </c>
      <c r="B218" s="143">
        <v>45413</v>
      </c>
      <c r="C218" s="144" t="s">
        <v>7</v>
      </c>
      <c r="D218" s="5">
        <v>23</v>
      </c>
      <c r="E218" s="5">
        <v>5</v>
      </c>
      <c r="F218" s="5">
        <v>2024</v>
      </c>
      <c r="G218" s="5">
        <v>17</v>
      </c>
    </row>
    <row r="219" spans="1:7" x14ac:dyDescent="0.3">
      <c r="A219" s="21">
        <v>45436</v>
      </c>
      <c r="B219" s="143">
        <v>45413</v>
      </c>
      <c r="C219" s="144" t="s">
        <v>12</v>
      </c>
      <c r="D219" s="5">
        <v>24</v>
      </c>
      <c r="E219" s="5">
        <v>5</v>
      </c>
      <c r="F219" s="5">
        <v>2024</v>
      </c>
      <c r="G219" s="5">
        <v>18</v>
      </c>
    </row>
    <row r="220" spans="1:7" x14ac:dyDescent="0.3">
      <c r="A220" s="21">
        <v>45436</v>
      </c>
      <c r="B220" s="143">
        <v>45413</v>
      </c>
      <c r="C220" s="144" t="s">
        <v>7</v>
      </c>
      <c r="D220" s="5">
        <v>24</v>
      </c>
      <c r="E220" s="5">
        <v>5</v>
      </c>
      <c r="F220" s="5">
        <v>2024</v>
      </c>
      <c r="G220" s="5">
        <v>18</v>
      </c>
    </row>
    <row r="221" spans="1:7" x14ac:dyDescent="0.3">
      <c r="A221" s="21">
        <v>45438</v>
      </c>
      <c r="B221" s="143">
        <v>45413</v>
      </c>
      <c r="C221" s="145" t="s">
        <v>14</v>
      </c>
      <c r="D221" s="5">
        <v>26</v>
      </c>
      <c r="E221" s="5">
        <v>5</v>
      </c>
      <c r="F221" s="5">
        <v>2024</v>
      </c>
      <c r="G221" s="5">
        <v>18</v>
      </c>
    </row>
    <row r="222" spans="1:7" x14ac:dyDescent="0.3">
      <c r="A222" s="21">
        <v>45439</v>
      </c>
      <c r="B222" s="143">
        <v>45413</v>
      </c>
      <c r="C222" s="144" t="s">
        <v>7</v>
      </c>
      <c r="D222" s="5">
        <v>27</v>
      </c>
      <c r="E222" s="5">
        <v>5</v>
      </c>
      <c r="F222" s="5">
        <v>2024</v>
      </c>
      <c r="G222" s="5">
        <v>19</v>
      </c>
    </row>
    <row r="223" spans="1:7" x14ac:dyDescent="0.3">
      <c r="A223" s="21">
        <v>45440</v>
      </c>
      <c r="B223" s="143">
        <v>45413</v>
      </c>
      <c r="C223" s="144" t="s">
        <v>7</v>
      </c>
      <c r="D223" s="5">
        <v>28</v>
      </c>
      <c r="E223" s="5">
        <v>5</v>
      </c>
      <c r="F223" s="5">
        <v>2024</v>
      </c>
      <c r="G223" s="5">
        <v>20</v>
      </c>
    </row>
    <row r="224" spans="1:7" x14ac:dyDescent="0.3">
      <c r="A224" s="21">
        <v>45441</v>
      </c>
      <c r="B224" s="143">
        <v>45413</v>
      </c>
      <c r="C224" s="144" t="s">
        <v>12</v>
      </c>
      <c r="D224" s="5">
        <v>29</v>
      </c>
      <c r="E224" s="5">
        <v>5</v>
      </c>
      <c r="F224" s="5">
        <v>2024</v>
      </c>
      <c r="G224" s="5">
        <v>21</v>
      </c>
    </row>
    <row r="225" spans="1:7" x14ac:dyDescent="0.3">
      <c r="A225" s="21">
        <v>45441</v>
      </c>
      <c r="B225" s="143">
        <v>45413</v>
      </c>
      <c r="C225" s="144" t="s">
        <v>7</v>
      </c>
      <c r="D225" s="5">
        <v>29</v>
      </c>
      <c r="E225" s="5">
        <v>5</v>
      </c>
      <c r="F225" s="5">
        <v>2024</v>
      </c>
      <c r="G225" s="5">
        <v>21</v>
      </c>
    </row>
    <row r="226" spans="1:7" x14ac:dyDescent="0.3">
      <c r="A226" s="21">
        <v>45441</v>
      </c>
      <c r="B226" s="143">
        <v>45413</v>
      </c>
      <c r="C226" s="145" t="s">
        <v>14</v>
      </c>
      <c r="D226" s="5">
        <v>29</v>
      </c>
      <c r="E226" s="5">
        <v>5</v>
      </c>
      <c r="F226" s="5">
        <v>2024</v>
      </c>
      <c r="G226" s="5">
        <v>21</v>
      </c>
    </row>
    <row r="227" spans="1:7" x14ac:dyDescent="0.3">
      <c r="A227" s="21">
        <v>45441</v>
      </c>
      <c r="B227" s="143">
        <v>45413</v>
      </c>
      <c r="C227" s="144" t="s">
        <v>12</v>
      </c>
      <c r="D227" s="5">
        <v>29</v>
      </c>
      <c r="E227" s="5">
        <v>5</v>
      </c>
      <c r="F227" s="5">
        <v>2024</v>
      </c>
      <c r="G227" s="5">
        <v>21</v>
      </c>
    </row>
    <row r="228" spans="1:7" x14ac:dyDescent="0.3">
      <c r="A228" s="21">
        <v>45441</v>
      </c>
      <c r="B228" s="143">
        <v>45413</v>
      </c>
      <c r="C228" s="145" t="s">
        <v>14</v>
      </c>
      <c r="D228" s="5">
        <v>29</v>
      </c>
      <c r="E228" s="5">
        <v>5</v>
      </c>
      <c r="F228" s="5">
        <v>2024</v>
      </c>
      <c r="G228" s="5">
        <v>21</v>
      </c>
    </row>
    <row r="229" spans="1:7" x14ac:dyDescent="0.3">
      <c r="A229" s="21">
        <v>45442</v>
      </c>
      <c r="B229" s="143">
        <v>45413</v>
      </c>
      <c r="C229" s="144" t="s">
        <v>12</v>
      </c>
      <c r="D229" s="5">
        <v>30</v>
      </c>
      <c r="E229" s="5">
        <v>5</v>
      </c>
      <c r="F229" s="5">
        <v>2024</v>
      </c>
      <c r="G229" s="5">
        <v>22</v>
      </c>
    </row>
    <row r="230" spans="1:7" x14ac:dyDescent="0.3">
      <c r="A230" s="21">
        <v>45443</v>
      </c>
      <c r="B230" s="143">
        <v>45413</v>
      </c>
      <c r="C230" s="144" t="s">
        <v>7</v>
      </c>
      <c r="D230" s="5">
        <v>31</v>
      </c>
      <c r="E230" s="5">
        <v>5</v>
      </c>
      <c r="F230" s="5">
        <v>2024</v>
      </c>
      <c r="G230" s="5">
        <v>23</v>
      </c>
    </row>
    <row r="231" spans="1:7" x14ac:dyDescent="0.3">
      <c r="A231" s="21">
        <v>45444</v>
      </c>
      <c r="B231" s="143">
        <v>45444</v>
      </c>
      <c r="C231" s="144" t="s">
        <v>12</v>
      </c>
      <c r="D231" s="5">
        <v>1</v>
      </c>
      <c r="E231" s="5">
        <v>6</v>
      </c>
      <c r="F231" s="5">
        <v>2024</v>
      </c>
      <c r="G231" s="5">
        <v>1</v>
      </c>
    </row>
    <row r="232" spans="1:7" x14ac:dyDescent="0.3">
      <c r="A232" s="21">
        <v>45444</v>
      </c>
      <c r="B232" s="143">
        <v>45444</v>
      </c>
      <c r="C232" s="144" t="s">
        <v>12</v>
      </c>
      <c r="D232" s="5">
        <v>1</v>
      </c>
      <c r="E232" s="5">
        <v>6</v>
      </c>
      <c r="F232" s="5">
        <v>2024</v>
      </c>
      <c r="G232" s="5">
        <v>1</v>
      </c>
    </row>
    <row r="233" spans="1:7" x14ac:dyDescent="0.3">
      <c r="A233" s="21">
        <v>45446</v>
      </c>
      <c r="B233" s="143">
        <v>45444</v>
      </c>
      <c r="C233" s="144" t="s">
        <v>7</v>
      </c>
      <c r="D233" s="5">
        <v>3</v>
      </c>
      <c r="E233" s="5">
        <v>6</v>
      </c>
      <c r="F233" s="5">
        <v>2024</v>
      </c>
      <c r="G233" s="5">
        <v>1</v>
      </c>
    </row>
    <row r="234" spans="1:7" x14ac:dyDescent="0.3">
      <c r="A234" s="21">
        <v>45446</v>
      </c>
      <c r="B234" s="143">
        <v>45444</v>
      </c>
      <c r="C234" s="144" t="s">
        <v>12</v>
      </c>
      <c r="D234" s="5">
        <v>3</v>
      </c>
      <c r="E234" s="5">
        <v>6</v>
      </c>
      <c r="F234" s="5">
        <v>2024</v>
      </c>
      <c r="G234" s="5">
        <v>1</v>
      </c>
    </row>
    <row r="235" spans="1:7" x14ac:dyDescent="0.3">
      <c r="A235" s="21">
        <v>45446</v>
      </c>
      <c r="B235" s="143">
        <v>45444</v>
      </c>
      <c r="C235" s="144" t="s">
        <v>12</v>
      </c>
      <c r="D235" s="5">
        <v>3</v>
      </c>
      <c r="E235" s="5">
        <v>6</v>
      </c>
      <c r="F235" s="5">
        <v>2024</v>
      </c>
      <c r="G235" s="5">
        <v>1</v>
      </c>
    </row>
    <row r="236" spans="1:7" x14ac:dyDescent="0.3">
      <c r="A236" s="21">
        <v>45447</v>
      </c>
      <c r="B236" s="143">
        <v>45444</v>
      </c>
      <c r="C236" s="144" t="s">
        <v>7</v>
      </c>
      <c r="D236" s="5">
        <v>4</v>
      </c>
      <c r="E236" s="5">
        <v>6</v>
      </c>
      <c r="F236" s="5">
        <v>2024</v>
      </c>
      <c r="G236" s="5">
        <v>2</v>
      </c>
    </row>
    <row r="237" spans="1:7" x14ac:dyDescent="0.3">
      <c r="A237" s="21">
        <v>45447</v>
      </c>
      <c r="B237" s="143">
        <v>45444</v>
      </c>
      <c r="C237" s="144" t="s">
        <v>14</v>
      </c>
      <c r="D237" s="5">
        <v>4</v>
      </c>
      <c r="E237" s="5">
        <v>6</v>
      </c>
      <c r="F237" s="5">
        <v>2024</v>
      </c>
      <c r="G237" s="5">
        <v>2</v>
      </c>
    </row>
    <row r="238" spans="1:7" x14ac:dyDescent="0.3">
      <c r="A238" s="21">
        <v>45448</v>
      </c>
      <c r="B238" s="143">
        <v>45444</v>
      </c>
      <c r="C238" s="144" t="s">
        <v>14</v>
      </c>
      <c r="D238" s="5">
        <v>5</v>
      </c>
      <c r="E238" s="5">
        <v>6</v>
      </c>
      <c r="F238" s="5">
        <v>2024</v>
      </c>
      <c r="G238" s="5">
        <v>3</v>
      </c>
    </row>
    <row r="239" spans="1:7" x14ac:dyDescent="0.3">
      <c r="A239" s="21">
        <v>45448</v>
      </c>
      <c r="B239" s="143">
        <v>45444</v>
      </c>
      <c r="C239" s="144" t="s">
        <v>14</v>
      </c>
      <c r="D239" s="5">
        <v>5</v>
      </c>
      <c r="E239" s="5">
        <v>6</v>
      </c>
      <c r="F239" s="5">
        <v>2024</v>
      </c>
      <c r="G239" s="5">
        <v>3</v>
      </c>
    </row>
    <row r="240" spans="1:7" x14ac:dyDescent="0.3">
      <c r="A240" s="21">
        <v>45448</v>
      </c>
      <c r="B240" s="143">
        <v>45444</v>
      </c>
      <c r="C240" s="144" t="s">
        <v>12</v>
      </c>
      <c r="D240" s="5">
        <v>5</v>
      </c>
      <c r="E240" s="5">
        <v>6</v>
      </c>
      <c r="F240" s="5">
        <v>2024</v>
      </c>
      <c r="G240" s="5">
        <v>3</v>
      </c>
    </row>
    <row r="241" spans="1:7" x14ac:dyDescent="0.3">
      <c r="A241" s="21">
        <v>45450</v>
      </c>
      <c r="B241" s="143">
        <v>45444</v>
      </c>
      <c r="C241" s="144" t="s">
        <v>12</v>
      </c>
      <c r="D241" s="5">
        <v>7</v>
      </c>
      <c r="E241" s="5">
        <v>6</v>
      </c>
      <c r="F241" s="5">
        <v>2024</v>
      </c>
      <c r="G241" s="5">
        <v>5</v>
      </c>
    </row>
    <row r="242" spans="1:7" x14ac:dyDescent="0.3">
      <c r="A242" s="21">
        <v>45450</v>
      </c>
      <c r="B242" s="143">
        <v>45444</v>
      </c>
      <c r="C242" s="144" t="s">
        <v>7</v>
      </c>
      <c r="D242" s="5">
        <v>7</v>
      </c>
      <c r="E242" s="5">
        <v>6</v>
      </c>
      <c r="F242" s="5">
        <v>2024</v>
      </c>
      <c r="G242" s="5">
        <v>5</v>
      </c>
    </row>
    <row r="243" spans="1:7" x14ac:dyDescent="0.3">
      <c r="A243" s="21">
        <v>45450</v>
      </c>
      <c r="B243" s="143">
        <v>45444</v>
      </c>
      <c r="C243" s="144" t="s">
        <v>12</v>
      </c>
      <c r="D243" s="5">
        <v>7</v>
      </c>
      <c r="E243" s="5">
        <v>6</v>
      </c>
      <c r="F243" s="5">
        <v>2024</v>
      </c>
      <c r="G243" s="5">
        <v>5</v>
      </c>
    </row>
    <row r="244" spans="1:7" x14ac:dyDescent="0.3">
      <c r="A244" s="21">
        <v>45450</v>
      </c>
      <c r="B244" s="143">
        <v>45444</v>
      </c>
      <c r="C244" s="144" t="s">
        <v>7</v>
      </c>
      <c r="D244" s="5">
        <v>7</v>
      </c>
      <c r="E244" s="5">
        <v>6</v>
      </c>
      <c r="F244" s="5">
        <v>2024</v>
      </c>
      <c r="G244" s="5">
        <v>5</v>
      </c>
    </row>
    <row r="245" spans="1:7" x14ac:dyDescent="0.3">
      <c r="A245" s="21">
        <v>45453</v>
      </c>
      <c r="B245" s="143">
        <v>45444</v>
      </c>
      <c r="C245" s="144" t="s">
        <v>12</v>
      </c>
      <c r="D245" s="5">
        <v>10</v>
      </c>
      <c r="E245" s="5">
        <v>6</v>
      </c>
      <c r="F245" s="5">
        <v>2024</v>
      </c>
      <c r="G245" s="5">
        <v>6</v>
      </c>
    </row>
    <row r="246" spans="1:7" x14ac:dyDescent="0.3">
      <c r="A246" s="21">
        <v>45453</v>
      </c>
      <c r="B246" s="143">
        <v>45444</v>
      </c>
      <c r="C246" s="144" t="s">
        <v>12</v>
      </c>
      <c r="D246" s="5">
        <v>10</v>
      </c>
      <c r="E246" s="5">
        <v>6</v>
      </c>
      <c r="F246" s="5">
        <v>2024</v>
      </c>
      <c r="G246" s="5">
        <v>6</v>
      </c>
    </row>
    <row r="247" spans="1:7" x14ac:dyDescent="0.3">
      <c r="A247" s="21">
        <v>45453</v>
      </c>
      <c r="B247" s="143">
        <v>45444</v>
      </c>
      <c r="C247" s="144" t="s">
        <v>7</v>
      </c>
      <c r="D247" s="5">
        <v>10</v>
      </c>
      <c r="E247" s="5">
        <v>6</v>
      </c>
      <c r="F247" s="5">
        <v>2024</v>
      </c>
      <c r="G247" s="5">
        <v>6</v>
      </c>
    </row>
    <row r="248" spans="1:7" x14ac:dyDescent="0.3">
      <c r="A248" s="21">
        <v>45453</v>
      </c>
      <c r="B248" s="143">
        <v>45444</v>
      </c>
      <c r="C248" s="144" t="s">
        <v>7</v>
      </c>
      <c r="D248" s="5">
        <v>10</v>
      </c>
      <c r="E248" s="5">
        <v>6</v>
      </c>
      <c r="F248" s="5">
        <v>2024</v>
      </c>
      <c r="G248" s="5">
        <v>6</v>
      </c>
    </row>
    <row r="249" spans="1:7" x14ac:dyDescent="0.3">
      <c r="A249" s="21">
        <v>45454</v>
      </c>
      <c r="B249" s="143">
        <v>45444</v>
      </c>
      <c r="C249" s="144" t="s">
        <v>14</v>
      </c>
      <c r="D249" s="5">
        <v>11</v>
      </c>
      <c r="E249" s="5">
        <v>6</v>
      </c>
      <c r="F249" s="5">
        <v>2024</v>
      </c>
      <c r="G249" s="5">
        <v>7</v>
      </c>
    </row>
    <row r="250" spans="1:7" x14ac:dyDescent="0.3">
      <c r="A250" s="21">
        <v>45455</v>
      </c>
      <c r="B250" s="143">
        <v>45444</v>
      </c>
      <c r="C250" s="144" t="s">
        <v>7</v>
      </c>
      <c r="D250" s="5">
        <v>12</v>
      </c>
      <c r="E250" s="5">
        <v>6</v>
      </c>
      <c r="F250" s="5">
        <v>2024</v>
      </c>
      <c r="G250" s="5">
        <v>8</v>
      </c>
    </row>
    <row r="251" spans="1:7" x14ac:dyDescent="0.3">
      <c r="A251" s="21">
        <v>45455</v>
      </c>
      <c r="B251" s="143">
        <v>45444</v>
      </c>
      <c r="C251" s="144" t="s">
        <v>7</v>
      </c>
      <c r="D251" s="5">
        <v>12</v>
      </c>
      <c r="E251" s="5">
        <v>6</v>
      </c>
      <c r="F251" s="5">
        <v>2024</v>
      </c>
      <c r="G251" s="5">
        <v>8</v>
      </c>
    </row>
    <row r="252" spans="1:7" x14ac:dyDescent="0.3">
      <c r="A252" s="21">
        <v>45455</v>
      </c>
      <c r="B252" s="143">
        <v>45444</v>
      </c>
      <c r="C252" s="144" t="s">
        <v>14</v>
      </c>
      <c r="D252" s="5">
        <v>12</v>
      </c>
      <c r="E252" s="5">
        <v>6</v>
      </c>
      <c r="F252" s="5">
        <v>2024</v>
      </c>
      <c r="G252" s="5">
        <v>8</v>
      </c>
    </row>
    <row r="253" spans="1:7" x14ac:dyDescent="0.3">
      <c r="A253" s="21">
        <v>45455</v>
      </c>
      <c r="B253" s="143">
        <v>45444</v>
      </c>
      <c r="C253" s="144" t="s">
        <v>7</v>
      </c>
      <c r="D253" s="5">
        <v>12</v>
      </c>
      <c r="E253" s="5">
        <v>6</v>
      </c>
      <c r="F253" s="5">
        <v>2024</v>
      </c>
      <c r="G253" s="5">
        <v>8</v>
      </c>
    </row>
    <row r="254" spans="1:7" x14ac:dyDescent="0.3">
      <c r="A254" s="21">
        <v>45455</v>
      </c>
      <c r="B254" s="143">
        <v>45444</v>
      </c>
      <c r="C254" s="144" t="s">
        <v>12</v>
      </c>
      <c r="D254" s="5">
        <v>12</v>
      </c>
      <c r="E254" s="5">
        <v>6</v>
      </c>
      <c r="F254" s="5">
        <v>2024</v>
      </c>
      <c r="G254" s="5">
        <v>8</v>
      </c>
    </row>
    <row r="255" spans="1:7" x14ac:dyDescent="0.3">
      <c r="A255" s="21">
        <v>45455</v>
      </c>
      <c r="B255" s="143">
        <v>45444</v>
      </c>
      <c r="C255" s="144" t="s">
        <v>7</v>
      </c>
      <c r="D255" s="5">
        <v>12</v>
      </c>
      <c r="E255" s="5">
        <v>6</v>
      </c>
      <c r="F255" s="5">
        <v>2024</v>
      </c>
      <c r="G255" s="5">
        <v>8</v>
      </c>
    </row>
    <row r="256" spans="1:7" x14ac:dyDescent="0.3">
      <c r="A256" s="21">
        <v>45456</v>
      </c>
      <c r="B256" s="143">
        <v>45444</v>
      </c>
      <c r="C256" s="144" t="s">
        <v>12</v>
      </c>
      <c r="D256" s="5">
        <v>13</v>
      </c>
      <c r="E256" s="5">
        <v>6</v>
      </c>
      <c r="F256" s="5">
        <v>2024</v>
      </c>
      <c r="G256" s="5">
        <v>9</v>
      </c>
    </row>
    <row r="257" spans="1:7" x14ac:dyDescent="0.3">
      <c r="A257" s="21">
        <v>45457</v>
      </c>
      <c r="B257" s="143">
        <v>45444</v>
      </c>
      <c r="C257" s="144"/>
      <c r="D257" s="5">
        <v>14</v>
      </c>
      <c r="E257" s="5">
        <v>6</v>
      </c>
      <c r="F257" s="5">
        <v>2024</v>
      </c>
      <c r="G257" s="5">
        <v>10</v>
      </c>
    </row>
    <row r="258" spans="1:7" x14ac:dyDescent="0.3">
      <c r="A258" s="21">
        <v>45457</v>
      </c>
      <c r="B258" s="143">
        <v>45444</v>
      </c>
      <c r="C258" s="144" t="s">
        <v>14</v>
      </c>
      <c r="D258" s="5">
        <v>14</v>
      </c>
      <c r="E258" s="5">
        <v>6</v>
      </c>
      <c r="F258" s="5">
        <v>2024</v>
      </c>
      <c r="G258" s="5">
        <v>10</v>
      </c>
    </row>
    <row r="259" spans="1:7" x14ac:dyDescent="0.3">
      <c r="A259" s="21">
        <v>45457</v>
      </c>
      <c r="B259" s="143">
        <v>45444</v>
      </c>
      <c r="C259" s="144" t="s">
        <v>7</v>
      </c>
      <c r="D259" s="5">
        <v>14</v>
      </c>
      <c r="E259" s="5">
        <v>6</v>
      </c>
      <c r="F259" s="5">
        <v>2024</v>
      </c>
      <c r="G259" s="5">
        <v>10</v>
      </c>
    </row>
    <row r="260" spans="1:7" x14ac:dyDescent="0.3">
      <c r="A260" s="21">
        <v>45458</v>
      </c>
      <c r="B260" s="143">
        <v>45444</v>
      </c>
      <c r="C260" s="144" t="s">
        <v>7</v>
      </c>
      <c r="D260" s="5">
        <v>15</v>
      </c>
      <c r="E260" s="5">
        <v>6</v>
      </c>
      <c r="F260" s="5">
        <v>2024</v>
      </c>
      <c r="G260" s="5">
        <v>10</v>
      </c>
    </row>
    <row r="261" spans="1:7" x14ac:dyDescent="0.3">
      <c r="A261" s="21">
        <v>45460</v>
      </c>
      <c r="B261" s="143">
        <v>45444</v>
      </c>
      <c r="C261" s="144" t="s">
        <v>14</v>
      </c>
      <c r="D261" s="5">
        <v>17</v>
      </c>
      <c r="E261" s="5">
        <v>6</v>
      </c>
      <c r="F261" s="5">
        <v>2024</v>
      </c>
      <c r="G261" s="5">
        <v>11</v>
      </c>
    </row>
    <row r="262" spans="1:7" x14ac:dyDescent="0.3">
      <c r="A262" s="21">
        <v>45460</v>
      </c>
      <c r="B262" s="143">
        <v>45444</v>
      </c>
      <c r="C262" s="144" t="s">
        <v>14</v>
      </c>
      <c r="D262" s="5">
        <v>17</v>
      </c>
      <c r="E262" s="5">
        <v>6</v>
      </c>
      <c r="F262" s="5">
        <v>2024</v>
      </c>
      <c r="G262" s="5">
        <v>11</v>
      </c>
    </row>
    <row r="263" spans="1:7" x14ac:dyDescent="0.3">
      <c r="A263" s="21">
        <v>45460</v>
      </c>
      <c r="B263" s="143">
        <v>45444</v>
      </c>
      <c r="C263" s="144" t="s">
        <v>7</v>
      </c>
      <c r="D263" s="5">
        <v>17</v>
      </c>
      <c r="E263" s="5">
        <v>6</v>
      </c>
      <c r="F263" s="5">
        <v>2024</v>
      </c>
      <c r="G263" s="5">
        <v>11</v>
      </c>
    </row>
    <row r="264" spans="1:7" x14ac:dyDescent="0.3">
      <c r="A264" s="21">
        <v>45461</v>
      </c>
      <c r="B264" s="143">
        <v>45444</v>
      </c>
      <c r="C264" s="144" t="s">
        <v>12</v>
      </c>
      <c r="D264" s="5">
        <v>18</v>
      </c>
      <c r="E264" s="5">
        <v>6</v>
      </c>
      <c r="F264" s="5">
        <v>2024</v>
      </c>
      <c r="G264" s="5">
        <v>12</v>
      </c>
    </row>
    <row r="265" spans="1:7" x14ac:dyDescent="0.3">
      <c r="A265" s="21">
        <v>45461</v>
      </c>
      <c r="B265" s="143">
        <v>45444</v>
      </c>
      <c r="C265" s="149" t="s">
        <v>12</v>
      </c>
      <c r="D265" s="5">
        <v>18</v>
      </c>
      <c r="E265" s="5">
        <v>6</v>
      </c>
      <c r="F265" s="5">
        <v>2024</v>
      </c>
      <c r="G265" s="5">
        <v>12</v>
      </c>
    </row>
    <row r="266" spans="1:7" x14ac:dyDescent="0.3">
      <c r="A266" s="21">
        <v>45461</v>
      </c>
      <c r="B266" s="143">
        <v>45444</v>
      </c>
      <c r="C266" s="149"/>
      <c r="D266" s="5">
        <v>18</v>
      </c>
      <c r="E266" s="5">
        <v>6</v>
      </c>
      <c r="F266" s="5">
        <v>2024</v>
      </c>
      <c r="G266" s="5">
        <v>12</v>
      </c>
    </row>
    <row r="267" spans="1:7" x14ac:dyDescent="0.3">
      <c r="A267" s="21">
        <v>45461</v>
      </c>
      <c r="B267" s="143">
        <v>45444</v>
      </c>
      <c r="C267" s="149" t="s">
        <v>7</v>
      </c>
      <c r="D267" s="5">
        <v>18</v>
      </c>
      <c r="E267" s="5">
        <v>6</v>
      </c>
      <c r="F267" s="5">
        <v>2024</v>
      </c>
      <c r="G267" s="5">
        <v>12</v>
      </c>
    </row>
    <row r="268" spans="1:7" x14ac:dyDescent="0.3">
      <c r="A268" s="21">
        <v>45461</v>
      </c>
      <c r="B268" s="143">
        <v>45444</v>
      </c>
      <c r="C268" s="149" t="s">
        <v>12</v>
      </c>
      <c r="D268" s="5">
        <v>18</v>
      </c>
      <c r="E268" s="5">
        <v>6</v>
      </c>
      <c r="F268" s="5">
        <v>2024</v>
      </c>
      <c r="G268" s="5">
        <v>12</v>
      </c>
    </row>
    <row r="269" spans="1:7" x14ac:dyDescent="0.3">
      <c r="A269" s="21">
        <v>45461</v>
      </c>
      <c r="B269" s="143">
        <v>45444</v>
      </c>
      <c r="C269" s="149" t="s">
        <v>14</v>
      </c>
      <c r="D269" s="5">
        <v>18</v>
      </c>
      <c r="E269" s="5">
        <v>6</v>
      </c>
      <c r="F269" s="5">
        <v>2024</v>
      </c>
      <c r="G269" s="5">
        <v>12</v>
      </c>
    </row>
    <row r="270" spans="1:7" x14ac:dyDescent="0.3">
      <c r="A270" s="21">
        <v>45462</v>
      </c>
      <c r="B270" s="143">
        <v>45444</v>
      </c>
      <c r="C270" s="149" t="s">
        <v>7</v>
      </c>
      <c r="D270" s="5">
        <v>19</v>
      </c>
      <c r="E270" s="5">
        <v>6</v>
      </c>
      <c r="F270" s="5">
        <v>2024</v>
      </c>
      <c r="G270" s="5">
        <v>13</v>
      </c>
    </row>
    <row r="271" spans="1:7" x14ac:dyDescent="0.3">
      <c r="A271" s="21">
        <v>45462</v>
      </c>
      <c r="B271" s="143">
        <v>45444</v>
      </c>
      <c r="C271" s="149" t="s">
        <v>14</v>
      </c>
      <c r="D271" s="5">
        <v>19</v>
      </c>
      <c r="E271" s="5">
        <v>6</v>
      </c>
      <c r="F271" s="5">
        <v>2024</v>
      </c>
      <c r="G271" s="5">
        <v>13</v>
      </c>
    </row>
    <row r="272" spans="1:7" x14ac:dyDescent="0.3">
      <c r="A272" s="21">
        <v>45462</v>
      </c>
      <c r="B272" s="143">
        <v>45444</v>
      </c>
      <c r="C272" s="149" t="s">
        <v>7</v>
      </c>
      <c r="D272" s="5">
        <v>19</v>
      </c>
      <c r="E272" s="5">
        <v>6</v>
      </c>
      <c r="F272" s="5">
        <v>2024</v>
      </c>
      <c r="G272" s="5">
        <v>13</v>
      </c>
    </row>
    <row r="273" spans="1:7" x14ac:dyDescent="0.3">
      <c r="A273" s="21">
        <v>45463</v>
      </c>
      <c r="B273" s="143">
        <v>45444</v>
      </c>
      <c r="C273" s="149" t="s">
        <v>7</v>
      </c>
      <c r="D273" s="5">
        <v>20</v>
      </c>
      <c r="E273" s="5">
        <v>6</v>
      </c>
      <c r="F273" s="5">
        <v>2024</v>
      </c>
      <c r="G273" s="5">
        <v>14</v>
      </c>
    </row>
    <row r="274" spans="1:7" x14ac:dyDescent="0.3">
      <c r="A274" s="21">
        <v>45463</v>
      </c>
      <c r="B274" s="143">
        <v>45444</v>
      </c>
      <c r="C274" s="149" t="s">
        <v>14</v>
      </c>
      <c r="D274" s="5">
        <v>20</v>
      </c>
      <c r="E274" s="5">
        <v>6</v>
      </c>
      <c r="F274" s="5">
        <v>2024</v>
      </c>
      <c r="G274" s="5">
        <v>14</v>
      </c>
    </row>
    <row r="275" spans="1:7" x14ac:dyDescent="0.3">
      <c r="A275" s="21">
        <v>45463</v>
      </c>
      <c r="B275" s="143">
        <v>45444</v>
      </c>
      <c r="C275" s="149" t="s">
        <v>12</v>
      </c>
      <c r="D275" s="5">
        <v>20</v>
      </c>
      <c r="E275" s="5">
        <v>6</v>
      </c>
      <c r="F275" s="5">
        <v>2024</v>
      </c>
      <c r="G275" s="5">
        <v>14</v>
      </c>
    </row>
    <row r="276" spans="1:7" x14ac:dyDescent="0.3">
      <c r="A276" s="21">
        <v>45463</v>
      </c>
      <c r="B276" s="143">
        <v>45444</v>
      </c>
      <c r="C276" s="149" t="s">
        <v>14</v>
      </c>
      <c r="D276" s="5">
        <v>20</v>
      </c>
      <c r="E276" s="5">
        <v>6</v>
      </c>
      <c r="F276" s="5">
        <v>2024</v>
      </c>
      <c r="G276" s="5">
        <v>14</v>
      </c>
    </row>
    <row r="277" spans="1:7" x14ac:dyDescent="0.3">
      <c r="A277" s="21">
        <v>45464</v>
      </c>
      <c r="B277" s="143">
        <v>45444</v>
      </c>
      <c r="C277" s="144" t="s">
        <v>7</v>
      </c>
      <c r="D277" s="5">
        <v>21</v>
      </c>
      <c r="E277" s="5">
        <v>6</v>
      </c>
      <c r="F277" s="5">
        <v>2024</v>
      </c>
      <c r="G277" s="5">
        <v>15</v>
      </c>
    </row>
    <row r="278" spans="1:7" x14ac:dyDescent="0.3">
      <c r="A278" s="21">
        <v>45464</v>
      </c>
      <c r="B278" s="143">
        <v>45444</v>
      </c>
      <c r="C278" s="144" t="s">
        <v>7</v>
      </c>
      <c r="D278" s="5">
        <v>21</v>
      </c>
      <c r="E278" s="5">
        <v>6</v>
      </c>
      <c r="F278" s="5">
        <v>2024</v>
      </c>
      <c r="G278" s="5">
        <v>15</v>
      </c>
    </row>
    <row r="279" spans="1:7" x14ac:dyDescent="0.3">
      <c r="A279" s="21">
        <v>45464</v>
      </c>
      <c r="B279" s="143">
        <v>45444</v>
      </c>
      <c r="C279" s="144" t="s">
        <v>7</v>
      </c>
      <c r="D279" s="5">
        <v>21</v>
      </c>
      <c r="E279" s="5">
        <v>6</v>
      </c>
      <c r="F279" s="5">
        <v>2024</v>
      </c>
      <c r="G279" s="5">
        <v>15</v>
      </c>
    </row>
    <row r="280" spans="1:7" x14ac:dyDescent="0.3">
      <c r="A280" s="21">
        <v>45464</v>
      </c>
      <c r="B280" s="143">
        <v>45444</v>
      </c>
      <c r="C280" s="144" t="s">
        <v>7</v>
      </c>
      <c r="D280" s="5">
        <v>21</v>
      </c>
      <c r="E280" s="5">
        <v>6</v>
      </c>
      <c r="F280" s="5">
        <v>2024</v>
      </c>
      <c r="G280" s="5">
        <v>15</v>
      </c>
    </row>
    <row r="281" spans="1:7" x14ac:dyDescent="0.3">
      <c r="A281" s="21">
        <v>45467</v>
      </c>
      <c r="B281" s="143">
        <v>45444</v>
      </c>
      <c r="C281" s="149" t="s">
        <v>14</v>
      </c>
      <c r="D281" s="5">
        <v>24</v>
      </c>
      <c r="E281" s="5">
        <v>6</v>
      </c>
      <c r="F281" s="5">
        <v>2024</v>
      </c>
      <c r="G281" s="5">
        <v>16</v>
      </c>
    </row>
    <row r="282" spans="1:7" x14ac:dyDescent="0.3">
      <c r="A282" s="21">
        <v>45467</v>
      </c>
      <c r="B282" s="143">
        <v>45444</v>
      </c>
      <c r="C282" s="149" t="s">
        <v>14</v>
      </c>
      <c r="D282" s="5">
        <v>24</v>
      </c>
      <c r="E282" s="5">
        <v>6</v>
      </c>
      <c r="F282" s="5">
        <v>2024</v>
      </c>
      <c r="G282" s="5">
        <v>16</v>
      </c>
    </row>
    <row r="283" spans="1:7" x14ac:dyDescent="0.3">
      <c r="A283" s="21">
        <v>45467</v>
      </c>
      <c r="B283" s="143">
        <v>45444</v>
      </c>
      <c r="C283" s="149" t="s">
        <v>14</v>
      </c>
      <c r="D283" s="5">
        <v>24</v>
      </c>
      <c r="E283" s="5">
        <v>6</v>
      </c>
      <c r="F283" s="5">
        <v>2024</v>
      </c>
      <c r="G283" s="5">
        <v>16</v>
      </c>
    </row>
    <row r="284" spans="1:7" x14ac:dyDescent="0.3">
      <c r="A284" s="21">
        <v>45467</v>
      </c>
      <c r="B284" s="143">
        <v>45444</v>
      </c>
      <c r="C284" s="144" t="s">
        <v>7</v>
      </c>
      <c r="D284" s="5">
        <v>24</v>
      </c>
      <c r="E284" s="5">
        <v>6</v>
      </c>
      <c r="F284" s="5">
        <v>2024</v>
      </c>
      <c r="G284" s="5">
        <v>16</v>
      </c>
    </row>
    <row r="285" spans="1:7" x14ac:dyDescent="0.3">
      <c r="A285" s="21">
        <v>45468</v>
      </c>
      <c r="B285" s="143">
        <v>45444</v>
      </c>
      <c r="C285" s="144" t="s">
        <v>7</v>
      </c>
      <c r="D285" s="5">
        <v>25</v>
      </c>
      <c r="E285" s="5">
        <v>6</v>
      </c>
      <c r="F285" s="5">
        <v>2024</v>
      </c>
      <c r="G285" s="5">
        <v>17</v>
      </c>
    </row>
    <row r="286" spans="1:7" x14ac:dyDescent="0.3">
      <c r="A286" s="21">
        <v>45468</v>
      </c>
      <c r="B286" s="143">
        <v>45444</v>
      </c>
      <c r="C286" s="144" t="s">
        <v>7</v>
      </c>
      <c r="D286" s="5">
        <v>25</v>
      </c>
      <c r="E286" s="5">
        <v>6</v>
      </c>
      <c r="F286" s="5">
        <v>2024</v>
      </c>
      <c r="G286" s="5">
        <v>17</v>
      </c>
    </row>
    <row r="287" spans="1:7" x14ac:dyDescent="0.3">
      <c r="A287" s="21">
        <v>45468</v>
      </c>
      <c r="B287" s="143">
        <v>45444</v>
      </c>
      <c r="C287" s="144" t="s">
        <v>7</v>
      </c>
      <c r="D287" s="5">
        <v>25</v>
      </c>
      <c r="E287" s="5">
        <v>6</v>
      </c>
      <c r="F287" s="5">
        <v>2024</v>
      </c>
      <c r="G287" s="5">
        <v>17</v>
      </c>
    </row>
    <row r="288" spans="1:7" x14ac:dyDescent="0.3">
      <c r="A288" s="21">
        <v>45468</v>
      </c>
      <c r="B288" s="143">
        <v>45444</v>
      </c>
      <c r="C288" s="144" t="s">
        <v>7</v>
      </c>
      <c r="D288" s="5">
        <v>25</v>
      </c>
      <c r="E288" s="5">
        <v>6</v>
      </c>
      <c r="F288" s="5">
        <v>2024</v>
      </c>
      <c r="G288" s="5">
        <v>17</v>
      </c>
    </row>
    <row r="289" spans="1:7" x14ac:dyDescent="0.3">
      <c r="A289" s="21">
        <v>45468</v>
      </c>
      <c r="B289" s="143">
        <v>45444</v>
      </c>
      <c r="C289" s="144" t="s">
        <v>7</v>
      </c>
      <c r="D289" s="5">
        <v>25</v>
      </c>
      <c r="E289" s="5">
        <v>6</v>
      </c>
      <c r="F289" s="5">
        <v>2024</v>
      </c>
      <c r="G289" s="5">
        <v>17</v>
      </c>
    </row>
    <row r="290" spans="1:7" x14ac:dyDescent="0.3">
      <c r="A290" s="21">
        <v>45468</v>
      </c>
      <c r="B290" s="143">
        <v>45444</v>
      </c>
      <c r="C290" s="144" t="s">
        <v>12</v>
      </c>
      <c r="D290" s="5">
        <v>25</v>
      </c>
      <c r="E290" s="5">
        <v>6</v>
      </c>
      <c r="F290" s="5">
        <v>2024</v>
      </c>
      <c r="G290" s="5">
        <v>17</v>
      </c>
    </row>
    <row r="291" spans="1:7" x14ac:dyDescent="0.3">
      <c r="A291" s="21">
        <v>45469</v>
      </c>
      <c r="B291" s="143">
        <v>45444</v>
      </c>
      <c r="C291" s="144"/>
      <c r="D291" s="5">
        <v>26</v>
      </c>
      <c r="E291" s="5">
        <v>6</v>
      </c>
      <c r="F291" s="5">
        <v>2024</v>
      </c>
      <c r="G291" s="5">
        <v>18</v>
      </c>
    </row>
    <row r="292" spans="1:7" x14ac:dyDescent="0.3">
      <c r="A292" s="21">
        <v>45469</v>
      </c>
      <c r="B292" s="143">
        <v>45444</v>
      </c>
      <c r="C292" s="144" t="s">
        <v>14</v>
      </c>
      <c r="D292" s="5">
        <v>26</v>
      </c>
      <c r="E292" s="5">
        <v>6</v>
      </c>
      <c r="F292" s="5">
        <v>2024</v>
      </c>
      <c r="G292" s="5">
        <v>18</v>
      </c>
    </row>
    <row r="293" spans="1:7" x14ac:dyDescent="0.3">
      <c r="A293" s="21">
        <v>45470</v>
      </c>
      <c r="B293" s="143">
        <v>45444</v>
      </c>
      <c r="C293" s="144"/>
      <c r="D293" s="5">
        <v>27</v>
      </c>
      <c r="E293" s="5">
        <v>6</v>
      </c>
      <c r="F293" s="5">
        <v>2024</v>
      </c>
      <c r="G293" s="5">
        <v>19</v>
      </c>
    </row>
    <row r="294" spans="1:7" x14ac:dyDescent="0.3">
      <c r="A294" s="21">
        <v>45470</v>
      </c>
      <c r="B294" s="143">
        <v>45444</v>
      </c>
      <c r="C294" s="146" t="s">
        <v>12</v>
      </c>
      <c r="D294" s="5">
        <v>27</v>
      </c>
      <c r="E294" s="5">
        <v>6</v>
      </c>
      <c r="F294" s="5">
        <v>2024</v>
      </c>
      <c r="G294" s="5">
        <v>19</v>
      </c>
    </row>
    <row r="295" spans="1:7" x14ac:dyDescent="0.3">
      <c r="A295" s="21">
        <v>45470</v>
      </c>
      <c r="B295" s="143">
        <v>45444</v>
      </c>
      <c r="C295" s="150" t="s">
        <v>14</v>
      </c>
      <c r="D295" s="5">
        <v>27</v>
      </c>
      <c r="E295" s="5">
        <v>6</v>
      </c>
      <c r="F295" s="5">
        <v>2024</v>
      </c>
      <c r="G295" s="5">
        <v>19</v>
      </c>
    </row>
    <row r="296" spans="1:7" x14ac:dyDescent="0.3">
      <c r="A296" s="21">
        <v>45470</v>
      </c>
      <c r="B296" s="143">
        <v>45444</v>
      </c>
      <c r="C296" s="150" t="s">
        <v>16</v>
      </c>
      <c r="D296" s="5">
        <v>27</v>
      </c>
      <c r="E296" s="5">
        <v>6</v>
      </c>
      <c r="F296" s="5">
        <v>2024</v>
      </c>
      <c r="G296" s="5">
        <v>19</v>
      </c>
    </row>
    <row r="297" spans="1:7" x14ac:dyDescent="0.3">
      <c r="A297" s="21">
        <v>45470</v>
      </c>
      <c r="B297" s="143">
        <v>45444</v>
      </c>
      <c r="C297" s="150" t="s">
        <v>14</v>
      </c>
      <c r="D297" s="5">
        <v>27</v>
      </c>
      <c r="E297" s="5">
        <v>6</v>
      </c>
      <c r="F297" s="5">
        <v>2024</v>
      </c>
      <c r="G297" s="5">
        <v>19</v>
      </c>
    </row>
    <row r="298" spans="1:7" x14ac:dyDescent="0.3">
      <c r="A298" s="21">
        <v>45470</v>
      </c>
      <c r="B298" s="143">
        <v>45444</v>
      </c>
      <c r="C298" s="150"/>
      <c r="D298" s="5">
        <v>27</v>
      </c>
      <c r="E298" s="5">
        <v>6</v>
      </c>
      <c r="F298" s="5">
        <v>2024</v>
      </c>
      <c r="G298" s="5">
        <v>19</v>
      </c>
    </row>
    <row r="299" spans="1:7" x14ac:dyDescent="0.3">
      <c r="A299" s="21">
        <v>45471</v>
      </c>
      <c r="B299" s="143">
        <v>45444</v>
      </c>
      <c r="C299" s="150" t="s">
        <v>14</v>
      </c>
      <c r="D299" s="5">
        <v>28</v>
      </c>
      <c r="E299" s="5">
        <v>6</v>
      </c>
      <c r="F299" s="5">
        <v>2024</v>
      </c>
      <c r="G299" s="5">
        <v>20</v>
      </c>
    </row>
    <row r="300" spans="1:7" x14ac:dyDescent="0.3">
      <c r="A300" s="21">
        <v>45474</v>
      </c>
      <c r="B300" s="143">
        <v>45474</v>
      </c>
      <c r="C300" s="150" t="s">
        <v>7</v>
      </c>
      <c r="D300" s="5">
        <v>1</v>
      </c>
      <c r="E300" s="5">
        <v>7</v>
      </c>
      <c r="F300" s="5">
        <v>2024</v>
      </c>
      <c r="G300" s="5">
        <v>1</v>
      </c>
    </row>
    <row r="301" spans="1:7" x14ac:dyDescent="0.3">
      <c r="A301" s="21">
        <v>45475</v>
      </c>
      <c r="B301" s="143">
        <v>45474</v>
      </c>
      <c r="C301" s="144" t="s">
        <v>7</v>
      </c>
      <c r="D301" s="5">
        <v>2</v>
      </c>
      <c r="E301" s="5">
        <v>7</v>
      </c>
      <c r="F301" s="5">
        <v>2024</v>
      </c>
      <c r="G301" s="5">
        <v>2</v>
      </c>
    </row>
    <row r="302" spans="1:7" x14ac:dyDescent="0.3">
      <c r="A302" s="21">
        <v>45475</v>
      </c>
      <c r="B302" s="143">
        <v>45474</v>
      </c>
      <c r="C302" s="144" t="s">
        <v>7</v>
      </c>
      <c r="D302" s="5">
        <v>2</v>
      </c>
      <c r="E302" s="5">
        <v>7</v>
      </c>
      <c r="F302" s="5">
        <v>2024</v>
      </c>
      <c r="G302" s="5">
        <v>2</v>
      </c>
    </row>
    <row r="303" spans="1:7" x14ac:dyDescent="0.3">
      <c r="A303" s="21">
        <v>45475</v>
      </c>
      <c r="B303" s="143">
        <v>45474</v>
      </c>
      <c r="C303" s="144" t="s">
        <v>14</v>
      </c>
      <c r="D303" s="5">
        <v>2</v>
      </c>
      <c r="E303" s="5">
        <v>7</v>
      </c>
      <c r="F303" s="5">
        <v>2024</v>
      </c>
      <c r="G303" s="5">
        <v>2</v>
      </c>
    </row>
    <row r="304" spans="1:7" x14ac:dyDescent="0.3">
      <c r="A304" s="21">
        <v>45475</v>
      </c>
      <c r="B304" s="143">
        <v>45474</v>
      </c>
      <c r="C304" s="144" t="s">
        <v>7</v>
      </c>
      <c r="D304" s="5">
        <v>2</v>
      </c>
      <c r="E304" s="5">
        <v>7</v>
      </c>
      <c r="F304" s="5">
        <v>2024</v>
      </c>
      <c r="G304" s="5">
        <v>2</v>
      </c>
    </row>
    <row r="305" spans="1:7" x14ac:dyDescent="0.3">
      <c r="A305" s="21">
        <v>45475</v>
      </c>
      <c r="B305" s="143">
        <v>45474</v>
      </c>
      <c r="C305" s="144" t="s">
        <v>14</v>
      </c>
      <c r="D305" s="5">
        <v>2</v>
      </c>
      <c r="E305" s="5">
        <v>7</v>
      </c>
      <c r="F305" s="5">
        <v>2024</v>
      </c>
      <c r="G305" s="5">
        <v>2</v>
      </c>
    </row>
    <row r="306" spans="1:7" x14ac:dyDescent="0.3">
      <c r="A306" s="21">
        <v>45475</v>
      </c>
      <c r="B306" s="143">
        <v>45474</v>
      </c>
      <c r="C306" s="144" t="s">
        <v>14</v>
      </c>
      <c r="D306" s="5">
        <v>2</v>
      </c>
      <c r="E306" s="5">
        <v>7</v>
      </c>
      <c r="F306" s="5">
        <v>2024</v>
      </c>
      <c r="G306" s="5">
        <v>2</v>
      </c>
    </row>
    <row r="307" spans="1:7" x14ac:dyDescent="0.3">
      <c r="A307" s="21">
        <v>45475</v>
      </c>
      <c r="B307" s="143">
        <v>45474</v>
      </c>
      <c r="C307" s="144" t="s">
        <v>12</v>
      </c>
      <c r="D307" s="5">
        <v>2</v>
      </c>
      <c r="E307" s="5">
        <v>7</v>
      </c>
      <c r="F307" s="5">
        <v>2024</v>
      </c>
      <c r="G307" s="5">
        <v>2</v>
      </c>
    </row>
    <row r="308" spans="1:7" x14ac:dyDescent="0.3">
      <c r="A308" s="21">
        <v>45475</v>
      </c>
      <c r="B308" s="143">
        <v>45474</v>
      </c>
      <c r="C308" s="149" t="s">
        <v>14</v>
      </c>
      <c r="D308" s="5">
        <v>2</v>
      </c>
      <c r="E308" s="5">
        <v>7</v>
      </c>
      <c r="F308" s="5">
        <v>2024</v>
      </c>
      <c r="G308" s="5">
        <v>2</v>
      </c>
    </row>
    <row r="309" spans="1:7" x14ac:dyDescent="0.3">
      <c r="A309" s="21">
        <v>45476</v>
      </c>
      <c r="B309" s="143">
        <v>45474</v>
      </c>
      <c r="C309" s="144" t="s">
        <v>7</v>
      </c>
      <c r="D309" s="5">
        <v>3</v>
      </c>
      <c r="E309" s="5">
        <v>7</v>
      </c>
      <c r="F309" s="5">
        <v>2024</v>
      </c>
      <c r="G309" s="5">
        <v>3</v>
      </c>
    </row>
    <row r="310" spans="1:7" x14ac:dyDescent="0.3">
      <c r="A310" s="21">
        <v>45476</v>
      </c>
      <c r="B310" s="143">
        <v>45474</v>
      </c>
      <c r="C310" s="144" t="s">
        <v>12</v>
      </c>
      <c r="D310" s="5">
        <v>3</v>
      </c>
      <c r="E310" s="5">
        <v>7</v>
      </c>
      <c r="F310" s="5">
        <v>2024</v>
      </c>
      <c r="G310" s="5">
        <v>3</v>
      </c>
    </row>
    <row r="311" spans="1:7" x14ac:dyDescent="0.3">
      <c r="A311" s="21">
        <v>45476</v>
      </c>
      <c r="B311" s="143">
        <v>45474</v>
      </c>
      <c r="C311" s="149" t="s">
        <v>14</v>
      </c>
      <c r="D311" s="5">
        <v>3</v>
      </c>
      <c r="E311" s="5">
        <v>7</v>
      </c>
      <c r="F311" s="5">
        <v>2024</v>
      </c>
      <c r="G311" s="5">
        <v>3</v>
      </c>
    </row>
    <row r="312" spans="1:7" x14ac:dyDescent="0.3">
      <c r="A312" s="21">
        <v>45476</v>
      </c>
      <c r="B312" s="143">
        <v>45474</v>
      </c>
      <c r="C312" s="149" t="s">
        <v>12</v>
      </c>
      <c r="D312" s="5">
        <v>3</v>
      </c>
      <c r="E312" s="5">
        <v>7</v>
      </c>
      <c r="F312" s="5">
        <v>2024</v>
      </c>
      <c r="G312" s="5">
        <v>3</v>
      </c>
    </row>
    <row r="313" spans="1:7" x14ac:dyDescent="0.3">
      <c r="A313" s="21">
        <v>45476</v>
      </c>
      <c r="B313" s="143">
        <v>45474</v>
      </c>
      <c r="C313" s="149" t="s">
        <v>7</v>
      </c>
      <c r="D313" s="5">
        <v>3</v>
      </c>
      <c r="E313" s="5">
        <v>7</v>
      </c>
      <c r="F313" s="5">
        <v>2024</v>
      </c>
      <c r="G313" s="5">
        <v>3</v>
      </c>
    </row>
    <row r="314" spans="1:7" x14ac:dyDescent="0.3">
      <c r="A314" s="21">
        <v>45476</v>
      </c>
      <c r="B314" s="143">
        <v>45474</v>
      </c>
      <c r="C314" s="149" t="s">
        <v>7</v>
      </c>
      <c r="D314" s="5">
        <v>3</v>
      </c>
      <c r="E314" s="5">
        <v>7</v>
      </c>
      <c r="F314" s="5">
        <v>2024</v>
      </c>
      <c r="G314" s="5">
        <v>3</v>
      </c>
    </row>
    <row r="315" spans="1:7" x14ac:dyDescent="0.3">
      <c r="A315" s="21">
        <v>45476</v>
      </c>
      <c r="B315" s="143">
        <v>45474</v>
      </c>
      <c r="C315" s="144" t="s">
        <v>12</v>
      </c>
      <c r="D315" s="5">
        <v>3</v>
      </c>
      <c r="E315" s="5">
        <v>7</v>
      </c>
      <c r="F315" s="5">
        <v>2024</v>
      </c>
      <c r="G315" s="5">
        <v>3</v>
      </c>
    </row>
    <row r="316" spans="1:7" x14ac:dyDescent="0.3">
      <c r="A316" s="21">
        <v>45476</v>
      </c>
      <c r="B316" s="143">
        <v>45474</v>
      </c>
      <c r="C316" s="144" t="s">
        <v>12</v>
      </c>
      <c r="D316" s="5">
        <v>3</v>
      </c>
      <c r="E316" s="5">
        <v>7</v>
      </c>
      <c r="F316" s="5">
        <v>2024</v>
      </c>
      <c r="G316" s="5">
        <v>3</v>
      </c>
    </row>
    <row r="317" spans="1:7" x14ac:dyDescent="0.3">
      <c r="A317" s="21">
        <v>45477</v>
      </c>
      <c r="B317" s="143">
        <v>45474</v>
      </c>
      <c r="C317" s="144" t="s">
        <v>7</v>
      </c>
      <c r="D317" s="5">
        <v>4</v>
      </c>
      <c r="E317" s="5">
        <v>7</v>
      </c>
      <c r="F317" s="5">
        <v>2024</v>
      </c>
      <c r="G317" s="5">
        <v>4</v>
      </c>
    </row>
    <row r="318" spans="1:7" x14ac:dyDescent="0.3">
      <c r="A318" s="21">
        <v>45477</v>
      </c>
      <c r="B318" s="143">
        <v>45474</v>
      </c>
      <c r="C318" s="144" t="s">
        <v>14</v>
      </c>
      <c r="D318" s="5">
        <v>4</v>
      </c>
      <c r="E318" s="5">
        <v>7</v>
      </c>
      <c r="F318" s="5">
        <v>2024</v>
      </c>
      <c r="G318" s="5">
        <v>4</v>
      </c>
    </row>
    <row r="319" spans="1:7" x14ac:dyDescent="0.3">
      <c r="A319" s="21">
        <v>45477</v>
      </c>
      <c r="B319" s="143">
        <v>45474</v>
      </c>
      <c r="C319" s="150" t="s">
        <v>14</v>
      </c>
      <c r="D319" s="5">
        <v>4</v>
      </c>
      <c r="E319" s="5">
        <v>7</v>
      </c>
      <c r="F319" s="5">
        <v>2024</v>
      </c>
      <c r="G319" s="5">
        <v>4</v>
      </c>
    </row>
    <row r="320" spans="1:7" x14ac:dyDescent="0.3">
      <c r="A320" s="21">
        <v>45478</v>
      </c>
      <c r="B320" s="143">
        <v>45474</v>
      </c>
      <c r="C320" s="144" t="s">
        <v>14</v>
      </c>
      <c r="D320" s="5">
        <v>5</v>
      </c>
      <c r="E320" s="5">
        <v>7</v>
      </c>
      <c r="F320" s="5">
        <v>2024</v>
      </c>
      <c r="G320" s="5">
        <v>5</v>
      </c>
    </row>
    <row r="321" spans="1:7" x14ac:dyDescent="0.3">
      <c r="A321" s="21">
        <v>45478</v>
      </c>
      <c r="B321" s="143">
        <v>45474</v>
      </c>
      <c r="C321" s="149" t="s">
        <v>7</v>
      </c>
      <c r="D321" s="5">
        <v>5</v>
      </c>
      <c r="E321" s="5">
        <v>7</v>
      </c>
      <c r="F321" s="5">
        <v>2024</v>
      </c>
      <c r="G321" s="5">
        <v>5</v>
      </c>
    </row>
    <row r="322" spans="1:7" x14ac:dyDescent="0.3">
      <c r="A322" s="21">
        <v>45478</v>
      </c>
      <c r="B322" s="143">
        <v>45474</v>
      </c>
      <c r="C322" s="149" t="s">
        <v>7</v>
      </c>
      <c r="D322" s="5">
        <v>5</v>
      </c>
      <c r="E322" s="5">
        <v>7</v>
      </c>
      <c r="F322" s="5">
        <v>2024</v>
      </c>
      <c r="G322" s="5">
        <v>5</v>
      </c>
    </row>
    <row r="323" spans="1:7" x14ac:dyDescent="0.3">
      <c r="A323" s="21">
        <v>45478</v>
      </c>
      <c r="B323" s="143">
        <v>45474</v>
      </c>
      <c r="C323" s="149" t="s">
        <v>7</v>
      </c>
      <c r="D323" s="5">
        <v>5</v>
      </c>
      <c r="E323" s="5">
        <v>7</v>
      </c>
      <c r="F323" s="5">
        <v>2024</v>
      </c>
      <c r="G323" s="5">
        <v>5</v>
      </c>
    </row>
    <row r="324" spans="1:7" x14ac:dyDescent="0.3">
      <c r="A324" s="21">
        <v>45481</v>
      </c>
      <c r="B324" s="143">
        <v>45474</v>
      </c>
      <c r="C324" s="144" t="s">
        <v>7</v>
      </c>
      <c r="D324" s="5">
        <v>8</v>
      </c>
      <c r="E324" s="5">
        <v>7</v>
      </c>
      <c r="F324" s="5">
        <v>2024</v>
      </c>
      <c r="G324" s="5">
        <v>6</v>
      </c>
    </row>
    <row r="325" spans="1:7" x14ac:dyDescent="0.3">
      <c r="A325" s="21">
        <v>45481</v>
      </c>
      <c r="B325" s="143">
        <v>45474</v>
      </c>
      <c r="C325" s="144" t="s">
        <v>12</v>
      </c>
      <c r="D325" s="5">
        <v>8</v>
      </c>
      <c r="E325" s="5">
        <v>7</v>
      </c>
      <c r="F325" s="5">
        <v>2024</v>
      </c>
      <c r="G325" s="5">
        <v>6</v>
      </c>
    </row>
    <row r="326" spans="1:7" x14ac:dyDescent="0.3">
      <c r="A326" s="21">
        <v>45481</v>
      </c>
      <c r="B326" s="143">
        <v>45474</v>
      </c>
      <c r="C326" s="144" t="s">
        <v>12</v>
      </c>
      <c r="D326" s="5">
        <v>8</v>
      </c>
      <c r="E326" s="5">
        <v>7</v>
      </c>
      <c r="F326" s="5">
        <v>2024</v>
      </c>
      <c r="G326" s="5">
        <v>6</v>
      </c>
    </row>
    <row r="327" spans="1:7" x14ac:dyDescent="0.3">
      <c r="A327" s="21">
        <v>45481</v>
      </c>
      <c r="B327" s="143">
        <v>45474</v>
      </c>
      <c r="C327" s="144" t="s">
        <v>7</v>
      </c>
      <c r="D327" s="5">
        <v>8</v>
      </c>
      <c r="E327" s="5">
        <v>7</v>
      </c>
      <c r="F327" s="5">
        <v>2024</v>
      </c>
      <c r="G327" s="5">
        <v>6</v>
      </c>
    </row>
    <row r="328" spans="1:7" x14ac:dyDescent="0.3">
      <c r="A328" s="21">
        <v>45482</v>
      </c>
      <c r="B328" s="143">
        <v>45474</v>
      </c>
      <c r="C328" s="149" t="s">
        <v>7</v>
      </c>
      <c r="D328" s="5">
        <v>9</v>
      </c>
      <c r="E328" s="5">
        <v>7</v>
      </c>
      <c r="F328" s="5">
        <v>2024</v>
      </c>
      <c r="G328" s="5">
        <v>7</v>
      </c>
    </row>
    <row r="329" spans="1:7" x14ac:dyDescent="0.3">
      <c r="A329" s="21">
        <v>45482</v>
      </c>
      <c r="B329" s="143">
        <v>45474</v>
      </c>
      <c r="C329" s="149" t="s">
        <v>7</v>
      </c>
      <c r="D329" s="5">
        <v>9</v>
      </c>
      <c r="E329" s="5">
        <v>7</v>
      </c>
      <c r="F329" s="5">
        <v>2024</v>
      </c>
      <c r="G329" s="5">
        <v>7</v>
      </c>
    </row>
    <row r="330" spans="1:7" x14ac:dyDescent="0.3">
      <c r="A330" s="21">
        <v>45482</v>
      </c>
      <c r="B330" s="143">
        <v>45474</v>
      </c>
      <c r="C330" s="149" t="s">
        <v>14</v>
      </c>
      <c r="D330" s="5">
        <v>9</v>
      </c>
      <c r="E330" s="5">
        <v>7</v>
      </c>
      <c r="F330" s="5">
        <v>2024</v>
      </c>
      <c r="G330" s="5">
        <v>7</v>
      </c>
    </row>
    <row r="331" spans="1:7" x14ac:dyDescent="0.3">
      <c r="A331" s="21">
        <v>45482</v>
      </c>
      <c r="B331" s="143">
        <v>45474</v>
      </c>
      <c r="C331" s="149" t="s">
        <v>14</v>
      </c>
      <c r="D331" s="5">
        <v>9</v>
      </c>
      <c r="E331" s="5">
        <v>7</v>
      </c>
      <c r="F331" s="5">
        <v>2024</v>
      </c>
      <c r="G331" s="5">
        <v>7</v>
      </c>
    </row>
    <row r="332" spans="1:7" x14ac:dyDescent="0.3">
      <c r="A332" s="21">
        <v>45483</v>
      </c>
      <c r="B332" s="143">
        <v>45474</v>
      </c>
      <c r="C332" s="144" t="s">
        <v>7</v>
      </c>
      <c r="D332" s="5">
        <v>10</v>
      </c>
      <c r="E332" s="5">
        <v>7</v>
      </c>
      <c r="F332" s="5">
        <v>2024</v>
      </c>
      <c r="G332" s="5">
        <v>8</v>
      </c>
    </row>
    <row r="333" spans="1:7" x14ac:dyDescent="0.3">
      <c r="A333" s="21">
        <v>45483</v>
      </c>
      <c r="B333" s="143">
        <v>45474</v>
      </c>
      <c r="C333" s="144" t="s">
        <v>14</v>
      </c>
      <c r="D333" s="5">
        <v>10</v>
      </c>
      <c r="E333" s="5">
        <v>7</v>
      </c>
      <c r="F333" s="5">
        <v>2024</v>
      </c>
      <c r="G333" s="5">
        <v>8</v>
      </c>
    </row>
    <row r="334" spans="1:7" x14ac:dyDescent="0.3">
      <c r="A334" s="21">
        <v>45483</v>
      </c>
      <c r="B334" s="143">
        <v>45474</v>
      </c>
      <c r="C334" s="144" t="s">
        <v>7</v>
      </c>
      <c r="D334" s="5">
        <v>10</v>
      </c>
      <c r="E334" s="5">
        <v>7</v>
      </c>
      <c r="F334" s="5">
        <v>2024</v>
      </c>
      <c r="G334" s="5">
        <v>8</v>
      </c>
    </row>
    <row r="335" spans="1:7" x14ac:dyDescent="0.3">
      <c r="A335" s="21">
        <v>45483</v>
      </c>
      <c r="B335" s="143">
        <v>45474</v>
      </c>
      <c r="C335" s="144" t="s">
        <v>7</v>
      </c>
      <c r="D335" s="5">
        <v>10</v>
      </c>
      <c r="E335" s="5">
        <v>7</v>
      </c>
      <c r="F335" s="5">
        <v>2024</v>
      </c>
      <c r="G335" s="5">
        <v>8</v>
      </c>
    </row>
    <row r="336" spans="1:7" x14ac:dyDescent="0.3">
      <c r="A336" s="21">
        <v>45483</v>
      </c>
      <c r="B336" s="143">
        <v>45474</v>
      </c>
      <c r="C336" s="144" t="s">
        <v>14</v>
      </c>
      <c r="D336" s="5">
        <v>10</v>
      </c>
      <c r="E336" s="5">
        <v>7</v>
      </c>
      <c r="F336" s="5">
        <v>2024</v>
      </c>
      <c r="G336" s="5">
        <v>8</v>
      </c>
    </row>
    <row r="337" spans="1:7" x14ac:dyDescent="0.3">
      <c r="A337" s="21">
        <v>45483</v>
      </c>
      <c r="B337" s="143">
        <v>45474</v>
      </c>
      <c r="C337" s="144" t="s">
        <v>7</v>
      </c>
      <c r="D337" s="5">
        <v>10</v>
      </c>
      <c r="E337" s="5">
        <v>7</v>
      </c>
      <c r="F337" s="5">
        <v>2024</v>
      </c>
      <c r="G337" s="5">
        <v>8</v>
      </c>
    </row>
    <row r="338" spans="1:7" x14ac:dyDescent="0.3">
      <c r="A338" s="21">
        <v>45484</v>
      </c>
      <c r="B338" s="143">
        <v>45474</v>
      </c>
      <c r="C338" s="144" t="s">
        <v>12</v>
      </c>
      <c r="D338" s="5">
        <v>11</v>
      </c>
      <c r="E338" s="5">
        <v>7</v>
      </c>
      <c r="F338" s="5">
        <v>2024</v>
      </c>
      <c r="G338" s="5">
        <v>9</v>
      </c>
    </row>
    <row r="339" spans="1:7" x14ac:dyDescent="0.3">
      <c r="A339" s="21">
        <v>45484</v>
      </c>
      <c r="B339" s="143">
        <v>45474</v>
      </c>
      <c r="C339" s="144" t="s">
        <v>7</v>
      </c>
      <c r="D339" s="5">
        <v>11</v>
      </c>
      <c r="E339" s="5">
        <v>7</v>
      </c>
      <c r="F339" s="5">
        <v>2024</v>
      </c>
      <c r="G339" s="5">
        <v>9</v>
      </c>
    </row>
    <row r="340" spans="1:7" x14ac:dyDescent="0.3">
      <c r="A340" s="21">
        <v>45484</v>
      </c>
      <c r="B340" s="143">
        <v>45474</v>
      </c>
      <c r="C340" s="16" t="s">
        <v>7</v>
      </c>
      <c r="D340" s="5">
        <v>11</v>
      </c>
      <c r="E340" s="5">
        <v>7</v>
      </c>
      <c r="F340" s="5">
        <v>2024</v>
      </c>
      <c r="G340" s="5">
        <v>9</v>
      </c>
    </row>
    <row r="341" spans="1:7" x14ac:dyDescent="0.3">
      <c r="A341" s="21">
        <v>45484</v>
      </c>
      <c r="B341" s="143">
        <v>45474</v>
      </c>
      <c r="C341" s="16" t="s">
        <v>7</v>
      </c>
      <c r="D341" s="5">
        <v>11</v>
      </c>
      <c r="E341" s="5">
        <v>7</v>
      </c>
      <c r="F341" s="5">
        <v>2024</v>
      </c>
      <c r="G341" s="5">
        <v>9</v>
      </c>
    </row>
    <row r="342" spans="1:7" x14ac:dyDescent="0.3">
      <c r="A342" s="21">
        <v>45484</v>
      </c>
      <c r="B342" s="143">
        <v>45474</v>
      </c>
      <c r="C342" s="16" t="s">
        <v>7</v>
      </c>
      <c r="D342" s="5">
        <v>11</v>
      </c>
      <c r="E342" s="5">
        <v>7</v>
      </c>
      <c r="F342" s="5">
        <v>2024</v>
      </c>
      <c r="G342" s="5">
        <v>9</v>
      </c>
    </row>
    <row r="343" spans="1:7" x14ac:dyDescent="0.3">
      <c r="A343" s="21">
        <v>45484</v>
      </c>
      <c r="B343" s="143">
        <v>45474</v>
      </c>
      <c r="C343" s="16" t="s">
        <v>14</v>
      </c>
      <c r="D343" s="5">
        <v>11</v>
      </c>
      <c r="E343" s="5">
        <v>7</v>
      </c>
      <c r="F343" s="5">
        <v>2024</v>
      </c>
      <c r="G343" s="5">
        <v>9</v>
      </c>
    </row>
    <row r="344" spans="1:7" x14ac:dyDescent="0.3">
      <c r="A344" s="21">
        <v>45485</v>
      </c>
      <c r="B344" s="143">
        <v>45474</v>
      </c>
      <c r="C344" s="16" t="s">
        <v>14</v>
      </c>
      <c r="D344" s="5">
        <v>12</v>
      </c>
      <c r="E344" s="5">
        <v>7</v>
      </c>
      <c r="F344" s="5">
        <v>2024</v>
      </c>
      <c r="G344" s="5">
        <v>10</v>
      </c>
    </row>
    <row r="345" spans="1:7" x14ac:dyDescent="0.3">
      <c r="A345" s="21">
        <v>45485</v>
      </c>
      <c r="B345" s="143">
        <v>45474</v>
      </c>
      <c r="C345" s="16" t="s">
        <v>7</v>
      </c>
      <c r="D345" s="5">
        <v>12</v>
      </c>
      <c r="E345" s="5">
        <v>7</v>
      </c>
      <c r="F345" s="5">
        <v>2024</v>
      </c>
      <c r="G345" s="5">
        <v>10</v>
      </c>
    </row>
    <row r="346" spans="1:7" x14ac:dyDescent="0.3">
      <c r="A346" s="21">
        <v>45485</v>
      </c>
      <c r="B346" s="143">
        <v>45474</v>
      </c>
      <c r="C346" s="144" t="s">
        <v>14</v>
      </c>
      <c r="D346" s="5">
        <v>12</v>
      </c>
      <c r="E346" s="5">
        <v>7</v>
      </c>
      <c r="F346" s="5">
        <v>2024</v>
      </c>
      <c r="G346" s="5">
        <v>10</v>
      </c>
    </row>
    <row r="347" spans="1:7" x14ac:dyDescent="0.3">
      <c r="A347" s="21">
        <v>45488</v>
      </c>
      <c r="B347" s="143">
        <v>45474</v>
      </c>
      <c r="C347" s="149" t="s">
        <v>12</v>
      </c>
      <c r="D347" s="5">
        <v>15</v>
      </c>
      <c r="E347" s="5">
        <v>7</v>
      </c>
      <c r="F347" s="5">
        <v>2024</v>
      </c>
      <c r="G347" s="5">
        <v>11</v>
      </c>
    </row>
    <row r="348" spans="1:7" x14ac:dyDescent="0.3">
      <c r="A348" s="21">
        <v>45488</v>
      </c>
      <c r="B348" s="143">
        <v>45474</v>
      </c>
      <c r="C348" s="150" t="s">
        <v>7</v>
      </c>
      <c r="D348" s="5">
        <v>15</v>
      </c>
      <c r="E348" s="5">
        <v>7</v>
      </c>
      <c r="F348" s="5">
        <v>2024</v>
      </c>
      <c r="G348" s="5">
        <v>11</v>
      </c>
    </row>
    <row r="349" spans="1:7" x14ac:dyDescent="0.3">
      <c r="A349" s="21">
        <v>45488</v>
      </c>
      <c r="B349" s="143">
        <v>45474</v>
      </c>
      <c r="C349" s="151" t="s">
        <v>7</v>
      </c>
      <c r="D349" s="5">
        <v>15</v>
      </c>
      <c r="E349" s="5">
        <v>7</v>
      </c>
      <c r="F349" s="5">
        <v>2024</v>
      </c>
      <c r="G349" s="5">
        <v>11</v>
      </c>
    </row>
    <row r="350" spans="1:7" x14ac:dyDescent="0.3">
      <c r="A350" s="21">
        <v>45488</v>
      </c>
      <c r="B350" s="143">
        <v>45474</v>
      </c>
      <c r="C350" s="151" t="s">
        <v>14</v>
      </c>
      <c r="D350" s="5">
        <v>15</v>
      </c>
      <c r="E350" s="5">
        <v>7</v>
      </c>
      <c r="F350" s="5">
        <v>2024</v>
      </c>
      <c r="G350" s="5">
        <v>11</v>
      </c>
    </row>
    <row r="351" spans="1:7" x14ac:dyDescent="0.3">
      <c r="A351" s="21">
        <v>45488</v>
      </c>
      <c r="B351" s="143">
        <v>45474</v>
      </c>
      <c r="C351" s="151" t="s">
        <v>7</v>
      </c>
      <c r="D351" s="5">
        <v>15</v>
      </c>
      <c r="E351" s="5">
        <v>7</v>
      </c>
      <c r="F351" s="5">
        <v>2024</v>
      </c>
      <c r="G351" s="5">
        <v>11</v>
      </c>
    </row>
    <row r="352" spans="1:7" x14ac:dyDescent="0.3">
      <c r="A352" s="21">
        <v>45488</v>
      </c>
      <c r="B352" s="143">
        <v>45474</v>
      </c>
      <c r="C352" s="151" t="s">
        <v>7</v>
      </c>
      <c r="D352" s="5">
        <v>15</v>
      </c>
      <c r="E352" s="5">
        <v>7</v>
      </c>
      <c r="F352" s="5">
        <v>2024</v>
      </c>
      <c r="G352" s="5">
        <v>11</v>
      </c>
    </row>
    <row r="353" spans="1:7" x14ac:dyDescent="0.3">
      <c r="A353" s="21">
        <v>45489</v>
      </c>
      <c r="B353" s="143">
        <v>45474</v>
      </c>
      <c r="C353" s="151" t="s">
        <v>7</v>
      </c>
      <c r="D353" s="5">
        <v>16</v>
      </c>
      <c r="E353" s="5">
        <v>7</v>
      </c>
      <c r="F353" s="5">
        <v>2024</v>
      </c>
      <c r="G353" s="5">
        <v>12</v>
      </c>
    </row>
    <row r="354" spans="1:7" x14ac:dyDescent="0.3">
      <c r="A354" s="21">
        <v>45489</v>
      </c>
      <c r="B354" s="143">
        <v>45474</v>
      </c>
      <c r="C354" s="16" t="s">
        <v>14</v>
      </c>
      <c r="D354" s="5">
        <v>16</v>
      </c>
      <c r="E354" s="5">
        <v>7</v>
      </c>
      <c r="F354" s="5">
        <v>2024</v>
      </c>
      <c r="G354" s="5">
        <v>12</v>
      </c>
    </row>
    <row r="355" spans="1:7" x14ac:dyDescent="0.3">
      <c r="A355" s="21">
        <v>45489</v>
      </c>
      <c r="B355" s="143">
        <v>45474</v>
      </c>
      <c r="C355" s="16" t="s">
        <v>7</v>
      </c>
      <c r="D355" s="5">
        <v>16</v>
      </c>
      <c r="E355" s="5">
        <v>7</v>
      </c>
      <c r="F355" s="5">
        <v>2024</v>
      </c>
      <c r="G355" s="5">
        <v>12</v>
      </c>
    </row>
    <row r="356" spans="1:7" x14ac:dyDescent="0.3">
      <c r="A356" s="21">
        <v>45489</v>
      </c>
      <c r="B356" s="143">
        <v>45474</v>
      </c>
      <c r="C356" s="16" t="s">
        <v>12</v>
      </c>
      <c r="D356" s="5">
        <v>16</v>
      </c>
      <c r="E356" s="5">
        <v>7</v>
      </c>
      <c r="F356" s="5">
        <v>2024</v>
      </c>
      <c r="G356" s="5">
        <v>12</v>
      </c>
    </row>
    <row r="357" spans="1:7" x14ac:dyDescent="0.3">
      <c r="A357" s="21">
        <v>45489</v>
      </c>
      <c r="B357" s="143">
        <v>45474</v>
      </c>
      <c r="C357" s="16" t="s">
        <v>12</v>
      </c>
      <c r="D357" s="5">
        <v>16</v>
      </c>
      <c r="E357" s="5">
        <v>7</v>
      </c>
      <c r="F357" s="5">
        <v>2024</v>
      </c>
      <c r="G357" s="5">
        <v>12</v>
      </c>
    </row>
    <row r="358" spans="1:7" x14ac:dyDescent="0.3">
      <c r="A358" s="21">
        <v>45489</v>
      </c>
      <c r="B358" s="143">
        <v>45474</v>
      </c>
      <c r="C358" s="16" t="s">
        <v>14</v>
      </c>
      <c r="D358" s="5">
        <v>16</v>
      </c>
      <c r="E358" s="5">
        <v>7</v>
      </c>
      <c r="F358" s="5">
        <v>2024</v>
      </c>
      <c r="G358" s="5">
        <v>12</v>
      </c>
    </row>
    <row r="359" spans="1:7" x14ac:dyDescent="0.3">
      <c r="A359" s="21">
        <v>45489</v>
      </c>
      <c r="B359" s="143">
        <v>45474</v>
      </c>
      <c r="C359" s="16" t="s">
        <v>12</v>
      </c>
      <c r="D359" s="5">
        <v>16</v>
      </c>
      <c r="E359" s="5">
        <v>7</v>
      </c>
      <c r="F359" s="5">
        <v>2024</v>
      </c>
      <c r="G359" s="5">
        <v>12</v>
      </c>
    </row>
    <row r="360" spans="1:7" x14ac:dyDescent="0.3">
      <c r="A360" s="21">
        <v>45490</v>
      </c>
      <c r="B360" s="143">
        <v>45474</v>
      </c>
      <c r="C360" s="16" t="s">
        <v>14</v>
      </c>
      <c r="D360" s="5">
        <v>17</v>
      </c>
      <c r="E360" s="5">
        <v>7</v>
      </c>
      <c r="F360" s="5">
        <v>2024</v>
      </c>
      <c r="G360" s="5">
        <v>13</v>
      </c>
    </row>
    <row r="361" spans="1:7" x14ac:dyDescent="0.3">
      <c r="A361" s="21">
        <v>45490</v>
      </c>
      <c r="B361" s="143">
        <v>45474</v>
      </c>
      <c r="C361" s="150" t="s">
        <v>12</v>
      </c>
      <c r="D361" s="5">
        <v>17</v>
      </c>
      <c r="E361" s="5">
        <v>7</v>
      </c>
      <c r="F361" s="5">
        <v>2024</v>
      </c>
      <c r="G361" s="5">
        <v>13</v>
      </c>
    </row>
    <row r="362" spans="1:7" x14ac:dyDescent="0.3">
      <c r="A362" s="21">
        <v>45490</v>
      </c>
      <c r="B362" s="143">
        <v>45474</v>
      </c>
      <c r="C362" s="152" t="s">
        <v>7</v>
      </c>
      <c r="D362" s="5">
        <v>17</v>
      </c>
      <c r="E362" s="5">
        <v>7</v>
      </c>
      <c r="F362" s="5">
        <v>2024</v>
      </c>
      <c r="G362" s="5">
        <v>13</v>
      </c>
    </row>
    <row r="363" spans="1:7" x14ac:dyDescent="0.3">
      <c r="A363" s="21">
        <v>45491</v>
      </c>
      <c r="B363" s="143">
        <v>45474</v>
      </c>
      <c r="C363" s="153" t="s">
        <v>12</v>
      </c>
      <c r="D363" s="5">
        <v>18</v>
      </c>
      <c r="E363" s="5">
        <v>7</v>
      </c>
      <c r="F363" s="5">
        <v>2024</v>
      </c>
      <c r="G363" s="5">
        <v>14</v>
      </c>
    </row>
    <row r="364" spans="1:7" x14ac:dyDescent="0.3">
      <c r="A364" s="21">
        <v>45491</v>
      </c>
      <c r="B364" s="143">
        <v>45474</v>
      </c>
      <c r="C364" s="154" t="s">
        <v>7</v>
      </c>
      <c r="D364" s="5">
        <v>18</v>
      </c>
      <c r="E364" s="5">
        <v>7</v>
      </c>
      <c r="F364" s="5">
        <v>2024</v>
      </c>
      <c r="G364" s="5">
        <v>14</v>
      </c>
    </row>
    <row r="365" spans="1:7" x14ac:dyDescent="0.3">
      <c r="A365" s="21">
        <v>45491</v>
      </c>
      <c r="B365" s="143">
        <v>45474</v>
      </c>
      <c r="C365" s="154" t="s">
        <v>7</v>
      </c>
      <c r="D365" s="5">
        <v>18</v>
      </c>
      <c r="E365" s="5">
        <v>7</v>
      </c>
      <c r="F365" s="5">
        <v>2024</v>
      </c>
      <c r="G365" s="5">
        <v>14</v>
      </c>
    </row>
    <row r="366" spans="1:7" x14ac:dyDescent="0.3">
      <c r="A366" s="21">
        <v>45492</v>
      </c>
      <c r="B366" s="143">
        <v>45474</v>
      </c>
      <c r="C366" s="154" t="s">
        <v>7</v>
      </c>
      <c r="D366" s="5">
        <v>19</v>
      </c>
      <c r="E366" s="5">
        <v>7</v>
      </c>
      <c r="F366" s="5">
        <v>2024</v>
      </c>
      <c r="G366" s="5">
        <v>15</v>
      </c>
    </row>
    <row r="367" spans="1:7" x14ac:dyDescent="0.3">
      <c r="A367" s="21">
        <v>45492</v>
      </c>
      <c r="B367" s="143">
        <v>45474</v>
      </c>
      <c r="C367" s="154" t="s">
        <v>7</v>
      </c>
      <c r="D367" s="5">
        <v>19</v>
      </c>
      <c r="E367" s="5">
        <v>7</v>
      </c>
      <c r="F367" s="5">
        <v>2024</v>
      </c>
      <c r="G367" s="5">
        <v>15</v>
      </c>
    </row>
    <row r="368" spans="1:7" x14ac:dyDescent="0.3">
      <c r="A368" s="21">
        <v>45492</v>
      </c>
      <c r="B368" s="143">
        <v>45474</v>
      </c>
      <c r="C368" s="154" t="s">
        <v>7</v>
      </c>
      <c r="D368" s="5">
        <v>19</v>
      </c>
      <c r="E368" s="5">
        <v>7</v>
      </c>
      <c r="F368" s="5">
        <v>2024</v>
      </c>
      <c r="G368" s="5">
        <v>15</v>
      </c>
    </row>
    <row r="369" spans="1:7" x14ac:dyDescent="0.3">
      <c r="A369" s="21">
        <v>45495</v>
      </c>
      <c r="B369" s="143">
        <v>45474</v>
      </c>
      <c r="C369" s="154" t="s">
        <v>7</v>
      </c>
      <c r="D369" s="5">
        <v>22</v>
      </c>
      <c r="E369" s="5">
        <v>7</v>
      </c>
      <c r="F369" s="5">
        <v>2024</v>
      </c>
      <c r="G369" s="5">
        <v>16</v>
      </c>
    </row>
    <row r="370" spans="1:7" x14ac:dyDescent="0.3">
      <c r="A370" s="21">
        <v>45495</v>
      </c>
      <c r="B370" s="143">
        <v>45474</v>
      </c>
      <c r="C370" s="154" t="s">
        <v>14</v>
      </c>
      <c r="D370" s="5">
        <v>22</v>
      </c>
      <c r="E370" s="5">
        <v>7</v>
      </c>
      <c r="F370" s="5">
        <v>2024</v>
      </c>
      <c r="G370" s="5">
        <v>16</v>
      </c>
    </row>
    <row r="371" spans="1:7" x14ac:dyDescent="0.3">
      <c r="A371" s="21">
        <v>45495</v>
      </c>
      <c r="B371" s="143">
        <v>45474</v>
      </c>
      <c r="C371" s="154" t="s">
        <v>7</v>
      </c>
      <c r="D371" s="5">
        <v>22</v>
      </c>
      <c r="E371" s="5">
        <v>7</v>
      </c>
      <c r="F371" s="5">
        <v>2024</v>
      </c>
      <c r="G371" s="5">
        <v>16</v>
      </c>
    </row>
    <row r="372" spans="1:7" x14ac:dyDescent="0.3">
      <c r="A372" s="21">
        <v>45495</v>
      </c>
      <c r="B372" s="143">
        <v>45474</v>
      </c>
      <c r="C372" s="155" t="s">
        <v>12</v>
      </c>
      <c r="D372" s="5">
        <v>22</v>
      </c>
      <c r="E372" s="5">
        <v>7</v>
      </c>
      <c r="F372" s="5">
        <v>2024</v>
      </c>
      <c r="G372" s="5">
        <v>16</v>
      </c>
    </row>
    <row r="373" spans="1:7" x14ac:dyDescent="0.3">
      <c r="A373" s="21">
        <v>45496</v>
      </c>
      <c r="B373" s="143">
        <v>45474</v>
      </c>
      <c r="C373" s="156" t="s">
        <v>7</v>
      </c>
      <c r="D373" s="5">
        <v>23</v>
      </c>
      <c r="E373" s="5">
        <v>7</v>
      </c>
      <c r="F373" s="5">
        <v>2024</v>
      </c>
      <c r="G373" s="5">
        <v>17</v>
      </c>
    </row>
    <row r="374" spans="1:7" x14ac:dyDescent="0.3">
      <c r="A374" s="21">
        <v>45496</v>
      </c>
      <c r="B374" s="143">
        <v>45474</v>
      </c>
      <c r="C374" s="154" t="s">
        <v>7</v>
      </c>
      <c r="D374" s="5">
        <v>23</v>
      </c>
      <c r="E374" s="5">
        <v>7</v>
      </c>
      <c r="F374" s="5">
        <v>2024</v>
      </c>
      <c r="G374" s="5">
        <v>17</v>
      </c>
    </row>
    <row r="375" spans="1:7" x14ac:dyDescent="0.3">
      <c r="A375" s="21">
        <v>45496</v>
      </c>
      <c r="B375" s="143">
        <v>45474</v>
      </c>
      <c r="C375" s="154" t="s">
        <v>7</v>
      </c>
      <c r="D375" s="5">
        <v>23</v>
      </c>
      <c r="E375" s="5">
        <v>7</v>
      </c>
      <c r="F375" s="5">
        <v>2024</v>
      </c>
      <c r="G375" s="5">
        <v>17</v>
      </c>
    </row>
    <row r="376" spans="1:7" x14ac:dyDescent="0.3">
      <c r="A376" s="21">
        <v>45496</v>
      </c>
      <c r="B376" s="143">
        <v>45474</v>
      </c>
      <c r="C376" s="154" t="s">
        <v>7</v>
      </c>
      <c r="D376" s="5">
        <v>23</v>
      </c>
      <c r="E376" s="5">
        <v>7</v>
      </c>
      <c r="F376" s="5">
        <v>2024</v>
      </c>
      <c r="G376" s="5">
        <v>17</v>
      </c>
    </row>
    <row r="377" spans="1:7" x14ac:dyDescent="0.3">
      <c r="A377" s="21">
        <v>45496</v>
      </c>
      <c r="B377" s="143">
        <v>45474</v>
      </c>
      <c r="C377" s="154" t="s">
        <v>7</v>
      </c>
      <c r="D377" s="5">
        <v>23</v>
      </c>
      <c r="E377" s="5">
        <v>7</v>
      </c>
      <c r="F377" s="5">
        <v>2024</v>
      </c>
      <c r="G377" s="5">
        <v>17</v>
      </c>
    </row>
    <row r="378" spans="1:7" x14ac:dyDescent="0.3">
      <c r="A378" s="21">
        <v>45496</v>
      </c>
      <c r="B378" s="143">
        <v>45474</v>
      </c>
      <c r="C378" s="157" t="s">
        <v>7</v>
      </c>
      <c r="D378" s="5">
        <v>23</v>
      </c>
      <c r="E378" s="5">
        <v>7</v>
      </c>
      <c r="F378" s="5">
        <v>2024</v>
      </c>
      <c r="G378" s="5">
        <v>17</v>
      </c>
    </row>
    <row r="379" spans="1:7" x14ac:dyDescent="0.3">
      <c r="A379" s="21">
        <v>45496</v>
      </c>
      <c r="B379" s="143">
        <v>45474</v>
      </c>
      <c r="C379" s="158" t="s">
        <v>7</v>
      </c>
      <c r="D379" s="5">
        <v>23</v>
      </c>
      <c r="E379" s="5">
        <v>7</v>
      </c>
      <c r="F379" s="5">
        <v>2024</v>
      </c>
      <c r="G379" s="5">
        <v>17</v>
      </c>
    </row>
    <row r="380" spans="1:7" x14ac:dyDescent="0.3">
      <c r="A380" s="21">
        <v>45496</v>
      </c>
      <c r="B380" s="143">
        <v>45474</v>
      </c>
      <c r="C380" s="158" t="s">
        <v>12</v>
      </c>
      <c r="D380" s="5">
        <v>23</v>
      </c>
      <c r="E380" s="5">
        <v>7</v>
      </c>
      <c r="F380" s="5">
        <v>2024</v>
      </c>
      <c r="G380" s="5">
        <v>17</v>
      </c>
    </row>
    <row r="381" spans="1:7" x14ac:dyDescent="0.3">
      <c r="A381" s="21">
        <v>45497</v>
      </c>
      <c r="B381" s="143">
        <v>45474</v>
      </c>
      <c r="C381" s="158" t="s">
        <v>12</v>
      </c>
      <c r="D381" s="5">
        <v>24</v>
      </c>
      <c r="E381" s="5">
        <v>7</v>
      </c>
      <c r="F381" s="5">
        <v>2024</v>
      </c>
      <c r="G381" s="5">
        <v>18</v>
      </c>
    </row>
    <row r="382" spans="1:7" x14ac:dyDescent="0.3">
      <c r="A382" s="21">
        <v>45497</v>
      </c>
      <c r="B382" s="143">
        <v>45474</v>
      </c>
      <c r="C382" s="158" t="s">
        <v>7</v>
      </c>
      <c r="D382" s="5">
        <v>24</v>
      </c>
      <c r="E382" s="5">
        <v>7</v>
      </c>
      <c r="F382" s="5">
        <v>2024</v>
      </c>
      <c r="G382" s="5">
        <v>18</v>
      </c>
    </row>
    <row r="383" spans="1:7" x14ac:dyDescent="0.3">
      <c r="A383" s="21">
        <v>45497</v>
      </c>
      <c r="B383" s="143">
        <v>45474</v>
      </c>
      <c r="C383" s="158" t="s">
        <v>12</v>
      </c>
      <c r="D383" s="5">
        <v>24</v>
      </c>
      <c r="E383" s="5">
        <v>7</v>
      </c>
      <c r="F383" s="5">
        <v>2024</v>
      </c>
      <c r="G383" s="5">
        <v>18</v>
      </c>
    </row>
    <row r="384" spans="1:7" x14ac:dyDescent="0.3">
      <c r="A384" s="21">
        <v>45497</v>
      </c>
      <c r="B384" s="143">
        <v>45474</v>
      </c>
      <c r="C384" s="158" t="s">
        <v>12</v>
      </c>
      <c r="D384" s="5">
        <v>24</v>
      </c>
      <c r="E384" s="5">
        <v>7</v>
      </c>
      <c r="F384" s="5">
        <v>2024</v>
      </c>
      <c r="G384" s="5">
        <v>18</v>
      </c>
    </row>
    <row r="385" spans="1:7" x14ac:dyDescent="0.3">
      <c r="A385" s="21">
        <v>45498</v>
      </c>
      <c r="B385" s="143">
        <v>45474</v>
      </c>
      <c r="C385" s="158" t="s">
        <v>7</v>
      </c>
      <c r="D385" s="5">
        <v>25</v>
      </c>
      <c r="E385" s="5">
        <v>7</v>
      </c>
      <c r="F385" s="5">
        <v>2024</v>
      </c>
      <c r="G385" s="5">
        <v>19</v>
      </c>
    </row>
    <row r="386" spans="1:7" x14ac:dyDescent="0.3">
      <c r="A386" s="21">
        <v>45498</v>
      </c>
      <c r="B386" s="143">
        <v>45474</v>
      </c>
      <c r="C386" s="158" t="s">
        <v>7</v>
      </c>
      <c r="D386" s="5">
        <v>25</v>
      </c>
      <c r="E386" s="5">
        <v>7</v>
      </c>
      <c r="F386" s="5">
        <v>2024</v>
      </c>
      <c r="G386" s="5">
        <v>19</v>
      </c>
    </row>
    <row r="387" spans="1:7" x14ac:dyDescent="0.3">
      <c r="A387" s="21">
        <v>45499</v>
      </c>
      <c r="B387" s="143">
        <v>45474</v>
      </c>
      <c r="C387" s="158" t="s">
        <v>12</v>
      </c>
      <c r="D387" s="5">
        <v>26</v>
      </c>
      <c r="E387" s="5">
        <v>7</v>
      </c>
      <c r="F387" s="5">
        <v>2024</v>
      </c>
      <c r="G387" s="5">
        <v>20</v>
      </c>
    </row>
    <row r="388" spans="1:7" x14ac:dyDescent="0.3">
      <c r="A388" s="21">
        <v>45502</v>
      </c>
      <c r="B388" s="143">
        <v>45474</v>
      </c>
      <c r="C388" s="158" t="s">
        <v>7</v>
      </c>
      <c r="D388" s="5">
        <v>29</v>
      </c>
      <c r="E388" s="5">
        <v>7</v>
      </c>
      <c r="F388" s="5">
        <v>2024</v>
      </c>
      <c r="G388" s="5">
        <v>21</v>
      </c>
    </row>
    <row r="389" spans="1:7" x14ac:dyDescent="0.3">
      <c r="A389" s="21">
        <v>45502</v>
      </c>
      <c r="B389" s="143">
        <v>45474</v>
      </c>
      <c r="C389" s="158" t="s">
        <v>7</v>
      </c>
      <c r="D389" s="5">
        <v>29</v>
      </c>
      <c r="E389" s="5">
        <v>7</v>
      </c>
      <c r="F389" s="5">
        <v>2024</v>
      </c>
      <c r="G389" s="5">
        <v>21</v>
      </c>
    </row>
    <row r="390" spans="1:7" x14ac:dyDescent="0.3">
      <c r="A390" s="21">
        <v>45502</v>
      </c>
      <c r="B390" s="143">
        <v>45474</v>
      </c>
      <c r="C390" s="158" t="s">
        <v>7</v>
      </c>
      <c r="D390" s="5">
        <v>29</v>
      </c>
      <c r="E390" s="5">
        <v>7</v>
      </c>
      <c r="F390" s="5">
        <v>2024</v>
      </c>
      <c r="G390" s="5">
        <v>21</v>
      </c>
    </row>
    <row r="391" spans="1:7" x14ac:dyDescent="0.3">
      <c r="A391" s="21">
        <v>45502</v>
      </c>
      <c r="B391" s="143">
        <v>45474</v>
      </c>
      <c r="C391" s="158" t="s">
        <v>7</v>
      </c>
      <c r="D391" s="5">
        <v>29</v>
      </c>
      <c r="E391" s="5">
        <v>7</v>
      </c>
      <c r="F391" s="5">
        <v>2024</v>
      </c>
      <c r="G391" s="5">
        <v>21</v>
      </c>
    </row>
    <row r="392" spans="1:7" x14ac:dyDescent="0.3">
      <c r="A392" s="21">
        <v>45502</v>
      </c>
      <c r="B392" s="143">
        <v>45474</v>
      </c>
      <c r="C392" s="158" t="s">
        <v>12</v>
      </c>
      <c r="D392" s="5">
        <v>29</v>
      </c>
      <c r="E392" s="5">
        <v>7</v>
      </c>
      <c r="F392" s="5">
        <v>2024</v>
      </c>
      <c r="G392" s="5">
        <v>21</v>
      </c>
    </row>
    <row r="393" spans="1:7" x14ac:dyDescent="0.3">
      <c r="A393" s="21">
        <v>45502</v>
      </c>
      <c r="B393" s="143">
        <v>45474</v>
      </c>
      <c r="C393" s="158" t="s">
        <v>7</v>
      </c>
      <c r="D393" s="5">
        <v>29</v>
      </c>
      <c r="E393" s="5">
        <v>7</v>
      </c>
      <c r="F393" s="5">
        <v>2024</v>
      </c>
      <c r="G393" s="5">
        <v>21</v>
      </c>
    </row>
    <row r="394" spans="1:7" x14ac:dyDescent="0.3">
      <c r="A394" s="21">
        <v>45503</v>
      </c>
      <c r="B394" s="143">
        <v>45474</v>
      </c>
      <c r="C394" s="158" t="s">
        <v>12</v>
      </c>
      <c r="D394" s="5">
        <v>30</v>
      </c>
      <c r="E394" s="5">
        <v>7</v>
      </c>
      <c r="F394" s="5">
        <v>2024</v>
      </c>
      <c r="G394" s="5">
        <v>22</v>
      </c>
    </row>
    <row r="395" spans="1:7" x14ac:dyDescent="0.3">
      <c r="A395" s="21">
        <v>45503</v>
      </c>
      <c r="B395" s="143">
        <v>45474</v>
      </c>
      <c r="C395" s="158" t="s">
        <v>17</v>
      </c>
      <c r="D395" s="5">
        <v>30</v>
      </c>
      <c r="E395" s="5">
        <v>7</v>
      </c>
      <c r="F395" s="5">
        <v>2024</v>
      </c>
      <c r="G395" s="5">
        <v>22</v>
      </c>
    </row>
    <row r="396" spans="1:7" x14ac:dyDescent="0.3">
      <c r="A396" s="21">
        <v>45503</v>
      </c>
      <c r="B396" s="143">
        <v>45474</v>
      </c>
      <c r="C396" s="158" t="s">
        <v>17</v>
      </c>
      <c r="D396" s="5">
        <v>30</v>
      </c>
      <c r="E396" s="5">
        <v>7</v>
      </c>
      <c r="F396" s="5">
        <v>2024</v>
      </c>
      <c r="G396" s="5">
        <v>22</v>
      </c>
    </row>
    <row r="397" spans="1:7" x14ac:dyDescent="0.3">
      <c r="A397" s="21">
        <v>45503</v>
      </c>
      <c r="B397" s="143">
        <v>45474</v>
      </c>
      <c r="C397" s="158" t="s">
        <v>12</v>
      </c>
      <c r="D397" s="5">
        <v>30</v>
      </c>
      <c r="E397" s="5">
        <v>7</v>
      </c>
      <c r="F397" s="5">
        <v>2024</v>
      </c>
      <c r="G397" s="5">
        <v>22</v>
      </c>
    </row>
    <row r="398" spans="1:7" x14ac:dyDescent="0.3">
      <c r="A398" s="21">
        <v>45503</v>
      </c>
      <c r="B398" s="143">
        <v>45474</v>
      </c>
      <c r="C398" s="158" t="s">
        <v>7</v>
      </c>
      <c r="D398" s="5">
        <v>30</v>
      </c>
      <c r="E398" s="5">
        <v>7</v>
      </c>
      <c r="F398" s="5">
        <v>2024</v>
      </c>
      <c r="G398" s="5">
        <v>22</v>
      </c>
    </row>
    <row r="399" spans="1:7" x14ac:dyDescent="0.3">
      <c r="A399" s="21">
        <v>45503</v>
      </c>
      <c r="B399" s="143">
        <v>45474</v>
      </c>
      <c r="C399" s="158" t="s">
        <v>7</v>
      </c>
      <c r="D399" s="5">
        <v>30</v>
      </c>
      <c r="E399" s="5">
        <v>7</v>
      </c>
      <c r="F399" s="5">
        <v>2024</v>
      </c>
      <c r="G399" s="5">
        <v>22</v>
      </c>
    </row>
    <row r="400" spans="1:7" x14ac:dyDescent="0.3">
      <c r="A400" s="21">
        <v>45503</v>
      </c>
      <c r="B400" s="143">
        <v>45474</v>
      </c>
      <c r="C400" s="158" t="s">
        <v>17</v>
      </c>
      <c r="D400" s="5">
        <v>30</v>
      </c>
      <c r="E400" s="5">
        <v>7</v>
      </c>
      <c r="F400" s="5">
        <v>2024</v>
      </c>
      <c r="G400" s="5">
        <v>22</v>
      </c>
    </row>
    <row r="401" spans="1:7" x14ac:dyDescent="0.3">
      <c r="A401" s="21">
        <v>45504</v>
      </c>
      <c r="B401" s="143">
        <v>45474</v>
      </c>
      <c r="C401" s="158" t="s">
        <v>7</v>
      </c>
      <c r="D401" s="5">
        <v>31</v>
      </c>
      <c r="E401" s="5">
        <v>7</v>
      </c>
      <c r="F401" s="5">
        <v>2024</v>
      </c>
      <c r="G401" s="5">
        <v>23</v>
      </c>
    </row>
    <row r="402" spans="1:7" x14ac:dyDescent="0.3">
      <c r="A402" s="21">
        <v>45504</v>
      </c>
      <c r="B402" s="143">
        <v>45474</v>
      </c>
      <c r="C402" s="158" t="s">
        <v>7</v>
      </c>
      <c r="D402" s="5">
        <v>31</v>
      </c>
      <c r="E402" s="5">
        <v>7</v>
      </c>
      <c r="F402" s="5">
        <v>2024</v>
      </c>
      <c r="G402" s="5">
        <v>23</v>
      </c>
    </row>
    <row r="403" spans="1:7" x14ac:dyDescent="0.3">
      <c r="A403" s="21">
        <v>45504</v>
      </c>
      <c r="B403" s="143">
        <v>45474</v>
      </c>
      <c r="C403" s="158" t="s">
        <v>12</v>
      </c>
      <c r="D403" s="5">
        <v>31</v>
      </c>
      <c r="E403" s="5">
        <v>7</v>
      </c>
      <c r="F403" s="5">
        <v>2024</v>
      </c>
      <c r="G403" s="5">
        <v>23</v>
      </c>
    </row>
    <row r="404" spans="1:7" x14ac:dyDescent="0.3">
      <c r="A404" s="21">
        <v>45505</v>
      </c>
      <c r="B404" s="143">
        <v>45505</v>
      </c>
      <c r="C404" s="158" t="s">
        <v>12</v>
      </c>
      <c r="D404" s="5">
        <v>1</v>
      </c>
      <c r="E404" s="5">
        <v>8</v>
      </c>
      <c r="F404" s="5">
        <v>2024</v>
      </c>
      <c r="G404" s="5">
        <v>1</v>
      </c>
    </row>
    <row r="405" spans="1:7" x14ac:dyDescent="0.3">
      <c r="A405" s="21">
        <v>45505</v>
      </c>
      <c r="B405" s="143">
        <v>45505</v>
      </c>
      <c r="C405" s="158" t="s">
        <v>7</v>
      </c>
      <c r="D405" s="5">
        <v>1</v>
      </c>
      <c r="E405" s="5">
        <v>8</v>
      </c>
      <c r="F405" s="5">
        <v>2024</v>
      </c>
      <c r="G405" s="5">
        <v>1</v>
      </c>
    </row>
    <row r="406" spans="1:7" x14ac:dyDescent="0.3">
      <c r="A406" s="21">
        <v>45505</v>
      </c>
      <c r="B406" s="143">
        <v>45505</v>
      </c>
      <c r="C406" s="158" t="s">
        <v>17</v>
      </c>
      <c r="D406" s="5">
        <v>1</v>
      </c>
      <c r="E406" s="5">
        <v>8</v>
      </c>
      <c r="F406" s="5">
        <v>2024</v>
      </c>
      <c r="G406" s="5">
        <v>1</v>
      </c>
    </row>
    <row r="407" spans="1:7" x14ac:dyDescent="0.3">
      <c r="A407" s="21">
        <v>45505</v>
      </c>
      <c r="B407" s="143">
        <v>45505</v>
      </c>
      <c r="C407" s="158" t="s">
        <v>12</v>
      </c>
      <c r="D407" s="5">
        <v>1</v>
      </c>
      <c r="E407" s="5">
        <v>8</v>
      </c>
      <c r="F407" s="5">
        <v>2024</v>
      </c>
      <c r="G407" s="5">
        <v>1</v>
      </c>
    </row>
    <row r="408" spans="1:7" x14ac:dyDescent="0.3">
      <c r="A408" s="21">
        <v>45506</v>
      </c>
      <c r="B408" s="143">
        <v>45505</v>
      </c>
      <c r="C408" s="158" t="s">
        <v>7</v>
      </c>
      <c r="D408" s="5">
        <v>2</v>
      </c>
      <c r="E408" s="5">
        <v>8</v>
      </c>
      <c r="F408" s="5">
        <v>2024</v>
      </c>
      <c r="G408" s="5">
        <v>2</v>
      </c>
    </row>
    <row r="409" spans="1:7" x14ac:dyDescent="0.3">
      <c r="A409" s="21">
        <v>45506</v>
      </c>
      <c r="B409" s="143">
        <v>45505</v>
      </c>
      <c r="C409" s="158" t="s">
        <v>12</v>
      </c>
      <c r="D409" s="5">
        <v>2</v>
      </c>
      <c r="E409" s="5">
        <v>8</v>
      </c>
      <c r="F409" s="5">
        <v>2024</v>
      </c>
      <c r="G409" s="5">
        <v>2</v>
      </c>
    </row>
    <row r="410" spans="1:7" x14ac:dyDescent="0.3">
      <c r="A410" s="21">
        <v>45506</v>
      </c>
      <c r="B410" s="143">
        <v>45505</v>
      </c>
      <c r="C410" s="158" t="s">
        <v>7</v>
      </c>
      <c r="D410" s="5">
        <v>2</v>
      </c>
      <c r="E410" s="5">
        <v>8</v>
      </c>
      <c r="F410" s="5">
        <v>2024</v>
      </c>
      <c r="G410" s="5">
        <v>2</v>
      </c>
    </row>
    <row r="411" spans="1:7" x14ac:dyDescent="0.3">
      <c r="A411" s="21">
        <v>45506</v>
      </c>
      <c r="B411" s="143">
        <v>45505</v>
      </c>
      <c r="C411" s="158" t="s">
        <v>7</v>
      </c>
      <c r="D411" s="5">
        <v>2</v>
      </c>
      <c r="E411" s="5">
        <v>8</v>
      </c>
      <c r="F411" s="5">
        <v>2024</v>
      </c>
      <c r="G411" s="5">
        <v>2</v>
      </c>
    </row>
    <row r="412" spans="1:7" x14ac:dyDescent="0.3">
      <c r="A412" s="21">
        <v>45506</v>
      </c>
      <c r="B412" s="143">
        <v>45505</v>
      </c>
      <c r="C412" s="158" t="s">
        <v>12</v>
      </c>
      <c r="D412" s="5">
        <v>2</v>
      </c>
      <c r="E412" s="5">
        <v>8</v>
      </c>
      <c r="F412" s="5">
        <v>2024</v>
      </c>
      <c r="G412" s="5">
        <v>2</v>
      </c>
    </row>
    <row r="413" spans="1:7" x14ac:dyDescent="0.3">
      <c r="A413" s="21">
        <v>45506</v>
      </c>
      <c r="B413" s="143">
        <v>45505</v>
      </c>
      <c r="C413" s="158" t="s">
        <v>7</v>
      </c>
      <c r="D413" s="5">
        <v>2</v>
      </c>
      <c r="E413" s="5">
        <v>8</v>
      </c>
      <c r="F413" s="5">
        <v>2024</v>
      </c>
      <c r="G413" s="5">
        <v>2</v>
      </c>
    </row>
    <row r="414" spans="1:7" x14ac:dyDescent="0.3">
      <c r="A414" s="21">
        <v>45507</v>
      </c>
      <c r="B414" s="143">
        <v>45505</v>
      </c>
      <c r="C414" s="158" t="s">
        <v>7</v>
      </c>
      <c r="D414" s="5">
        <v>3</v>
      </c>
      <c r="E414" s="5">
        <v>8</v>
      </c>
      <c r="F414" s="5">
        <v>2024</v>
      </c>
      <c r="G414" s="5">
        <v>2</v>
      </c>
    </row>
    <row r="415" spans="1:7" x14ac:dyDescent="0.3">
      <c r="A415" s="21">
        <v>45509</v>
      </c>
      <c r="B415" s="143">
        <v>45505</v>
      </c>
      <c r="C415" s="158" t="s">
        <v>7</v>
      </c>
      <c r="D415" s="5">
        <v>5</v>
      </c>
      <c r="E415" s="5">
        <v>8</v>
      </c>
      <c r="F415" s="5">
        <v>2024</v>
      </c>
      <c r="G415" s="5">
        <v>3</v>
      </c>
    </row>
    <row r="416" spans="1:7" x14ac:dyDescent="0.3">
      <c r="A416" s="21">
        <v>45509</v>
      </c>
      <c r="B416" s="143">
        <v>45505</v>
      </c>
      <c r="C416" s="158" t="s">
        <v>7</v>
      </c>
      <c r="D416" s="5">
        <v>5</v>
      </c>
      <c r="E416" s="5">
        <v>8</v>
      </c>
      <c r="F416" s="5">
        <v>2024</v>
      </c>
      <c r="G416" s="5">
        <v>3</v>
      </c>
    </row>
    <row r="417" spans="1:7" x14ac:dyDescent="0.3">
      <c r="A417" s="21">
        <v>45509</v>
      </c>
      <c r="B417" s="143">
        <v>45505</v>
      </c>
      <c r="C417" s="158" t="s">
        <v>17</v>
      </c>
      <c r="D417" s="5">
        <v>5</v>
      </c>
      <c r="E417" s="5">
        <v>8</v>
      </c>
      <c r="F417" s="5">
        <v>2024</v>
      </c>
      <c r="G417" s="5">
        <v>3</v>
      </c>
    </row>
    <row r="418" spans="1:7" x14ac:dyDescent="0.3">
      <c r="A418" s="21">
        <v>45510</v>
      </c>
      <c r="B418" s="143">
        <v>45505</v>
      </c>
      <c r="C418" s="158" t="s">
        <v>17</v>
      </c>
      <c r="D418" s="5">
        <v>6</v>
      </c>
      <c r="E418" s="5">
        <v>8</v>
      </c>
      <c r="F418" s="5">
        <v>2024</v>
      </c>
      <c r="G418" s="5">
        <v>4</v>
      </c>
    </row>
    <row r="419" spans="1:7" x14ac:dyDescent="0.3">
      <c r="A419" s="21">
        <v>45510</v>
      </c>
      <c r="B419" s="143">
        <v>45505</v>
      </c>
      <c r="C419" s="158" t="s">
        <v>17</v>
      </c>
      <c r="D419" s="5">
        <v>6</v>
      </c>
      <c r="E419" s="5">
        <v>8</v>
      </c>
      <c r="F419" s="5">
        <v>2024</v>
      </c>
      <c r="G419" s="5">
        <v>4</v>
      </c>
    </row>
    <row r="420" spans="1:7" x14ac:dyDescent="0.3">
      <c r="A420" s="21">
        <v>45510</v>
      </c>
      <c r="B420" s="143">
        <v>45505</v>
      </c>
      <c r="C420" s="158" t="s">
        <v>12</v>
      </c>
      <c r="D420" s="5">
        <v>6</v>
      </c>
      <c r="E420" s="5">
        <v>8</v>
      </c>
      <c r="F420" s="5">
        <v>2024</v>
      </c>
      <c r="G420" s="5">
        <v>4</v>
      </c>
    </row>
    <row r="421" spans="1:7" x14ac:dyDescent="0.3">
      <c r="A421" s="21">
        <v>45511</v>
      </c>
      <c r="B421" s="143">
        <v>45505</v>
      </c>
      <c r="C421" s="158" t="s">
        <v>12</v>
      </c>
      <c r="D421" s="5">
        <v>7</v>
      </c>
      <c r="E421" s="5">
        <v>8</v>
      </c>
      <c r="F421" s="5">
        <v>2024</v>
      </c>
      <c r="G421" s="5">
        <v>5</v>
      </c>
    </row>
    <row r="422" spans="1:7" x14ac:dyDescent="0.3">
      <c r="A422" s="21">
        <v>45511</v>
      </c>
      <c r="B422" s="143">
        <v>45505</v>
      </c>
      <c r="C422" s="158" t="s">
        <v>17</v>
      </c>
      <c r="D422" s="5">
        <v>7</v>
      </c>
      <c r="E422" s="5">
        <v>8</v>
      </c>
      <c r="F422" s="5">
        <v>2024</v>
      </c>
      <c r="G422" s="5">
        <v>5</v>
      </c>
    </row>
    <row r="423" spans="1:7" x14ac:dyDescent="0.3">
      <c r="A423" s="21">
        <v>45511</v>
      </c>
      <c r="B423" s="143">
        <v>45505</v>
      </c>
      <c r="C423" s="158" t="s">
        <v>12</v>
      </c>
      <c r="D423" s="5">
        <v>7</v>
      </c>
      <c r="E423" s="5">
        <v>8</v>
      </c>
      <c r="F423" s="5">
        <v>2024</v>
      </c>
      <c r="G423" s="5">
        <v>5</v>
      </c>
    </row>
    <row r="424" spans="1:7" x14ac:dyDescent="0.3">
      <c r="A424" s="21">
        <v>45511</v>
      </c>
      <c r="B424" s="143">
        <v>45505</v>
      </c>
      <c r="C424" s="158" t="s">
        <v>7</v>
      </c>
      <c r="D424" s="5">
        <v>7</v>
      </c>
      <c r="E424" s="5">
        <v>8</v>
      </c>
      <c r="F424" s="5">
        <v>2024</v>
      </c>
      <c r="G424" s="5">
        <v>5</v>
      </c>
    </row>
    <row r="425" spans="1:7" x14ac:dyDescent="0.3">
      <c r="A425" s="21">
        <v>45511</v>
      </c>
      <c r="B425" s="143">
        <v>45505</v>
      </c>
      <c r="C425" s="158" t="s">
        <v>7</v>
      </c>
      <c r="D425" s="5">
        <v>7</v>
      </c>
      <c r="E425" s="5">
        <v>8</v>
      </c>
      <c r="F425" s="5">
        <v>2024</v>
      </c>
      <c r="G425" s="5">
        <v>5</v>
      </c>
    </row>
    <row r="426" spans="1:7" x14ac:dyDescent="0.3">
      <c r="A426" s="21">
        <v>45511</v>
      </c>
      <c r="B426" s="143">
        <v>45505</v>
      </c>
      <c r="C426" s="158" t="s">
        <v>12</v>
      </c>
      <c r="D426" s="5">
        <v>7</v>
      </c>
      <c r="E426" s="5">
        <v>8</v>
      </c>
      <c r="F426" s="5">
        <v>2024</v>
      </c>
      <c r="G426" s="5">
        <v>5</v>
      </c>
    </row>
    <row r="427" spans="1:7" x14ac:dyDescent="0.3">
      <c r="A427" s="21">
        <v>45512</v>
      </c>
      <c r="B427" s="143">
        <v>45505</v>
      </c>
      <c r="C427" s="158" t="s">
        <v>7</v>
      </c>
      <c r="D427" s="5">
        <v>8</v>
      </c>
      <c r="E427" s="5">
        <v>8</v>
      </c>
      <c r="F427" s="5">
        <v>2024</v>
      </c>
      <c r="G427" s="5">
        <v>6</v>
      </c>
    </row>
    <row r="428" spans="1:7" x14ac:dyDescent="0.3">
      <c r="A428" s="21">
        <v>45512</v>
      </c>
      <c r="B428" s="143">
        <v>45505</v>
      </c>
      <c r="C428" s="158" t="s">
        <v>7</v>
      </c>
      <c r="D428" s="5">
        <v>8</v>
      </c>
      <c r="E428" s="5">
        <v>8</v>
      </c>
      <c r="F428" s="5">
        <v>2024</v>
      </c>
      <c r="G428" s="5">
        <v>6</v>
      </c>
    </row>
    <row r="429" spans="1:7" x14ac:dyDescent="0.3">
      <c r="A429" s="21">
        <v>45512</v>
      </c>
      <c r="B429" s="143">
        <v>45505</v>
      </c>
      <c r="C429" s="158" t="s">
        <v>7</v>
      </c>
      <c r="D429" s="5">
        <v>8</v>
      </c>
      <c r="E429" s="5">
        <v>8</v>
      </c>
      <c r="F429" s="5">
        <v>2024</v>
      </c>
      <c r="G429" s="5">
        <v>6</v>
      </c>
    </row>
    <row r="430" spans="1:7" x14ac:dyDescent="0.3">
      <c r="A430" s="21">
        <v>45513</v>
      </c>
      <c r="B430" s="143">
        <v>45505</v>
      </c>
      <c r="C430" s="158" t="s">
        <v>12</v>
      </c>
      <c r="D430" s="5">
        <v>9</v>
      </c>
      <c r="E430" s="5">
        <v>8</v>
      </c>
      <c r="F430" s="5">
        <v>2024</v>
      </c>
      <c r="G430" s="5">
        <v>7</v>
      </c>
    </row>
    <row r="431" spans="1:7" x14ac:dyDescent="0.3">
      <c r="A431" s="21">
        <v>45513</v>
      </c>
      <c r="B431" s="143">
        <v>45505</v>
      </c>
      <c r="C431" s="158" t="s">
        <v>17</v>
      </c>
      <c r="D431" s="5">
        <v>9</v>
      </c>
      <c r="E431" s="5">
        <v>8</v>
      </c>
      <c r="F431" s="5">
        <v>2024</v>
      </c>
      <c r="G431" s="5">
        <v>7</v>
      </c>
    </row>
    <row r="432" spans="1:7" x14ac:dyDescent="0.3">
      <c r="A432" s="21">
        <v>45516</v>
      </c>
      <c r="B432" s="143">
        <v>45505</v>
      </c>
      <c r="C432" s="158" t="s">
        <v>7</v>
      </c>
      <c r="D432" s="5">
        <v>12</v>
      </c>
      <c r="E432" s="5">
        <v>8</v>
      </c>
      <c r="F432" s="5">
        <v>2024</v>
      </c>
      <c r="G432" s="5">
        <v>8</v>
      </c>
    </row>
    <row r="433" spans="1:7" x14ac:dyDescent="0.3">
      <c r="A433" s="21">
        <v>45517</v>
      </c>
      <c r="B433" s="143">
        <v>45505</v>
      </c>
      <c r="C433" s="158" t="s">
        <v>7</v>
      </c>
      <c r="D433" s="5">
        <v>13</v>
      </c>
      <c r="E433" s="5">
        <v>8</v>
      </c>
      <c r="F433" s="5">
        <v>2024</v>
      </c>
      <c r="G433" s="5">
        <v>9</v>
      </c>
    </row>
    <row r="434" spans="1:7" x14ac:dyDescent="0.3">
      <c r="A434" s="21">
        <v>45517</v>
      </c>
      <c r="B434" s="143">
        <v>45505</v>
      </c>
      <c r="C434" s="158" t="s">
        <v>17</v>
      </c>
      <c r="D434" s="5">
        <v>13</v>
      </c>
      <c r="E434" s="5">
        <v>8</v>
      </c>
      <c r="F434" s="5">
        <v>2024</v>
      </c>
      <c r="G434" s="5">
        <v>9</v>
      </c>
    </row>
    <row r="435" spans="1:7" x14ac:dyDescent="0.3">
      <c r="A435" s="21">
        <v>45517</v>
      </c>
      <c r="B435" s="143">
        <v>45505</v>
      </c>
      <c r="C435" s="158" t="s">
        <v>17</v>
      </c>
      <c r="D435" s="5">
        <v>13</v>
      </c>
      <c r="E435" s="5">
        <v>8</v>
      </c>
      <c r="F435" s="5">
        <v>2024</v>
      </c>
      <c r="G435" s="5">
        <v>9</v>
      </c>
    </row>
    <row r="436" spans="1:7" x14ac:dyDescent="0.3">
      <c r="A436" s="21">
        <v>45518</v>
      </c>
      <c r="B436" s="143">
        <v>45505</v>
      </c>
      <c r="C436" s="158" t="s">
        <v>7</v>
      </c>
      <c r="D436" s="5">
        <v>14</v>
      </c>
      <c r="E436" s="5">
        <v>8</v>
      </c>
      <c r="F436" s="5">
        <v>2024</v>
      </c>
      <c r="G436" s="5">
        <v>10</v>
      </c>
    </row>
    <row r="437" spans="1:7" x14ac:dyDescent="0.3">
      <c r="A437" s="21">
        <v>45518</v>
      </c>
      <c r="B437" s="143">
        <v>45505</v>
      </c>
      <c r="C437" s="158" t="s">
        <v>12</v>
      </c>
      <c r="D437" s="5">
        <v>14</v>
      </c>
      <c r="E437" s="5">
        <v>8</v>
      </c>
      <c r="F437" s="5">
        <v>2024</v>
      </c>
      <c r="G437" s="5">
        <v>10</v>
      </c>
    </row>
    <row r="438" spans="1:7" x14ac:dyDescent="0.3">
      <c r="A438" s="21">
        <v>45518</v>
      </c>
      <c r="B438" s="143">
        <v>45505</v>
      </c>
      <c r="C438" s="158" t="s">
        <v>7</v>
      </c>
      <c r="D438" s="5">
        <v>14</v>
      </c>
      <c r="E438" s="5">
        <v>8</v>
      </c>
      <c r="F438" s="5">
        <v>2024</v>
      </c>
      <c r="G438" s="5">
        <v>10</v>
      </c>
    </row>
    <row r="439" spans="1:7" x14ac:dyDescent="0.3">
      <c r="A439" s="21">
        <v>45518</v>
      </c>
      <c r="B439" s="143">
        <v>45505</v>
      </c>
      <c r="C439" s="158" t="s">
        <v>17</v>
      </c>
      <c r="D439" s="5">
        <v>14</v>
      </c>
      <c r="E439" s="5">
        <v>8</v>
      </c>
      <c r="F439" s="5">
        <v>2024</v>
      </c>
      <c r="G439" s="5">
        <v>10</v>
      </c>
    </row>
    <row r="440" spans="1:7" x14ac:dyDescent="0.3">
      <c r="A440" s="21">
        <v>45519</v>
      </c>
      <c r="B440" s="143">
        <v>45505</v>
      </c>
      <c r="C440" s="158" t="s">
        <v>12</v>
      </c>
      <c r="D440" s="5">
        <v>15</v>
      </c>
      <c r="E440" s="5">
        <v>8</v>
      </c>
      <c r="F440" s="5">
        <v>2024</v>
      </c>
      <c r="G440" s="5">
        <v>11</v>
      </c>
    </row>
    <row r="441" spans="1:7" x14ac:dyDescent="0.3">
      <c r="A441" s="21">
        <v>45520</v>
      </c>
      <c r="B441" s="143">
        <v>45505</v>
      </c>
      <c r="C441" s="158" t="s">
        <v>12</v>
      </c>
      <c r="D441" s="5">
        <v>16</v>
      </c>
      <c r="E441" s="5">
        <v>8</v>
      </c>
      <c r="F441" s="5">
        <v>2024</v>
      </c>
      <c r="G441" s="5">
        <v>12</v>
      </c>
    </row>
    <row r="442" spans="1:7" x14ac:dyDescent="0.3">
      <c r="A442" s="21">
        <v>45520</v>
      </c>
      <c r="B442" s="143">
        <v>45505</v>
      </c>
      <c r="C442" s="158" t="s">
        <v>12</v>
      </c>
      <c r="D442" s="5">
        <v>16</v>
      </c>
      <c r="E442" s="5">
        <v>8</v>
      </c>
      <c r="F442" s="5">
        <v>2024</v>
      </c>
      <c r="G442" s="5">
        <v>12</v>
      </c>
    </row>
    <row r="443" spans="1:7" x14ac:dyDescent="0.3">
      <c r="A443" s="21">
        <v>45520</v>
      </c>
      <c r="B443" s="143">
        <v>45505</v>
      </c>
      <c r="C443" s="158" t="s">
        <v>7</v>
      </c>
      <c r="D443" s="5">
        <v>16</v>
      </c>
      <c r="E443" s="5">
        <v>8</v>
      </c>
      <c r="F443" s="5">
        <v>2024</v>
      </c>
      <c r="G443" s="5">
        <v>12</v>
      </c>
    </row>
    <row r="444" spans="1:7" x14ac:dyDescent="0.3">
      <c r="A444" s="21">
        <v>45520</v>
      </c>
      <c r="B444" s="143">
        <v>45505</v>
      </c>
      <c r="C444" s="158" t="s">
        <v>7</v>
      </c>
      <c r="D444" s="5">
        <v>16</v>
      </c>
      <c r="E444" s="5">
        <v>8</v>
      </c>
      <c r="F444" s="5">
        <v>2024</v>
      </c>
      <c r="G444" s="5">
        <v>12</v>
      </c>
    </row>
    <row r="445" spans="1:7" x14ac:dyDescent="0.3">
      <c r="A445" s="21">
        <v>45520</v>
      </c>
      <c r="B445" s="143">
        <v>45505</v>
      </c>
      <c r="C445" s="158" t="s">
        <v>17</v>
      </c>
      <c r="D445" s="5">
        <v>16</v>
      </c>
      <c r="E445" s="5">
        <v>8</v>
      </c>
      <c r="F445" s="5">
        <v>2024</v>
      </c>
      <c r="G445" s="5">
        <v>12</v>
      </c>
    </row>
    <row r="446" spans="1:7" x14ac:dyDescent="0.3">
      <c r="A446" s="21">
        <v>45523</v>
      </c>
      <c r="B446" s="143">
        <v>45505</v>
      </c>
      <c r="C446" s="158" t="s">
        <v>7</v>
      </c>
      <c r="D446" s="5">
        <v>19</v>
      </c>
      <c r="E446" s="5">
        <v>8</v>
      </c>
      <c r="F446" s="5">
        <v>2024</v>
      </c>
      <c r="G446" s="5">
        <v>13</v>
      </c>
    </row>
    <row r="447" spans="1:7" x14ac:dyDescent="0.3">
      <c r="A447" s="21">
        <v>45523</v>
      </c>
      <c r="B447" s="143">
        <v>45505</v>
      </c>
      <c r="C447" s="158" t="s">
        <v>7</v>
      </c>
      <c r="D447" s="5">
        <v>19</v>
      </c>
      <c r="E447" s="5">
        <v>8</v>
      </c>
      <c r="F447" s="5">
        <v>2024</v>
      </c>
      <c r="G447" s="5">
        <v>13</v>
      </c>
    </row>
    <row r="448" spans="1:7" x14ac:dyDescent="0.3">
      <c r="A448" s="21">
        <v>45523</v>
      </c>
      <c r="B448" s="143">
        <v>45505</v>
      </c>
      <c r="C448" s="158" t="s">
        <v>17</v>
      </c>
      <c r="D448" s="5">
        <v>19</v>
      </c>
      <c r="E448" s="5">
        <v>8</v>
      </c>
      <c r="F448" s="5">
        <v>2024</v>
      </c>
      <c r="G448" s="5">
        <v>13</v>
      </c>
    </row>
    <row r="449" spans="1:7" x14ac:dyDescent="0.3">
      <c r="A449" s="21">
        <v>45523</v>
      </c>
      <c r="B449" s="143">
        <v>45505</v>
      </c>
      <c r="C449" s="158" t="s">
        <v>17</v>
      </c>
      <c r="D449" s="5">
        <v>19</v>
      </c>
      <c r="E449" s="5">
        <v>8</v>
      </c>
      <c r="F449" s="5">
        <v>2024</v>
      </c>
      <c r="G449" s="5">
        <v>13</v>
      </c>
    </row>
    <row r="450" spans="1:7" x14ac:dyDescent="0.3">
      <c r="A450" s="21">
        <v>45523</v>
      </c>
      <c r="B450" s="143">
        <v>45505</v>
      </c>
      <c r="C450" s="158" t="s">
        <v>12</v>
      </c>
      <c r="D450" s="5">
        <v>19</v>
      </c>
      <c r="E450" s="5">
        <v>8</v>
      </c>
      <c r="F450" s="5">
        <v>2024</v>
      </c>
      <c r="G450" s="5">
        <v>13</v>
      </c>
    </row>
    <row r="451" spans="1:7" x14ac:dyDescent="0.3">
      <c r="A451" s="21">
        <v>45523</v>
      </c>
      <c r="B451" s="143">
        <v>45505</v>
      </c>
      <c r="C451" s="158" t="s">
        <v>7</v>
      </c>
      <c r="D451" s="5">
        <v>19</v>
      </c>
      <c r="E451" s="5">
        <v>8</v>
      </c>
      <c r="F451" s="5">
        <v>2024</v>
      </c>
      <c r="G451" s="5">
        <v>13</v>
      </c>
    </row>
    <row r="452" spans="1:7" x14ac:dyDescent="0.3">
      <c r="A452" s="21">
        <v>45524</v>
      </c>
      <c r="B452" s="143">
        <v>45505</v>
      </c>
      <c r="C452" s="158" t="s">
        <v>12</v>
      </c>
      <c r="D452" s="5">
        <v>20</v>
      </c>
      <c r="E452" s="5">
        <v>8</v>
      </c>
      <c r="F452" s="5">
        <v>2024</v>
      </c>
      <c r="G452" s="5">
        <v>14</v>
      </c>
    </row>
    <row r="453" spans="1:7" x14ac:dyDescent="0.3">
      <c r="A453" s="21">
        <v>45524</v>
      </c>
      <c r="B453" s="143">
        <v>45505</v>
      </c>
      <c r="C453" s="158" t="s">
        <v>7</v>
      </c>
      <c r="D453" s="5">
        <v>20</v>
      </c>
      <c r="E453" s="5">
        <v>8</v>
      </c>
      <c r="F453" s="5">
        <v>2024</v>
      </c>
      <c r="G453" s="5">
        <v>14</v>
      </c>
    </row>
    <row r="454" spans="1:7" x14ac:dyDescent="0.3">
      <c r="A454" s="21">
        <v>45524</v>
      </c>
      <c r="B454" s="143">
        <v>45505</v>
      </c>
      <c r="C454" s="158" t="s">
        <v>12</v>
      </c>
      <c r="D454" s="5">
        <v>20</v>
      </c>
      <c r="E454" s="5">
        <v>8</v>
      </c>
      <c r="F454" s="5">
        <v>2024</v>
      </c>
      <c r="G454" s="5">
        <v>14</v>
      </c>
    </row>
    <row r="455" spans="1:7" x14ac:dyDescent="0.3">
      <c r="A455" s="21">
        <v>45525</v>
      </c>
      <c r="B455" s="143">
        <v>45505</v>
      </c>
      <c r="C455" s="158" t="s">
        <v>12</v>
      </c>
      <c r="D455" s="5">
        <v>21</v>
      </c>
      <c r="E455" s="5">
        <v>8</v>
      </c>
      <c r="F455" s="5">
        <v>2024</v>
      </c>
      <c r="G455" s="5">
        <v>15</v>
      </c>
    </row>
    <row r="456" spans="1:7" x14ac:dyDescent="0.3">
      <c r="A456" s="21">
        <v>45525</v>
      </c>
      <c r="B456" s="143">
        <v>45505</v>
      </c>
      <c r="C456" s="158" t="s">
        <v>7</v>
      </c>
      <c r="D456" s="5">
        <v>21</v>
      </c>
      <c r="E456" s="5">
        <v>8</v>
      </c>
      <c r="F456" s="5">
        <v>2024</v>
      </c>
      <c r="G456" s="5">
        <v>15</v>
      </c>
    </row>
    <row r="457" spans="1:7" x14ac:dyDescent="0.3">
      <c r="A457" s="21">
        <v>45525</v>
      </c>
      <c r="B457" s="143">
        <v>45505</v>
      </c>
      <c r="C457" s="158" t="s">
        <v>17</v>
      </c>
      <c r="D457" s="5">
        <v>21</v>
      </c>
      <c r="E457" s="5">
        <v>8</v>
      </c>
      <c r="F457" s="5">
        <v>2024</v>
      </c>
      <c r="G457" s="5">
        <v>15</v>
      </c>
    </row>
    <row r="458" spans="1:7" x14ac:dyDescent="0.3">
      <c r="A458" s="21">
        <v>45525</v>
      </c>
      <c r="B458" s="143">
        <v>45505</v>
      </c>
      <c r="C458" s="158" t="s">
        <v>17</v>
      </c>
      <c r="D458" s="5">
        <v>21</v>
      </c>
      <c r="E458" s="5">
        <v>8</v>
      </c>
      <c r="F458" s="5">
        <v>2024</v>
      </c>
      <c r="G458" s="5">
        <v>15</v>
      </c>
    </row>
    <row r="459" spans="1:7" x14ac:dyDescent="0.3">
      <c r="A459" s="21">
        <v>45526</v>
      </c>
      <c r="B459" s="143">
        <v>45505</v>
      </c>
      <c r="C459" s="158" t="s">
        <v>12</v>
      </c>
      <c r="D459" s="5">
        <v>22</v>
      </c>
      <c r="E459" s="5">
        <v>8</v>
      </c>
      <c r="F459" s="5">
        <v>2024</v>
      </c>
      <c r="G459" s="5">
        <v>16</v>
      </c>
    </row>
    <row r="460" spans="1:7" x14ac:dyDescent="0.3">
      <c r="A460" s="21">
        <v>45526</v>
      </c>
      <c r="B460" s="143">
        <v>45505</v>
      </c>
      <c r="C460" s="158" t="s">
        <v>7</v>
      </c>
      <c r="D460" s="5">
        <v>22</v>
      </c>
      <c r="E460" s="5">
        <v>8</v>
      </c>
      <c r="F460" s="5">
        <v>2024</v>
      </c>
      <c r="G460" s="5">
        <v>16</v>
      </c>
    </row>
    <row r="461" spans="1:7" x14ac:dyDescent="0.3">
      <c r="A461" s="21">
        <v>45526</v>
      </c>
      <c r="B461" s="143">
        <v>45505</v>
      </c>
      <c r="C461" s="158" t="s">
        <v>17</v>
      </c>
      <c r="D461" s="5">
        <v>22</v>
      </c>
      <c r="E461" s="5">
        <v>8</v>
      </c>
      <c r="F461" s="5">
        <v>2024</v>
      </c>
      <c r="G461" s="5">
        <v>16</v>
      </c>
    </row>
    <row r="462" spans="1:7" x14ac:dyDescent="0.3">
      <c r="A462" s="21">
        <v>45527</v>
      </c>
      <c r="B462" s="143">
        <v>45505</v>
      </c>
      <c r="C462" s="158" t="s">
        <v>17</v>
      </c>
      <c r="D462" s="5">
        <v>23</v>
      </c>
      <c r="E462" s="5">
        <v>8</v>
      </c>
      <c r="F462" s="5">
        <v>2024</v>
      </c>
      <c r="G462" s="5">
        <v>17</v>
      </c>
    </row>
    <row r="463" spans="1:7" x14ac:dyDescent="0.3">
      <c r="A463" s="21">
        <v>45527</v>
      </c>
      <c r="B463" s="143">
        <v>45505</v>
      </c>
      <c r="C463" s="158" t="s">
        <v>7</v>
      </c>
      <c r="D463" s="5">
        <v>23</v>
      </c>
      <c r="E463" s="5">
        <v>8</v>
      </c>
      <c r="F463" s="5">
        <v>2024</v>
      </c>
      <c r="G463" s="5">
        <v>17</v>
      </c>
    </row>
    <row r="464" spans="1:7" x14ac:dyDescent="0.3">
      <c r="A464" s="21">
        <v>45527</v>
      </c>
      <c r="B464" s="143">
        <v>45505</v>
      </c>
      <c r="C464" s="158" t="s">
        <v>17</v>
      </c>
      <c r="D464" s="5">
        <v>23</v>
      </c>
      <c r="E464" s="5">
        <v>8</v>
      </c>
      <c r="F464" s="5">
        <v>2024</v>
      </c>
      <c r="G464" s="5">
        <v>17</v>
      </c>
    </row>
    <row r="465" spans="1:7" x14ac:dyDescent="0.3">
      <c r="A465" s="21">
        <v>45530</v>
      </c>
      <c r="B465" s="143">
        <v>45505</v>
      </c>
      <c r="C465" s="158" t="s">
        <v>7</v>
      </c>
      <c r="D465" s="5">
        <v>26</v>
      </c>
      <c r="E465" s="5">
        <v>8</v>
      </c>
      <c r="F465" s="5">
        <v>2024</v>
      </c>
      <c r="G465" s="5">
        <v>18</v>
      </c>
    </row>
    <row r="466" spans="1:7" x14ac:dyDescent="0.3">
      <c r="A466" s="21">
        <v>45530</v>
      </c>
      <c r="B466" s="143">
        <v>45505</v>
      </c>
      <c r="C466" s="158" t="s">
        <v>17</v>
      </c>
      <c r="D466" s="5">
        <v>26</v>
      </c>
      <c r="E466" s="5">
        <v>8</v>
      </c>
      <c r="F466" s="5">
        <v>2024</v>
      </c>
      <c r="G466" s="5">
        <v>18</v>
      </c>
    </row>
    <row r="467" spans="1:7" x14ac:dyDescent="0.3">
      <c r="A467" s="21">
        <v>45530</v>
      </c>
      <c r="B467" s="143">
        <v>45505</v>
      </c>
      <c r="C467" s="158" t="s">
        <v>12</v>
      </c>
      <c r="D467" s="5">
        <v>26</v>
      </c>
      <c r="E467" s="5">
        <v>8</v>
      </c>
      <c r="F467" s="5">
        <v>2024</v>
      </c>
      <c r="G467" s="5">
        <v>18</v>
      </c>
    </row>
    <row r="468" spans="1:7" x14ac:dyDescent="0.3">
      <c r="A468" s="21">
        <v>45531</v>
      </c>
      <c r="B468" s="143">
        <v>45505</v>
      </c>
      <c r="C468" s="158" t="s">
        <v>12</v>
      </c>
      <c r="D468" s="5">
        <v>27</v>
      </c>
      <c r="E468" s="5">
        <v>8</v>
      </c>
      <c r="F468" s="5">
        <v>2024</v>
      </c>
      <c r="G468" s="5">
        <v>19</v>
      </c>
    </row>
    <row r="469" spans="1:7" x14ac:dyDescent="0.3">
      <c r="A469" s="21">
        <v>45531</v>
      </c>
      <c r="B469" s="143">
        <v>45505</v>
      </c>
      <c r="C469" s="158" t="s">
        <v>7</v>
      </c>
      <c r="D469" s="5">
        <v>27</v>
      </c>
      <c r="E469" s="5">
        <v>8</v>
      </c>
      <c r="F469" s="5">
        <v>2024</v>
      </c>
      <c r="G469" s="5">
        <v>19</v>
      </c>
    </row>
    <row r="470" spans="1:7" x14ac:dyDescent="0.3">
      <c r="A470" s="21">
        <v>45531</v>
      </c>
      <c r="B470" s="143">
        <v>45505</v>
      </c>
      <c r="C470" s="158" t="s">
        <v>7</v>
      </c>
      <c r="D470" s="5">
        <v>27</v>
      </c>
      <c r="E470" s="5">
        <v>8</v>
      </c>
      <c r="F470" s="5">
        <v>2024</v>
      </c>
      <c r="G470" s="5">
        <v>19</v>
      </c>
    </row>
    <row r="471" spans="1:7" x14ac:dyDescent="0.3">
      <c r="A471" s="21">
        <v>45531</v>
      </c>
      <c r="B471" s="143">
        <v>45505</v>
      </c>
      <c r="C471" s="159" t="s">
        <v>17</v>
      </c>
      <c r="D471" s="5">
        <v>27</v>
      </c>
      <c r="E471" s="5">
        <v>8</v>
      </c>
      <c r="F471" s="5">
        <v>2024</v>
      </c>
      <c r="G471" s="5">
        <v>19</v>
      </c>
    </row>
    <row r="472" spans="1:7" x14ac:dyDescent="0.3">
      <c r="A472" s="21">
        <v>45532</v>
      </c>
      <c r="B472" s="143">
        <v>45505</v>
      </c>
      <c r="C472" s="159" t="s">
        <v>7</v>
      </c>
      <c r="D472" s="5">
        <v>28</v>
      </c>
      <c r="E472" s="5">
        <v>8</v>
      </c>
      <c r="F472" s="5">
        <v>2024</v>
      </c>
      <c r="G472" s="5">
        <v>20</v>
      </c>
    </row>
    <row r="473" spans="1:7" x14ac:dyDescent="0.3">
      <c r="A473" s="21">
        <v>45532</v>
      </c>
      <c r="B473" s="143">
        <v>45505</v>
      </c>
      <c r="C473" s="158" t="s">
        <v>7</v>
      </c>
      <c r="D473" s="5">
        <v>28</v>
      </c>
      <c r="E473" s="5">
        <v>8</v>
      </c>
      <c r="F473" s="5">
        <v>2024</v>
      </c>
      <c r="G473" s="5">
        <v>20</v>
      </c>
    </row>
    <row r="474" spans="1:7" x14ac:dyDescent="0.3">
      <c r="A474" s="21">
        <v>45532</v>
      </c>
      <c r="B474" s="143">
        <v>45505</v>
      </c>
      <c r="C474" s="159" t="s">
        <v>7</v>
      </c>
      <c r="D474" s="5">
        <v>28</v>
      </c>
      <c r="E474" s="5">
        <v>8</v>
      </c>
      <c r="F474" s="5">
        <v>2024</v>
      </c>
      <c r="G474" s="5">
        <v>20</v>
      </c>
    </row>
    <row r="475" spans="1:7" x14ac:dyDescent="0.3">
      <c r="A475" s="21">
        <v>45532</v>
      </c>
      <c r="B475" s="143">
        <v>45505</v>
      </c>
      <c r="C475" s="159" t="s">
        <v>12</v>
      </c>
      <c r="D475" s="5">
        <v>28</v>
      </c>
      <c r="E475" s="5">
        <v>8</v>
      </c>
      <c r="F475" s="5">
        <v>2024</v>
      </c>
      <c r="G475" s="5">
        <v>20</v>
      </c>
    </row>
    <row r="476" spans="1:7" x14ac:dyDescent="0.3">
      <c r="A476" s="21">
        <v>45533</v>
      </c>
      <c r="B476" s="143">
        <v>45505</v>
      </c>
      <c r="C476" s="159" t="s">
        <v>7</v>
      </c>
      <c r="D476" s="5">
        <v>29</v>
      </c>
      <c r="E476" s="5">
        <v>8</v>
      </c>
      <c r="F476" s="5">
        <v>2024</v>
      </c>
      <c r="G476" s="5">
        <v>21</v>
      </c>
    </row>
    <row r="477" spans="1:7" x14ac:dyDescent="0.3">
      <c r="A477" s="21">
        <v>45533</v>
      </c>
      <c r="B477" s="143">
        <v>45505</v>
      </c>
      <c r="C477" s="159" t="s">
        <v>12</v>
      </c>
      <c r="D477" s="5">
        <v>29</v>
      </c>
      <c r="E477" s="5">
        <v>8</v>
      </c>
      <c r="F477" s="5">
        <v>2024</v>
      </c>
      <c r="G477" s="5">
        <v>21</v>
      </c>
    </row>
    <row r="478" spans="1:7" x14ac:dyDescent="0.3">
      <c r="A478" s="21">
        <v>45534</v>
      </c>
      <c r="B478" s="143">
        <v>45505</v>
      </c>
      <c r="C478" s="158" t="s">
        <v>14</v>
      </c>
      <c r="D478" s="5">
        <v>30</v>
      </c>
      <c r="E478" s="5">
        <v>8</v>
      </c>
      <c r="F478" s="5">
        <v>2024</v>
      </c>
      <c r="G478" s="5">
        <v>22</v>
      </c>
    </row>
    <row r="479" spans="1:7" x14ac:dyDescent="0.3">
      <c r="A479" s="21">
        <v>45534</v>
      </c>
      <c r="B479" s="143">
        <v>45505</v>
      </c>
      <c r="C479" s="159" t="s">
        <v>7</v>
      </c>
      <c r="D479" s="5">
        <v>30</v>
      </c>
      <c r="E479" s="5">
        <v>8</v>
      </c>
      <c r="F479" s="5">
        <v>2024</v>
      </c>
      <c r="G479" s="5">
        <v>22</v>
      </c>
    </row>
    <row r="480" spans="1:7" x14ac:dyDescent="0.3">
      <c r="A480" s="21">
        <v>45537</v>
      </c>
      <c r="B480" s="143">
        <v>45536</v>
      </c>
      <c r="C480" s="159" t="s">
        <v>7</v>
      </c>
      <c r="D480" s="5">
        <v>2</v>
      </c>
      <c r="E480" s="5">
        <v>9</v>
      </c>
      <c r="F480" s="5">
        <v>2024</v>
      </c>
      <c r="G480" s="5">
        <v>1</v>
      </c>
    </row>
    <row r="481" spans="1:7" x14ac:dyDescent="0.3">
      <c r="A481" s="21">
        <v>45537</v>
      </c>
      <c r="B481" s="143">
        <v>45536</v>
      </c>
      <c r="C481" s="158" t="s">
        <v>7</v>
      </c>
      <c r="D481" s="5">
        <v>2</v>
      </c>
      <c r="E481" s="5">
        <v>9</v>
      </c>
      <c r="F481" s="5">
        <v>2024</v>
      </c>
      <c r="G481" s="5">
        <v>1</v>
      </c>
    </row>
    <row r="482" spans="1:7" x14ac:dyDescent="0.3">
      <c r="A482" s="21">
        <v>45537</v>
      </c>
      <c r="B482" s="143">
        <v>45536</v>
      </c>
      <c r="C482" s="158" t="s">
        <v>12</v>
      </c>
      <c r="D482" s="5">
        <v>2</v>
      </c>
      <c r="E482" s="5">
        <v>9</v>
      </c>
      <c r="F482" s="5">
        <v>2024</v>
      </c>
      <c r="G482" s="5">
        <v>1</v>
      </c>
    </row>
    <row r="483" spans="1:7" x14ac:dyDescent="0.3">
      <c r="A483" s="21">
        <v>45537</v>
      </c>
      <c r="B483" s="143">
        <v>45536</v>
      </c>
      <c r="C483" s="159" t="s">
        <v>7</v>
      </c>
      <c r="D483" s="5">
        <v>2</v>
      </c>
      <c r="E483" s="5">
        <v>9</v>
      </c>
      <c r="F483" s="5">
        <v>2024</v>
      </c>
      <c r="G483" s="5">
        <v>1</v>
      </c>
    </row>
    <row r="484" spans="1:7" x14ac:dyDescent="0.3">
      <c r="A484" s="21">
        <v>45538</v>
      </c>
      <c r="B484" s="143">
        <v>45536</v>
      </c>
      <c r="C484" s="159" t="s">
        <v>12</v>
      </c>
      <c r="D484" s="5">
        <v>3</v>
      </c>
      <c r="E484" s="5">
        <v>9</v>
      </c>
      <c r="F484" s="5">
        <v>2024</v>
      </c>
      <c r="G484" s="5">
        <v>2</v>
      </c>
    </row>
    <row r="485" spans="1:7" x14ac:dyDescent="0.3">
      <c r="A485" s="21">
        <v>45538</v>
      </c>
      <c r="B485" s="143">
        <v>45536</v>
      </c>
      <c r="C485" s="160" t="s">
        <v>7</v>
      </c>
      <c r="D485" s="5">
        <v>3</v>
      </c>
      <c r="E485" s="5">
        <v>9</v>
      </c>
      <c r="F485" s="5">
        <v>2024</v>
      </c>
      <c r="G485" s="5">
        <v>2</v>
      </c>
    </row>
    <row r="486" spans="1:7" x14ac:dyDescent="0.3">
      <c r="A486" s="21">
        <v>45538</v>
      </c>
      <c r="B486" s="143">
        <v>45536</v>
      </c>
      <c r="C486" s="160" t="s">
        <v>7</v>
      </c>
      <c r="D486" s="5">
        <v>3</v>
      </c>
      <c r="E486" s="5">
        <v>9</v>
      </c>
      <c r="F486" s="5">
        <v>2024</v>
      </c>
      <c r="G486" s="5">
        <v>2</v>
      </c>
    </row>
    <row r="487" spans="1:7" x14ac:dyDescent="0.3">
      <c r="A487" s="21">
        <v>45538</v>
      </c>
      <c r="B487" s="143">
        <v>45536</v>
      </c>
      <c r="C487" s="158" t="s">
        <v>7</v>
      </c>
      <c r="D487" s="5">
        <v>3</v>
      </c>
      <c r="E487" s="5">
        <v>9</v>
      </c>
      <c r="F487" s="5">
        <v>2024</v>
      </c>
      <c r="G487" s="5">
        <v>2</v>
      </c>
    </row>
    <row r="488" spans="1:7" x14ac:dyDescent="0.3">
      <c r="A488" s="21">
        <v>45539</v>
      </c>
      <c r="B488" s="143">
        <v>45536</v>
      </c>
      <c r="C488" s="158" t="s">
        <v>7</v>
      </c>
      <c r="D488" s="5">
        <v>4</v>
      </c>
      <c r="E488" s="5">
        <v>9</v>
      </c>
      <c r="F488" s="5">
        <v>2024</v>
      </c>
      <c r="G488" s="5">
        <v>3</v>
      </c>
    </row>
    <row r="489" spans="1:7" x14ac:dyDescent="0.3">
      <c r="A489" s="21">
        <v>45539</v>
      </c>
      <c r="B489" s="143">
        <v>45536</v>
      </c>
      <c r="C489" s="159" t="s">
        <v>7</v>
      </c>
      <c r="D489" s="5">
        <v>4</v>
      </c>
      <c r="E489" s="5">
        <v>9</v>
      </c>
      <c r="F489" s="5">
        <v>2024</v>
      </c>
      <c r="G489" s="5">
        <v>3</v>
      </c>
    </row>
    <row r="490" spans="1:7" x14ac:dyDescent="0.3">
      <c r="A490" s="21">
        <v>45539</v>
      </c>
      <c r="B490" s="143">
        <v>45536</v>
      </c>
      <c r="C490" s="160" t="s">
        <v>14</v>
      </c>
      <c r="D490" s="5">
        <v>4</v>
      </c>
      <c r="E490" s="5">
        <v>9</v>
      </c>
      <c r="F490" s="5">
        <v>2024</v>
      </c>
      <c r="G490" s="5">
        <v>3</v>
      </c>
    </row>
    <row r="491" spans="1:7" x14ac:dyDescent="0.3">
      <c r="A491" s="21">
        <v>45539</v>
      </c>
      <c r="B491" s="143">
        <v>45536</v>
      </c>
      <c r="C491" s="160" t="s">
        <v>14</v>
      </c>
      <c r="D491" s="5">
        <v>4</v>
      </c>
      <c r="E491" s="5">
        <v>9</v>
      </c>
      <c r="F491" s="5">
        <v>2024</v>
      </c>
      <c r="G491" s="5">
        <v>3</v>
      </c>
    </row>
    <row r="492" spans="1:7" x14ac:dyDescent="0.3">
      <c r="A492" s="21">
        <v>45539</v>
      </c>
      <c r="B492" s="143">
        <v>45536</v>
      </c>
      <c r="C492" s="160" t="s">
        <v>14</v>
      </c>
      <c r="D492" s="5">
        <v>4</v>
      </c>
      <c r="E492" s="5">
        <v>9</v>
      </c>
      <c r="F492" s="5">
        <v>2024</v>
      </c>
      <c r="G492" s="5">
        <v>3</v>
      </c>
    </row>
    <row r="493" spans="1:7" x14ac:dyDescent="0.3">
      <c r="A493" s="21">
        <v>45539</v>
      </c>
      <c r="B493" s="143">
        <v>45536</v>
      </c>
      <c r="C493" s="160" t="s">
        <v>7</v>
      </c>
      <c r="D493" s="5">
        <v>4</v>
      </c>
      <c r="E493" s="5">
        <v>9</v>
      </c>
      <c r="F493" s="5">
        <v>2024</v>
      </c>
      <c r="G493" s="5">
        <v>3</v>
      </c>
    </row>
    <row r="494" spans="1:7" x14ac:dyDescent="0.3">
      <c r="A494" s="21">
        <v>45540</v>
      </c>
      <c r="B494" s="143">
        <v>45536</v>
      </c>
      <c r="C494" s="161" t="s">
        <v>12</v>
      </c>
      <c r="D494" s="5">
        <v>5</v>
      </c>
      <c r="E494" s="5">
        <v>9</v>
      </c>
      <c r="F494" s="5">
        <v>2024</v>
      </c>
      <c r="G494" s="5">
        <v>4</v>
      </c>
    </row>
    <row r="495" spans="1:7" x14ac:dyDescent="0.3">
      <c r="A495" s="21">
        <v>45540</v>
      </c>
      <c r="B495" s="143">
        <v>45536</v>
      </c>
      <c r="C495" s="162" t="s">
        <v>7</v>
      </c>
      <c r="D495" s="5">
        <v>5</v>
      </c>
      <c r="E495" s="5">
        <v>9</v>
      </c>
      <c r="F495" s="5">
        <v>2024</v>
      </c>
      <c r="G495" s="5">
        <v>4</v>
      </c>
    </row>
    <row r="496" spans="1:7" x14ac:dyDescent="0.3">
      <c r="A496" s="21">
        <v>45540</v>
      </c>
      <c r="B496" s="143">
        <v>45536</v>
      </c>
      <c r="C496" s="160" t="s">
        <v>14</v>
      </c>
      <c r="D496" s="5">
        <v>5</v>
      </c>
      <c r="E496" s="5">
        <v>9</v>
      </c>
      <c r="F496" s="5">
        <v>2024</v>
      </c>
      <c r="G496" s="5">
        <v>4</v>
      </c>
    </row>
    <row r="497" spans="1:7" x14ac:dyDescent="0.3">
      <c r="A497" s="21">
        <v>45540</v>
      </c>
      <c r="B497" s="143">
        <v>45536</v>
      </c>
      <c r="C497" s="160" t="s">
        <v>7</v>
      </c>
      <c r="D497" s="5">
        <v>5</v>
      </c>
      <c r="E497" s="5">
        <v>9</v>
      </c>
      <c r="F497" s="5">
        <v>2024</v>
      </c>
      <c r="G497" s="5">
        <v>4</v>
      </c>
    </row>
    <row r="498" spans="1:7" x14ac:dyDescent="0.3">
      <c r="A498" s="21">
        <v>45540</v>
      </c>
      <c r="B498" s="143">
        <v>45536</v>
      </c>
      <c r="C498" s="160" t="s">
        <v>14</v>
      </c>
      <c r="D498" s="5">
        <v>5</v>
      </c>
      <c r="E498" s="5">
        <v>9</v>
      </c>
      <c r="F498" s="5">
        <v>2024</v>
      </c>
      <c r="G498" s="5">
        <v>4</v>
      </c>
    </row>
    <row r="499" spans="1:7" x14ac:dyDescent="0.3">
      <c r="A499" s="21">
        <v>45541</v>
      </c>
      <c r="B499" s="143">
        <v>45536</v>
      </c>
      <c r="C499" s="161" t="s">
        <v>14</v>
      </c>
      <c r="D499" s="5">
        <v>6</v>
      </c>
      <c r="E499" s="5">
        <v>9</v>
      </c>
      <c r="F499" s="5">
        <v>2024</v>
      </c>
      <c r="G499" s="5">
        <v>5</v>
      </c>
    </row>
    <row r="500" spans="1:7" x14ac:dyDescent="0.3">
      <c r="A500" s="21">
        <v>45541</v>
      </c>
      <c r="B500" s="143">
        <v>45536</v>
      </c>
      <c r="C500" s="163" t="s">
        <v>7</v>
      </c>
      <c r="D500" s="5">
        <v>6</v>
      </c>
      <c r="E500" s="5">
        <v>9</v>
      </c>
      <c r="F500" s="5">
        <v>2024</v>
      </c>
      <c r="G500" s="5">
        <v>5</v>
      </c>
    </row>
    <row r="501" spans="1:7" x14ac:dyDescent="0.3">
      <c r="A501" s="21">
        <v>45541</v>
      </c>
      <c r="B501" s="143">
        <v>45536</v>
      </c>
      <c r="C501" s="160" t="s">
        <v>7</v>
      </c>
      <c r="D501" s="5">
        <v>6</v>
      </c>
      <c r="E501" s="5">
        <v>9</v>
      </c>
      <c r="F501" s="5">
        <v>2024</v>
      </c>
      <c r="G501" s="5">
        <v>5</v>
      </c>
    </row>
    <row r="502" spans="1:7" x14ac:dyDescent="0.3">
      <c r="A502" s="330">
        <v>45541</v>
      </c>
      <c r="B502" s="143">
        <v>45536</v>
      </c>
      <c r="C502" s="160" t="s">
        <v>7</v>
      </c>
      <c r="D502" s="5">
        <v>6</v>
      </c>
      <c r="E502" s="5">
        <v>9</v>
      </c>
      <c r="F502" s="5">
        <v>2024</v>
      </c>
      <c r="G502" s="5">
        <v>5</v>
      </c>
    </row>
    <row r="503" spans="1:7" x14ac:dyDescent="0.3">
      <c r="A503" s="331">
        <v>45542</v>
      </c>
      <c r="B503" s="143">
        <v>45536</v>
      </c>
      <c r="C503" s="160" t="s">
        <v>7</v>
      </c>
      <c r="D503" s="5">
        <v>7</v>
      </c>
      <c r="E503" s="5">
        <v>9</v>
      </c>
      <c r="F503" s="5">
        <v>2024</v>
      </c>
      <c r="G503" s="5">
        <v>5</v>
      </c>
    </row>
    <row r="504" spans="1:7" x14ac:dyDescent="0.3">
      <c r="A504" s="331">
        <v>45544</v>
      </c>
      <c r="B504" s="143">
        <v>45536</v>
      </c>
      <c r="C504" s="160" t="s">
        <v>7</v>
      </c>
      <c r="D504" s="5">
        <v>9</v>
      </c>
      <c r="E504" s="5">
        <v>9</v>
      </c>
      <c r="F504" s="5">
        <v>2024</v>
      </c>
      <c r="G504" s="5">
        <v>6</v>
      </c>
    </row>
    <row r="505" spans="1:7" x14ac:dyDescent="0.3">
      <c r="A505" s="331">
        <v>45544</v>
      </c>
      <c r="B505" s="143">
        <v>45536</v>
      </c>
      <c r="C505" s="160" t="s">
        <v>14</v>
      </c>
      <c r="D505" s="5">
        <v>9</v>
      </c>
      <c r="E505" s="5">
        <v>9</v>
      </c>
      <c r="F505" s="5">
        <v>2024</v>
      </c>
      <c r="G505" s="5">
        <v>6</v>
      </c>
    </row>
    <row r="506" spans="1:7" x14ac:dyDescent="0.3">
      <c r="A506" s="331">
        <v>45544</v>
      </c>
      <c r="B506" s="143">
        <v>45536</v>
      </c>
      <c r="C506" s="160" t="s">
        <v>7</v>
      </c>
      <c r="D506" s="5">
        <v>9</v>
      </c>
      <c r="E506" s="5">
        <v>9</v>
      </c>
      <c r="F506" s="5">
        <v>2024</v>
      </c>
      <c r="G506" s="5">
        <v>6</v>
      </c>
    </row>
    <row r="507" spans="1:7" x14ac:dyDescent="0.3">
      <c r="A507" s="332">
        <v>45544</v>
      </c>
      <c r="B507" s="143">
        <v>45536</v>
      </c>
      <c r="C507" s="161" t="s">
        <v>7</v>
      </c>
      <c r="D507" s="5">
        <v>9</v>
      </c>
      <c r="E507" s="5">
        <v>9</v>
      </c>
      <c r="F507" s="5">
        <v>2024</v>
      </c>
      <c r="G507" s="5">
        <v>6</v>
      </c>
    </row>
    <row r="508" spans="1:7" x14ac:dyDescent="0.3">
      <c r="A508" s="332">
        <v>45544</v>
      </c>
      <c r="B508" s="143">
        <v>45536</v>
      </c>
      <c r="C508" s="161" t="s">
        <v>7</v>
      </c>
      <c r="D508" s="5">
        <v>9</v>
      </c>
      <c r="E508" s="5">
        <v>9</v>
      </c>
      <c r="F508" s="5">
        <v>2024</v>
      </c>
      <c r="G508" s="5">
        <v>6</v>
      </c>
    </row>
    <row r="509" spans="1:7" x14ac:dyDescent="0.3">
      <c r="A509" s="333">
        <v>45544</v>
      </c>
      <c r="B509" s="143">
        <v>45536</v>
      </c>
      <c r="C509" s="158" t="s">
        <v>7</v>
      </c>
      <c r="D509" s="5">
        <v>9</v>
      </c>
      <c r="E509" s="5">
        <v>9</v>
      </c>
      <c r="F509" s="5">
        <v>2024</v>
      </c>
      <c r="G509" s="5">
        <v>6</v>
      </c>
    </row>
    <row r="510" spans="1:7" x14ac:dyDescent="0.3">
      <c r="A510" s="334">
        <v>45545</v>
      </c>
      <c r="B510" s="143">
        <v>45536</v>
      </c>
      <c r="C510" s="159" t="s">
        <v>12</v>
      </c>
      <c r="D510" s="5">
        <v>10</v>
      </c>
      <c r="E510" s="5">
        <v>9</v>
      </c>
      <c r="F510" s="5">
        <v>2024</v>
      </c>
      <c r="G510" s="5">
        <v>7</v>
      </c>
    </row>
    <row r="511" spans="1:7" x14ac:dyDescent="0.3">
      <c r="A511" s="333">
        <v>45545</v>
      </c>
      <c r="B511" s="143">
        <v>45536</v>
      </c>
      <c r="C511" s="158" t="s">
        <v>17</v>
      </c>
      <c r="D511" s="5">
        <v>10</v>
      </c>
      <c r="E511" s="5">
        <v>9</v>
      </c>
      <c r="F511" s="5">
        <v>2024</v>
      </c>
      <c r="G511" s="5">
        <v>7</v>
      </c>
    </row>
    <row r="512" spans="1:7" x14ac:dyDescent="0.3">
      <c r="A512" s="334">
        <v>45545</v>
      </c>
      <c r="B512" s="143">
        <v>45536</v>
      </c>
      <c r="C512" s="159" t="s">
        <v>7</v>
      </c>
      <c r="D512" s="5">
        <v>10</v>
      </c>
      <c r="E512" s="5">
        <v>9</v>
      </c>
      <c r="F512" s="5">
        <v>2024</v>
      </c>
      <c r="G512" s="5">
        <v>7</v>
      </c>
    </row>
    <row r="513" spans="1:7" x14ac:dyDescent="0.3">
      <c r="A513" s="334">
        <v>45545</v>
      </c>
      <c r="B513" s="143">
        <v>45536</v>
      </c>
      <c r="C513" s="159" t="s">
        <v>12</v>
      </c>
      <c r="D513" s="5">
        <v>10</v>
      </c>
      <c r="E513" s="5">
        <v>9</v>
      </c>
      <c r="F513" s="5">
        <v>2024</v>
      </c>
      <c r="G513" s="5">
        <v>7</v>
      </c>
    </row>
    <row r="514" spans="1:7" x14ac:dyDescent="0.3">
      <c r="A514" s="331">
        <v>45546</v>
      </c>
      <c r="B514" s="143">
        <v>45536</v>
      </c>
      <c r="C514" s="160" t="s">
        <v>14</v>
      </c>
      <c r="D514" s="5">
        <v>11</v>
      </c>
      <c r="E514" s="5">
        <v>9</v>
      </c>
      <c r="F514" s="5">
        <v>2024</v>
      </c>
      <c r="G514" s="5">
        <v>8</v>
      </c>
    </row>
    <row r="515" spans="1:7" x14ac:dyDescent="0.3">
      <c r="A515" s="331">
        <v>45546</v>
      </c>
      <c r="B515" s="143">
        <v>45536</v>
      </c>
      <c r="C515" s="160" t="s">
        <v>7</v>
      </c>
      <c r="D515" s="5">
        <v>11</v>
      </c>
      <c r="E515" s="5">
        <v>9</v>
      </c>
      <c r="F515" s="5">
        <v>2024</v>
      </c>
      <c r="G515" s="5">
        <v>8</v>
      </c>
    </row>
    <row r="516" spans="1:7" x14ac:dyDescent="0.3">
      <c r="A516" s="331">
        <v>45546</v>
      </c>
      <c r="B516" s="143">
        <v>45536</v>
      </c>
      <c r="C516" s="160" t="s">
        <v>7</v>
      </c>
      <c r="D516" s="5">
        <v>11</v>
      </c>
      <c r="E516" s="5">
        <v>9</v>
      </c>
      <c r="F516" s="5">
        <v>2024</v>
      </c>
      <c r="G516" s="5">
        <v>8</v>
      </c>
    </row>
    <row r="517" spans="1:7" x14ac:dyDescent="0.3">
      <c r="A517" s="332">
        <v>45546</v>
      </c>
      <c r="B517" s="143">
        <v>45536</v>
      </c>
      <c r="C517" s="161" t="s">
        <v>7</v>
      </c>
      <c r="D517" s="5">
        <v>11</v>
      </c>
      <c r="E517" s="5">
        <v>9</v>
      </c>
      <c r="F517" s="5">
        <v>2024</v>
      </c>
      <c r="G517" s="5">
        <v>8</v>
      </c>
    </row>
    <row r="518" spans="1:7" x14ac:dyDescent="0.3">
      <c r="A518" s="335">
        <v>45547</v>
      </c>
      <c r="B518" s="143">
        <v>45536</v>
      </c>
      <c r="C518" s="158" t="s">
        <v>12</v>
      </c>
      <c r="D518" s="5">
        <v>12</v>
      </c>
      <c r="E518" s="5">
        <v>9</v>
      </c>
      <c r="F518" s="5">
        <v>2024</v>
      </c>
      <c r="G518" s="5">
        <v>9</v>
      </c>
    </row>
    <row r="519" spans="1:7" x14ac:dyDescent="0.3">
      <c r="A519" s="335">
        <v>45548</v>
      </c>
      <c r="B519" s="143">
        <v>45536</v>
      </c>
      <c r="C519" s="158" t="s">
        <v>12</v>
      </c>
      <c r="D519" s="5">
        <v>13</v>
      </c>
      <c r="E519" s="5">
        <v>9</v>
      </c>
      <c r="F519" s="5">
        <v>2024</v>
      </c>
      <c r="G519" s="5">
        <v>10</v>
      </c>
    </row>
    <row r="520" spans="1:7" x14ac:dyDescent="0.3">
      <c r="A520" s="335">
        <v>45548</v>
      </c>
      <c r="B520" s="143">
        <v>45536</v>
      </c>
      <c r="C520" s="158" t="s">
        <v>12</v>
      </c>
      <c r="D520" s="5">
        <v>13</v>
      </c>
      <c r="E520" s="5">
        <v>9</v>
      </c>
      <c r="F520" s="5">
        <v>2024</v>
      </c>
      <c r="G520" s="5">
        <v>10</v>
      </c>
    </row>
    <row r="521" spans="1:7" x14ac:dyDescent="0.3">
      <c r="A521" s="335">
        <v>45548</v>
      </c>
      <c r="B521" s="143">
        <v>45536</v>
      </c>
      <c r="C521" s="158" t="s">
        <v>12</v>
      </c>
      <c r="D521" s="5">
        <v>13</v>
      </c>
      <c r="E521" s="5">
        <v>9</v>
      </c>
      <c r="F521" s="5">
        <v>2024</v>
      </c>
      <c r="G521" s="5">
        <v>10</v>
      </c>
    </row>
    <row r="522" spans="1:7" x14ac:dyDescent="0.3">
      <c r="A522" s="335">
        <v>45548</v>
      </c>
      <c r="B522" s="143">
        <v>45536</v>
      </c>
      <c r="C522" s="164" t="s">
        <v>7</v>
      </c>
      <c r="D522" s="5">
        <v>13</v>
      </c>
      <c r="E522" s="5">
        <v>9</v>
      </c>
      <c r="F522" s="5">
        <v>2024</v>
      </c>
      <c r="G522" s="5">
        <v>10</v>
      </c>
    </row>
    <row r="523" spans="1:7" x14ac:dyDescent="0.3">
      <c r="A523" s="335">
        <v>45548</v>
      </c>
      <c r="B523" s="143">
        <v>45536</v>
      </c>
      <c r="C523" s="164" t="s">
        <v>12</v>
      </c>
      <c r="D523" s="5">
        <v>13</v>
      </c>
      <c r="E523" s="5">
        <v>9</v>
      </c>
      <c r="F523" s="5">
        <v>2024</v>
      </c>
      <c r="G523" s="5">
        <v>10</v>
      </c>
    </row>
    <row r="524" spans="1:7" x14ac:dyDescent="0.3">
      <c r="A524" s="335">
        <v>45551</v>
      </c>
      <c r="B524" s="143">
        <v>45536</v>
      </c>
      <c r="C524" s="164" t="s">
        <v>14</v>
      </c>
      <c r="D524" s="5">
        <v>16</v>
      </c>
      <c r="E524" s="5">
        <v>9</v>
      </c>
      <c r="F524" s="5">
        <v>2024</v>
      </c>
      <c r="G524" s="5">
        <v>11</v>
      </c>
    </row>
    <row r="525" spans="1:7" x14ac:dyDescent="0.3">
      <c r="A525" s="335">
        <v>45551</v>
      </c>
      <c r="B525" s="143">
        <v>45536</v>
      </c>
      <c r="C525" s="158" t="s">
        <v>14</v>
      </c>
      <c r="D525" s="5">
        <v>16</v>
      </c>
      <c r="E525" s="5">
        <v>9</v>
      </c>
      <c r="F525" s="5">
        <v>2024</v>
      </c>
      <c r="G525" s="5">
        <v>11</v>
      </c>
    </row>
    <row r="526" spans="1:7" x14ac:dyDescent="0.3">
      <c r="A526" s="335">
        <v>45551</v>
      </c>
      <c r="B526" s="143">
        <v>45536</v>
      </c>
      <c r="C526" s="164" t="s">
        <v>7</v>
      </c>
      <c r="D526" s="5">
        <v>16</v>
      </c>
      <c r="E526" s="5">
        <v>9</v>
      </c>
      <c r="F526" s="5">
        <v>2024</v>
      </c>
      <c r="G526" s="5">
        <v>11</v>
      </c>
    </row>
    <row r="527" spans="1:7" x14ac:dyDescent="0.3">
      <c r="A527" s="335">
        <v>45552</v>
      </c>
      <c r="B527" s="143">
        <v>45536</v>
      </c>
      <c r="C527" s="164" t="s">
        <v>7</v>
      </c>
      <c r="D527" s="5">
        <v>17</v>
      </c>
      <c r="E527" s="5">
        <v>9</v>
      </c>
      <c r="F527" s="5">
        <v>2024</v>
      </c>
      <c r="G527" s="5">
        <v>12</v>
      </c>
    </row>
    <row r="528" spans="1:7" x14ac:dyDescent="0.3">
      <c r="A528" s="335">
        <v>45552</v>
      </c>
      <c r="B528" s="143">
        <v>45536</v>
      </c>
      <c r="C528" s="164" t="s">
        <v>12</v>
      </c>
      <c r="D528" s="5">
        <v>17</v>
      </c>
      <c r="E528" s="5">
        <v>9</v>
      </c>
      <c r="F528" s="5">
        <v>2024</v>
      </c>
      <c r="G528" s="5">
        <v>12</v>
      </c>
    </row>
    <row r="529" spans="1:7" x14ac:dyDescent="0.3">
      <c r="A529" s="335">
        <v>45553</v>
      </c>
      <c r="B529" s="143">
        <v>45536</v>
      </c>
      <c r="C529" s="164" t="s">
        <v>7</v>
      </c>
      <c r="D529" s="5">
        <v>18</v>
      </c>
      <c r="E529" s="5">
        <v>9</v>
      </c>
      <c r="F529" s="5">
        <v>2024</v>
      </c>
      <c r="G529" s="5">
        <v>13</v>
      </c>
    </row>
    <row r="530" spans="1:7" x14ac:dyDescent="0.3">
      <c r="A530" s="335">
        <v>45553</v>
      </c>
      <c r="B530" s="143">
        <v>45536</v>
      </c>
      <c r="C530" s="164" t="s">
        <v>14</v>
      </c>
      <c r="D530" s="5">
        <v>18</v>
      </c>
      <c r="E530" s="5">
        <v>9</v>
      </c>
      <c r="F530" s="5">
        <v>2024</v>
      </c>
      <c r="G530" s="5">
        <v>13</v>
      </c>
    </row>
    <row r="531" spans="1:7" x14ac:dyDescent="0.3">
      <c r="A531" s="335">
        <v>45553</v>
      </c>
      <c r="B531" s="143">
        <v>45536</v>
      </c>
      <c r="C531" s="164" t="s">
        <v>12</v>
      </c>
      <c r="D531" s="5">
        <v>18</v>
      </c>
      <c r="E531" s="5">
        <v>9</v>
      </c>
      <c r="F531" s="5">
        <v>2024</v>
      </c>
      <c r="G531" s="5">
        <v>13</v>
      </c>
    </row>
    <row r="532" spans="1:7" x14ac:dyDescent="0.3">
      <c r="A532" s="335">
        <v>45553</v>
      </c>
      <c r="B532" s="143">
        <v>45536</v>
      </c>
      <c r="C532" s="164" t="s">
        <v>7</v>
      </c>
      <c r="D532" s="5">
        <v>18</v>
      </c>
      <c r="E532" s="5">
        <v>9</v>
      </c>
      <c r="F532" s="5">
        <v>2024</v>
      </c>
      <c r="G532" s="5">
        <v>13</v>
      </c>
    </row>
    <row r="533" spans="1:7" x14ac:dyDescent="0.3">
      <c r="A533" s="335">
        <v>45554</v>
      </c>
      <c r="B533" s="143">
        <v>45536</v>
      </c>
      <c r="C533" s="164" t="s">
        <v>14</v>
      </c>
      <c r="D533" s="5">
        <v>19</v>
      </c>
      <c r="E533" s="5">
        <v>9</v>
      </c>
      <c r="F533" s="5">
        <v>2024</v>
      </c>
      <c r="G533" s="5">
        <v>14</v>
      </c>
    </row>
    <row r="534" spans="1:7" x14ac:dyDescent="0.3">
      <c r="A534" s="335">
        <v>45554</v>
      </c>
      <c r="B534" s="143">
        <v>45536</v>
      </c>
      <c r="C534" s="151" t="s">
        <v>14</v>
      </c>
      <c r="D534" s="5">
        <v>19</v>
      </c>
      <c r="E534" s="5">
        <v>9</v>
      </c>
      <c r="F534" s="5">
        <v>2024</v>
      </c>
      <c r="G534" s="5">
        <v>14</v>
      </c>
    </row>
    <row r="535" spans="1:7" x14ac:dyDescent="0.3">
      <c r="A535" s="335">
        <v>45554</v>
      </c>
      <c r="B535" s="143">
        <v>45536</v>
      </c>
      <c r="C535" s="164" t="s">
        <v>14</v>
      </c>
      <c r="D535" s="5">
        <v>19</v>
      </c>
      <c r="E535" s="5">
        <v>9</v>
      </c>
      <c r="F535" s="5">
        <v>2024</v>
      </c>
      <c r="G535" s="5">
        <v>14</v>
      </c>
    </row>
    <row r="536" spans="1:7" x14ac:dyDescent="0.3">
      <c r="A536" s="21">
        <v>45554</v>
      </c>
      <c r="B536" s="143">
        <v>45536</v>
      </c>
      <c r="C536" s="151" t="s">
        <v>7</v>
      </c>
      <c r="D536" s="5">
        <v>19</v>
      </c>
      <c r="E536" s="5">
        <v>9</v>
      </c>
      <c r="F536" s="5">
        <v>2024</v>
      </c>
      <c r="G536" s="5">
        <v>14</v>
      </c>
    </row>
    <row r="537" spans="1:7" x14ac:dyDescent="0.3">
      <c r="A537" s="21">
        <v>45554</v>
      </c>
      <c r="B537" s="143">
        <v>45536</v>
      </c>
      <c r="C537" s="151" t="s">
        <v>7</v>
      </c>
      <c r="D537" s="5">
        <v>19</v>
      </c>
      <c r="E537" s="5">
        <v>9</v>
      </c>
      <c r="F537" s="5">
        <v>2024</v>
      </c>
      <c r="G537" s="5">
        <v>14</v>
      </c>
    </row>
    <row r="538" spans="1:7" x14ac:dyDescent="0.3">
      <c r="A538" s="336">
        <v>45554</v>
      </c>
      <c r="B538" s="143">
        <v>45536</v>
      </c>
      <c r="C538" s="165" t="s">
        <v>7</v>
      </c>
      <c r="D538" s="5">
        <v>19</v>
      </c>
      <c r="E538" s="5">
        <v>9</v>
      </c>
      <c r="F538" s="5">
        <v>2024</v>
      </c>
      <c r="G538" s="5">
        <v>14</v>
      </c>
    </row>
    <row r="539" spans="1:7" x14ac:dyDescent="0.3">
      <c r="A539" s="335">
        <v>45555</v>
      </c>
      <c r="B539" s="143">
        <v>45536</v>
      </c>
      <c r="C539" s="164" t="s">
        <v>14</v>
      </c>
      <c r="D539" s="5">
        <v>20</v>
      </c>
      <c r="E539" s="5">
        <v>9</v>
      </c>
      <c r="F539" s="5">
        <v>2024</v>
      </c>
      <c r="G539" s="5">
        <v>15</v>
      </c>
    </row>
    <row r="540" spans="1:7" x14ac:dyDescent="0.3">
      <c r="A540" s="336">
        <v>45555</v>
      </c>
      <c r="B540" s="143">
        <v>45536</v>
      </c>
      <c r="C540" s="166" t="s">
        <v>14</v>
      </c>
      <c r="D540" s="5">
        <v>20</v>
      </c>
      <c r="E540" s="5">
        <v>9</v>
      </c>
      <c r="F540" s="5">
        <v>2024</v>
      </c>
      <c r="G540" s="5">
        <v>15</v>
      </c>
    </row>
    <row r="541" spans="1:7" x14ac:dyDescent="0.3">
      <c r="A541" s="336">
        <v>45555</v>
      </c>
      <c r="B541" s="143">
        <v>45536</v>
      </c>
      <c r="C541" s="166" t="s">
        <v>7</v>
      </c>
      <c r="D541" s="5">
        <v>20</v>
      </c>
      <c r="E541" s="5">
        <v>9</v>
      </c>
      <c r="F541" s="5">
        <v>2024</v>
      </c>
      <c r="G541" s="5">
        <v>15</v>
      </c>
    </row>
    <row r="542" spans="1:7" x14ac:dyDescent="0.3">
      <c r="A542" s="336">
        <v>45555</v>
      </c>
      <c r="B542" s="143">
        <v>45536</v>
      </c>
      <c r="C542" s="166" t="s">
        <v>7</v>
      </c>
      <c r="D542" s="5">
        <v>20</v>
      </c>
      <c r="E542" s="5">
        <v>9</v>
      </c>
      <c r="F542" s="5">
        <v>2024</v>
      </c>
      <c r="G542" s="5">
        <v>15</v>
      </c>
    </row>
    <row r="543" spans="1:7" x14ac:dyDescent="0.3">
      <c r="A543" s="335">
        <v>45558</v>
      </c>
      <c r="B543" s="143">
        <v>45536</v>
      </c>
      <c r="C543" s="164" t="s">
        <v>12</v>
      </c>
      <c r="D543" s="5">
        <v>23</v>
      </c>
      <c r="E543" s="5">
        <v>9</v>
      </c>
      <c r="F543" s="5">
        <v>2024</v>
      </c>
      <c r="G543" s="5">
        <v>16</v>
      </c>
    </row>
    <row r="544" spans="1:7" x14ac:dyDescent="0.3">
      <c r="A544" s="28">
        <v>45558</v>
      </c>
      <c r="B544" s="143">
        <v>45536</v>
      </c>
      <c r="C544" s="159" t="s">
        <v>14</v>
      </c>
      <c r="D544" s="5">
        <v>23</v>
      </c>
      <c r="E544" s="5">
        <v>9</v>
      </c>
      <c r="F544" s="5">
        <v>2024</v>
      </c>
      <c r="G544" s="5">
        <v>16</v>
      </c>
    </row>
    <row r="545" spans="1:7" x14ac:dyDescent="0.3">
      <c r="A545" s="28">
        <v>45558</v>
      </c>
      <c r="B545" s="143">
        <v>45536</v>
      </c>
      <c r="C545" s="159" t="s">
        <v>12</v>
      </c>
      <c r="D545" s="5">
        <v>23</v>
      </c>
      <c r="E545" s="5">
        <v>9</v>
      </c>
      <c r="F545" s="5">
        <v>2024</v>
      </c>
      <c r="G545" s="5">
        <v>16</v>
      </c>
    </row>
    <row r="546" spans="1:7" x14ac:dyDescent="0.3">
      <c r="A546" s="28">
        <v>45558</v>
      </c>
      <c r="B546" s="143">
        <v>45536</v>
      </c>
      <c r="C546" s="158" t="s">
        <v>12</v>
      </c>
      <c r="D546" s="5">
        <v>23</v>
      </c>
      <c r="E546" s="5">
        <v>9</v>
      </c>
      <c r="F546" s="5">
        <v>2024</v>
      </c>
      <c r="G546" s="5">
        <v>16</v>
      </c>
    </row>
    <row r="547" spans="1:7" x14ac:dyDescent="0.3">
      <c r="A547" s="28">
        <v>45559</v>
      </c>
      <c r="B547" s="143">
        <v>45536</v>
      </c>
      <c r="C547" s="158" t="s">
        <v>14</v>
      </c>
      <c r="D547" s="5">
        <v>24</v>
      </c>
      <c r="E547" s="5">
        <v>9</v>
      </c>
      <c r="F547" s="5">
        <v>2024</v>
      </c>
      <c r="G547" s="5">
        <v>17</v>
      </c>
    </row>
    <row r="548" spans="1:7" x14ac:dyDescent="0.3">
      <c r="A548" s="28">
        <v>45559</v>
      </c>
      <c r="B548" s="143">
        <v>45536</v>
      </c>
      <c r="C548" s="159" t="s">
        <v>14</v>
      </c>
      <c r="D548" s="5">
        <v>24</v>
      </c>
      <c r="E548" s="5">
        <v>9</v>
      </c>
      <c r="F548" s="5">
        <v>2024</v>
      </c>
      <c r="G548" s="5">
        <v>17</v>
      </c>
    </row>
    <row r="549" spans="1:7" x14ac:dyDescent="0.3">
      <c r="A549" s="28">
        <v>45559</v>
      </c>
      <c r="B549" s="143">
        <v>45536</v>
      </c>
      <c r="C549" s="159" t="s">
        <v>14</v>
      </c>
      <c r="D549" s="5">
        <v>24</v>
      </c>
      <c r="E549" s="5">
        <v>9</v>
      </c>
      <c r="F549" s="5">
        <v>2024</v>
      </c>
      <c r="G549" s="5">
        <v>17</v>
      </c>
    </row>
    <row r="550" spans="1:7" x14ac:dyDescent="0.3">
      <c r="A550" s="28">
        <v>45559</v>
      </c>
      <c r="B550" s="143">
        <v>45536</v>
      </c>
      <c r="C550" s="160" t="s">
        <v>12</v>
      </c>
      <c r="D550" s="5">
        <v>24</v>
      </c>
      <c r="E550" s="5">
        <v>9</v>
      </c>
      <c r="F550" s="5">
        <v>2024</v>
      </c>
      <c r="G550" s="5">
        <v>17</v>
      </c>
    </row>
    <row r="551" spans="1:7" x14ac:dyDescent="0.3">
      <c r="A551" s="28">
        <v>45559</v>
      </c>
      <c r="B551" s="143">
        <v>45536</v>
      </c>
      <c r="C551" s="160" t="s">
        <v>7</v>
      </c>
      <c r="D551" s="5">
        <v>24</v>
      </c>
      <c r="E551" s="5">
        <v>9</v>
      </c>
      <c r="F551" s="5">
        <v>2024</v>
      </c>
      <c r="G551" s="5">
        <v>17</v>
      </c>
    </row>
    <row r="552" spans="1:7" x14ac:dyDescent="0.3">
      <c r="A552" s="28">
        <v>45559</v>
      </c>
      <c r="B552" s="143">
        <v>45536</v>
      </c>
      <c r="C552" s="158" t="s">
        <v>12</v>
      </c>
      <c r="D552" s="5">
        <v>24</v>
      </c>
      <c r="E552" s="5">
        <v>9</v>
      </c>
      <c r="F552" s="5">
        <v>2024</v>
      </c>
      <c r="G552" s="5">
        <v>17</v>
      </c>
    </row>
    <row r="553" spans="1:7" x14ac:dyDescent="0.3">
      <c r="A553" s="28">
        <v>45560</v>
      </c>
      <c r="B553" s="143">
        <v>45536</v>
      </c>
      <c r="C553" s="158" t="s">
        <v>14</v>
      </c>
      <c r="D553" s="5">
        <v>25</v>
      </c>
      <c r="E553" s="5">
        <v>9</v>
      </c>
      <c r="F553" s="5">
        <v>2024</v>
      </c>
      <c r="G553" s="5">
        <v>18</v>
      </c>
    </row>
    <row r="554" spans="1:7" x14ac:dyDescent="0.3">
      <c r="A554" s="28">
        <v>45560</v>
      </c>
      <c r="B554" s="143">
        <v>45536</v>
      </c>
      <c r="C554" s="159" t="s">
        <v>12</v>
      </c>
      <c r="D554" s="5">
        <v>25</v>
      </c>
      <c r="E554" s="5">
        <v>9</v>
      </c>
      <c r="F554" s="5">
        <v>2024</v>
      </c>
      <c r="G554" s="5">
        <v>18</v>
      </c>
    </row>
    <row r="555" spans="1:7" x14ac:dyDescent="0.3">
      <c r="A555" s="28">
        <v>45560</v>
      </c>
      <c r="B555" s="143">
        <v>45536</v>
      </c>
      <c r="C555" s="160" t="s">
        <v>7</v>
      </c>
      <c r="D555" s="5">
        <v>25</v>
      </c>
      <c r="E555" s="5">
        <v>9</v>
      </c>
      <c r="F555" s="5">
        <v>2024</v>
      </c>
      <c r="G555" s="5">
        <v>18</v>
      </c>
    </row>
    <row r="556" spans="1:7" x14ac:dyDescent="0.3">
      <c r="A556" s="28">
        <v>45560</v>
      </c>
      <c r="B556" s="143">
        <v>45536</v>
      </c>
      <c r="C556" s="160" t="s">
        <v>7</v>
      </c>
      <c r="D556" s="5">
        <v>25</v>
      </c>
      <c r="E556" s="5">
        <v>9</v>
      </c>
      <c r="F556" s="5">
        <v>2024</v>
      </c>
      <c r="G556" s="5">
        <v>18</v>
      </c>
    </row>
    <row r="557" spans="1:7" x14ac:dyDescent="0.3">
      <c r="A557" s="28">
        <v>45561</v>
      </c>
      <c r="B557" s="143">
        <v>45536</v>
      </c>
      <c r="C557" s="160" t="s">
        <v>14</v>
      </c>
      <c r="D557" s="5">
        <v>26</v>
      </c>
      <c r="E557" s="5">
        <v>9</v>
      </c>
      <c r="F557" s="5">
        <v>2024</v>
      </c>
      <c r="G557" s="5">
        <v>19</v>
      </c>
    </row>
    <row r="558" spans="1:7" x14ac:dyDescent="0.3">
      <c r="A558" s="28">
        <v>45561</v>
      </c>
      <c r="B558" s="143">
        <v>45536</v>
      </c>
      <c r="C558" s="160" t="s">
        <v>12</v>
      </c>
      <c r="D558" s="5">
        <v>26</v>
      </c>
      <c r="E558" s="5">
        <v>9</v>
      </c>
      <c r="F558" s="5">
        <v>2024</v>
      </c>
      <c r="G558" s="5">
        <v>19</v>
      </c>
    </row>
    <row r="559" spans="1:7" x14ac:dyDescent="0.3">
      <c r="A559" s="28">
        <v>45561</v>
      </c>
      <c r="B559" s="143">
        <v>45536</v>
      </c>
      <c r="C559" s="161" t="s">
        <v>7</v>
      </c>
      <c r="D559" s="5">
        <v>26</v>
      </c>
      <c r="E559" s="5">
        <v>9</v>
      </c>
      <c r="F559" s="5">
        <v>2024</v>
      </c>
      <c r="G559" s="5">
        <v>19</v>
      </c>
    </row>
    <row r="560" spans="1:7" x14ac:dyDescent="0.3">
      <c r="A560" s="28">
        <v>45561</v>
      </c>
      <c r="B560" s="143">
        <v>45536</v>
      </c>
      <c r="C560" s="162" t="s">
        <v>12</v>
      </c>
      <c r="D560" s="5">
        <v>26</v>
      </c>
      <c r="E560" s="5">
        <v>9</v>
      </c>
      <c r="F560" s="5">
        <v>2024</v>
      </c>
      <c r="G560" s="5">
        <v>19</v>
      </c>
    </row>
    <row r="561" spans="1:7" x14ac:dyDescent="0.3">
      <c r="A561" s="28">
        <v>45561</v>
      </c>
      <c r="B561" s="143">
        <v>45536</v>
      </c>
      <c r="C561" s="160" t="s">
        <v>7</v>
      </c>
      <c r="D561" s="5">
        <v>26</v>
      </c>
      <c r="E561" s="5">
        <v>9</v>
      </c>
      <c r="F561" s="5">
        <v>2024</v>
      </c>
      <c r="G561" s="5">
        <v>19</v>
      </c>
    </row>
    <row r="562" spans="1:7" x14ac:dyDescent="0.3">
      <c r="A562" s="28">
        <v>45561</v>
      </c>
      <c r="B562" s="143">
        <v>45536</v>
      </c>
      <c r="C562" s="160" t="s">
        <v>12</v>
      </c>
      <c r="D562" s="5">
        <v>26</v>
      </c>
      <c r="E562" s="5">
        <v>9</v>
      </c>
      <c r="F562" s="5">
        <v>2024</v>
      </c>
      <c r="G562" s="5">
        <v>19</v>
      </c>
    </row>
    <row r="563" spans="1:7" x14ac:dyDescent="0.3">
      <c r="A563" s="28">
        <v>45562</v>
      </c>
      <c r="B563" s="143">
        <v>45536</v>
      </c>
      <c r="C563" s="160" t="s">
        <v>7</v>
      </c>
      <c r="D563" s="5">
        <v>27</v>
      </c>
      <c r="E563" s="5">
        <v>9</v>
      </c>
      <c r="F563" s="5">
        <v>2024</v>
      </c>
      <c r="G563" s="5">
        <v>20</v>
      </c>
    </row>
    <row r="564" spans="1:7" x14ac:dyDescent="0.3">
      <c r="A564" s="28">
        <v>45562</v>
      </c>
      <c r="B564" s="143">
        <v>45536</v>
      </c>
      <c r="C564" s="161" t="s">
        <v>7</v>
      </c>
      <c r="D564" s="5">
        <v>27</v>
      </c>
      <c r="E564" s="5">
        <v>9</v>
      </c>
      <c r="F564" s="5">
        <v>2024</v>
      </c>
      <c r="G564" s="5">
        <v>20</v>
      </c>
    </row>
    <row r="565" spans="1:7" x14ac:dyDescent="0.3">
      <c r="A565" s="28">
        <v>45562</v>
      </c>
      <c r="B565" s="143">
        <v>45536</v>
      </c>
      <c r="C565" s="163" t="s">
        <v>12</v>
      </c>
      <c r="D565" s="5">
        <v>27</v>
      </c>
      <c r="E565" s="5">
        <v>9</v>
      </c>
      <c r="F565" s="5">
        <v>2024</v>
      </c>
      <c r="G565" s="5">
        <v>20</v>
      </c>
    </row>
    <row r="566" spans="1:7" x14ac:dyDescent="0.3">
      <c r="A566" s="28">
        <v>45565</v>
      </c>
      <c r="B566" s="143">
        <v>45536</v>
      </c>
      <c r="C566" s="160" t="s">
        <v>14</v>
      </c>
      <c r="D566" s="5">
        <v>30</v>
      </c>
      <c r="E566" s="5">
        <v>9</v>
      </c>
      <c r="F566" s="5">
        <v>2024</v>
      </c>
      <c r="G566" s="5">
        <v>21</v>
      </c>
    </row>
    <row r="567" spans="1:7" x14ac:dyDescent="0.3">
      <c r="A567" s="28">
        <v>45565</v>
      </c>
      <c r="B567" s="143">
        <v>45536</v>
      </c>
      <c r="C567" s="160" t="s">
        <v>14</v>
      </c>
      <c r="D567" s="5">
        <v>30</v>
      </c>
      <c r="E567" s="5">
        <v>9</v>
      </c>
      <c r="F567" s="5">
        <v>2024</v>
      </c>
      <c r="G567" s="5">
        <v>21</v>
      </c>
    </row>
    <row r="568" spans="1:7" x14ac:dyDescent="0.3">
      <c r="A568" s="28">
        <v>45565</v>
      </c>
      <c r="B568" s="143">
        <v>45536</v>
      </c>
      <c r="C568" s="160" t="s">
        <v>7</v>
      </c>
      <c r="D568" s="5">
        <v>30</v>
      </c>
      <c r="E568" s="5">
        <v>9</v>
      </c>
      <c r="F568" s="5">
        <v>2024</v>
      </c>
      <c r="G568" s="5">
        <v>21</v>
      </c>
    </row>
    <row r="569" spans="1:7" x14ac:dyDescent="0.3">
      <c r="A569" s="28">
        <v>45565</v>
      </c>
      <c r="B569" s="143">
        <v>45536</v>
      </c>
      <c r="C569" s="160" t="s">
        <v>12</v>
      </c>
      <c r="D569" s="5">
        <v>30</v>
      </c>
      <c r="E569" s="5">
        <v>9</v>
      </c>
      <c r="F569" s="5">
        <v>2024</v>
      </c>
      <c r="G569" s="5">
        <v>21</v>
      </c>
    </row>
    <row r="570" spans="1:7" x14ac:dyDescent="0.3">
      <c r="A570" s="28">
        <v>45565</v>
      </c>
      <c r="B570" s="143">
        <v>45536</v>
      </c>
      <c r="C570" s="160" t="s">
        <v>7</v>
      </c>
      <c r="D570" s="5">
        <v>30</v>
      </c>
      <c r="E570" s="5">
        <v>9</v>
      </c>
      <c r="F570" s="5">
        <v>2024</v>
      </c>
      <c r="G570" s="5">
        <v>21</v>
      </c>
    </row>
    <row r="571" spans="1:7" x14ac:dyDescent="0.3">
      <c r="A571" s="28">
        <v>45565</v>
      </c>
      <c r="B571" s="143">
        <v>45536</v>
      </c>
      <c r="C571" s="160" t="s">
        <v>7</v>
      </c>
      <c r="D571" s="5">
        <v>30</v>
      </c>
      <c r="E571" s="5">
        <v>9</v>
      </c>
      <c r="F571" s="5">
        <v>2024</v>
      </c>
      <c r="G571" s="5">
        <v>21</v>
      </c>
    </row>
    <row r="572" spans="1:7" x14ac:dyDescent="0.3">
      <c r="A572" s="28">
        <v>45565</v>
      </c>
      <c r="B572" s="143">
        <v>45536</v>
      </c>
      <c r="C572" s="161" t="s">
        <v>12</v>
      </c>
      <c r="D572" s="5">
        <v>30</v>
      </c>
      <c r="E572" s="5">
        <v>9</v>
      </c>
      <c r="F572" s="5">
        <v>2024</v>
      </c>
      <c r="G572" s="5">
        <v>21</v>
      </c>
    </row>
    <row r="573" spans="1:7" x14ac:dyDescent="0.3">
      <c r="A573" s="28">
        <v>45566</v>
      </c>
      <c r="B573" s="143">
        <v>45566</v>
      </c>
      <c r="C573" s="161" t="s">
        <v>7</v>
      </c>
      <c r="D573" s="5">
        <v>1</v>
      </c>
      <c r="E573" s="5">
        <v>10</v>
      </c>
      <c r="F573" s="5">
        <v>2024</v>
      </c>
      <c r="G573" s="5">
        <v>1</v>
      </c>
    </row>
    <row r="574" spans="1:7" x14ac:dyDescent="0.3">
      <c r="A574" s="28">
        <v>45566</v>
      </c>
      <c r="B574" s="143">
        <v>45566</v>
      </c>
      <c r="C574" s="158" t="s">
        <v>7</v>
      </c>
      <c r="D574" s="5">
        <v>1</v>
      </c>
      <c r="E574" s="5">
        <v>10</v>
      </c>
      <c r="F574" s="5">
        <v>2024</v>
      </c>
      <c r="G574" s="5">
        <v>1</v>
      </c>
    </row>
    <row r="575" spans="1:7" x14ac:dyDescent="0.3">
      <c r="A575" s="28">
        <v>45567</v>
      </c>
      <c r="B575" s="143">
        <v>45566</v>
      </c>
      <c r="C575" s="159" t="s">
        <v>7</v>
      </c>
      <c r="D575" s="5">
        <v>2</v>
      </c>
      <c r="E575" s="5">
        <v>10</v>
      </c>
      <c r="F575" s="5">
        <v>2024</v>
      </c>
      <c r="G575" s="5">
        <f t="shared" ref="G575:G586" si="13">DAY(D575)</f>
        <v>2</v>
      </c>
    </row>
    <row r="576" spans="1:7" x14ac:dyDescent="0.3">
      <c r="A576" s="28">
        <v>45567</v>
      </c>
      <c r="B576" s="143">
        <v>45566</v>
      </c>
      <c r="C576" s="158" t="s">
        <v>14</v>
      </c>
      <c r="D576" s="5">
        <v>2</v>
      </c>
      <c r="E576" s="5">
        <v>10</v>
      </c>
      <c r="F576" s="5">
        <v>2024</v>
      </c>
      <c r="G576" s="5">
        <f t="shared" si="13"/>
        <v>2</v>
      </c>
    </row>
    <row r="577" spans="1:7" x14ac:dyDescent="0.3">
      <c r="A577" s="28">
        <v>45567</v>
      </c>
      <c r="B577" s="143">
        <v>45566</v>
      </c>
      <c r="C577" s="159" t="s">
        <v>7</v>
      </c>
      <c r="D577" s="5">
        <v>2</v>
      </c>
      <c r="E577" s="5">
        <v>10</v>
      </c>
      <c r="F577" s="5">
        <v>2024</v>
      </c>
      <c r="G577" s="5">
        <f t="shared" si="13"/>
        <v>2</v>
      </c>
    </row>
    <row r="578" spans="1:7" x14ac:dyDescent="0.3">
      <c r="A578" s="28">
        <v>45567</v>
      </c>
      <c r="B578" s="143">
        <v>45566</v>
      </c>
      <c r="C578" s="159" t="s">
        <v>7</v>
      </c>
      <c r="D578" s="5">
        <v>2</v>
      </c>
      <c r="E578" s="5">
        <v>10</v>
      </c>
      <c r="F578" s="5">
        <v>2024</v>
      </c>
      <c r="G578" s="5">
        <f t="shared" si="13"/>
        <v>2</v>
      </c>
    </row>
    <row r="579" spans="1:7" x14ac:dyDescent="0.3">
      <c r="A579" s="28">
        <v>45568</v>
      </c>
      <c r="B579" s="143">
        <v>45566</v>
      </c>
      <c r="C579" s="160" t="s">
        <v>7</v>
      </c>
      <c r="D579" s="5">
        <v>3</v>
      </c>
      <c r="E579" s="5">
        <v>10</v>
      </c>
      <c r="F579" s="5">
        <v>2024</v>
      </c>
      <c r="G579" s="5">
        <f t="shared" si="13"/>
        <v>3</v>
      </c>
    </row>
    <row r="580" spans="1:7" x14ac:dyDescent="0.3">
      <c r="A580" s="28">
        <v>45568</v>
      </c>
      <c r="B580" s="143">
        <v>45566</v>
      </c>
      <c r="C580" s="160" t="s">
        <v>14</v>
      </c>
      <c r="D580" s="5">
        <v>3</v>
      </c>
      <c r="E580" s="5">
        <v>10</v>
      </c>
      <c r="F580" s="5">
        <v>2024</v>
      </c>
      <c r="G580" s="5">
        <f t="shared" si="13"/>
        <v>3</v>
      </c>
    </row>
    <row r="581" spans="1:7" s="138" customFormat="1" x14ac:dyDescent="0.3">
      <c r="A581" s="28">
        <v>45568</v>
      </c>
      <c r="B581" s="143">
        <v>45566</v>
      </c>
      <c r="C581" s="160" t="s">
        <v>12</v>
      </c>
      <c r="D581" s="5">
        <v>3</v>
      </c>
      <c r="E581" s="5">
        <v>10</v>
      </c>
      <c r="F581" s="5">
        <v>2024</v>
      </c>
      <c r="G581" s="5">
        <f t="shared" si="13"/>
        <v>3</v>
      </c>
    </row>
    <row r="582" spans="1:7" x14ac:dyDescent="0.3">
      <c r="A582" s="28">
        <v>45568</v>
      </c>
      <c r="B582" s="143">
        <v>45566</v>
      </c>
      <c r="C582" s="161" t="s">
        <v>7</v>
      </c>
      <c r="D582" s="5">
        <v>3</v>
      </c>
      <c r="E582" s="5">
        <v>10</v>
      </c>
      <c r="F582" s="5">
        <v>2024</v>
      </c>
      <c r="G582" s="5">
        <f t="shared" si="13"/>
        <v>3</v>
      </c>
    </row>
    <row r="583" spans="1:7" x14ac:dyDescent="0.3">
      <c r="A583" s="28">
        <v>45568</v>
      </c>
      <c r="B583" s="143">
        <v>45566</v>
      </c>
      <c r="C583" s="158" t="s">
        <v>12</v>
      </c>
      <c r="D583" s="5">
        <v>3</v>
      </c>
      <c r="E583" s="5">
        <v>10</v>
      </c>
      <c r="F583" s="5">
        <v>2024</v>
      </c>
      <c r="G583" s="5">
        <f t="shared" si="13"/>
        <v>3</v>
      </c>
    </row>
    <row r="584" spans="1:7" x14ac:dyDescent="0.3">
      <c r="A584" s="28">
        <v>45569</v>
      </c>
      <c r="B584" s="143">
        <v>45566</v>
      </c>
      <c r="C584" s="158" t="s">
        <v>14</v>
      </c>
      <c r="D584" s="5">
        <v>4</v>
      </c>
      <c r="E584" s="5">
        <v>10</v>
      </c>
      <c r="F584" s="5">
        <v>2024</v>
      </c>
      <c r="G584" s="5">
        <f t="shared" si="13"/>
        <v>4</v>
      </c>
    </row>
    <row r="585" spans="1:7" x14ac:dyDescent="0.3">
      <c r="A585" s="28">
        <v>45569</v>
      </c>
      <c r="B585" s="143">
        <v>45566</v>
      </c>
      <c r="C585" s="158" t="s">
        <v>14</v>
      </c>
      <c r="D585" s="5">
        <v>4</v>
      </c>
      <c r="E585" s="5">
        <v>10</v>
      </c>
      <c r="F585" s="5">
        <v>2024</v>
      </c>
      <c r="G585" s="5">
        <f t="shared" si="13"/>
        <v>4</v>
      </c>
    </row>
    <row r="586" spans="1:7" x14ac:dyDescent="0.3">
      <c r="A586" s="28">
        <v>45569</v>
      </c>
      <c r="B586" s="143">
        <v>45566</v>
      </c>
      <c r="C586" s="158" t="s">
        <v>14</v>
      </c>
      <c r="D586" s="5">
        <v>4</v>
      </c>
      <c r="E586" s="5">
        <v>10</v>
      </c>
      <c r="F586" s="5">
        <v>2024</v>
      </c>
      <c r="G586" s="5">
        <f t="shared" si="13"/>
        <v>4</v>
      </c>
    </row>
    <row r="587" spans="1:7" x14ac:dyDescent="0.3">
      <c r="A587" s="28">
        <v>45570</v>
      </c>
      <c r="B587" s="143">
        <v>45566</v>
      </c>
      <c r="C587" s="164" t="s">
        <v>12</v>
      </c>
      <c r="D587" s="5">
        <v>5</v>
      </c>
      <c r="E587" s="5">
        <v>10</v>
      </c>
      <c r="F587" s="5">
        <v>2024</v>
      </c>
      <c r="G587" s="5">
        <v>4</v>
      </c>
    </row>
    <row r="588" spans="1:7" x14ac:dyDescent="0.3">
      <c r="A588" s="28">
        <v>45572</v>
      </c>
      <c r="B588" s="143">
        <v>45566</v>
      </c>
      <c r="C588" s="164" t="s">
        <v>7</v>
      </c>
      <c r="D588" s="5">
        <v>7</v>
      </c>
      <c r="E588" s="5">
        <v>10</v>
      </c>
      <c r="F588" s="5">
        <v>2024</v>
      </c>
      <c r="G588" s="5">
        <v>5</v>
      </c>
    </row>
    <row r="589" spans="1:7" x14ac:dyDescent="0.3">
      <c r="A589" s="28">
        <v>45572</v>
      </c>
      <c r="B589" s="143">
        <v>45566</v>
      </c>
      <c r="C589" s="164" t="s">
        <v>7</v>
      </c>
      <c r="D589" s="5">
        <v>7</v>
      </c>
      <c r="E589" s="5">
        <v>10</v>
      </c>
      <c r="F589" s="5">
        <v>2024</v>
      </c>
      <c r="G589" s="5">
        <v>5</v>
      </c>
    </row>
    <row r="590" spans="1:7" x14ac:dyDescent="0.3">
      <c r="A590" s="28">
        <v>45572</v>
      </c>
      <c r="B590" s="143">
        <v>45566</v>
      </c>
      <c r="C590" s="158" t="s">
        <v>7</v>
      </c>
      <c r="D590" s="5">
        <v>7</v>
      </c>
      <c r="E590" s="5">
        <v>10</v>
      </c>
      <c r="F590" s="5">
        <v>2024</v>
      </c>
      <c r="G590" s="5">
        <v>5</v>
      </c>
    </row>
    <row r="591" spans="1:7" x14ac:dyDescent="0.3">
      <c r="A591" s="28">
        <v>45573</v>
      </c>
      <c r="B591" s="143">
        <v>45566</v>
      </c>
      <c r="C591" s="164" t="s">
        <v>12</v>
      </c>
      <c r="D591" s="5">
        <v>8</v>
      </c>
      <c r="E591" s="5">
        <v>10</v>
      </c>
      <c r="F591" s="5">
        <v>2024</v>
      </c>
      <c r="G591" s="5">
        <v>6</v>
      </c>
    </row>
    <row r="592" spans="1:7" x14ac:dyDescent="0.3">
      <c r="A592" s="28">
        <v>45573</v>
      </c>
      <c r="B592" s="143">
        <v>45566</v>
      </c>
      <c r="C592" s="164" t="s">
        <v>7</v>
      </c>
      <c r="D592" s="5">
        <v>8</v>
      </c>
      <c r="E592" s="5">
        <v>10</v>
      </c>
      <c r="F592" s="5">
        <v>2024</v>
      </c>
      <c r="G592" s="5">
        <v>6</v>
      </c>
    </row>
    <row r="593" spans="1:7" x14ac:dyDescent="0.3">
      <c r="A593" s="28">
        <v>45573</v>
      </c>
      <c r="B593" s="143">
        <v>45566</v>
      </c>
      <c r="C593" s="164" t="s">
        <v>14</v>
      </c>
      <c r="D593" s="5">
        <v>8</v>
      </c>
      <c r="E593" s="5">
        <v>10</v>
      </c>
      <c r="F593" s="5">
        <v>2024</v>
      </c>
      <c r="G593" s="5">
        <v>6</v>
      </c>
    </row>
    <row r="594" spans="1:7" x14ac:dyDescent="0.3">
      <c r="A594" s="28">
        <v>45573</v>
      </c>
      <c r="B594" s="143">
        <v>45566</v>
      </c>
      <c r="C594" s="164" t="s">
        <v>12</v>
      </c>
      <c r="D594" s="5">
        <v>8</v>
      </c>
      <c r="E594" s="5">
        <v>10</v>
      </c>
      <c r="F594" s="5">
        <v>2024</v>
      </c>
      <c r="G594" s="5">
        <v>6</v>
      </c>
    </row>
    <row r="595" spans="1:7" x14ac:dyDescent="0.3">
      <c r="A595" s="28">
        <v>45573</v>
      </c>
      <c r="B595" s="143">
        <v>45566</v>
      </c>
      <c r="C595" s="164" t="s">
        <v>7</v>
      </c>
      <c r="D595" s="5">
        <v>8</v>
      </c>
      <c r="E595" s="5">
        <v>10</v>
      </c>
      <c r="F595" s="5">
        <v>2024</v>
      </c>
      <c r="G595" s="5">
        <v>6</v>
      </c>
    </row>
    <row r="596" spans="1:7" x14ac:dyDescent="0.3">
      <c r="A596" s="28">
        <v>45574</v>
      </c>
      <c r="B596" s="143">
        <v>45566</v>
      </c>
      <c r="C596" s="164" t="s">
        <v>14</v>
      </c>
      <c r="D596" s="5">
        <v>9</v>
      </c>
      <c r="E596" s="5">
        <v>10</v>
      </c>
      <c r="F596" s="5">
        <v>2024</v>
      </c>
      <c r="G596" s="5">
        <v>7</v>
      </c>
    </row>
    <row r="597" spans="1:7" x14ac:dyDescent="0.3">
      <c r="A597" s="28">
        <v>45575</v>
      </c>
      <c r="B597" s="143">
        <v>45566</v>
      </c>
      <c r="C597" s="164" t="s">
        <v>7</v>
      </c>
      <c r="D597" s="5">
        <v>10</v>
      </c>
      <c r="E597" s="5">
        <v>10</v>
      </c>
      <c r="F597" s="5">
        <v>2024</v>
      </c>
      <c r="G597" s="5">
        <v>8</v>
      </c>
    </row>
    <row r="598" spans="1:7" x14ac:dyDescent="0.3">
      <c r="A598" s="28">
        <v>45575</v>
      </c>
      <c r="B598" s="143">
        <v>45566</v>
      </c>
      <c r="C598" s="164" t="s">
        <v>14</v>
      </c>
      <c r="D598" s="5">
        <v>10</v>
      </c>
      <c r="E598" s="5">
        <v>10</v>
      </c>
      <c r="F598" s="5">
        <v>2024</v>
      </c>
      <c r="G598" s="5">
        <v>8</v>
      </c>
    </row>
    <row r="599" spans="1:7" x14ac:dyDescent="0.3">
      <c r="A599" s="28">
        <v>45575</v>
      </c>
      <c r="B599" s="143">
        <v>45566</v>
      </c>
      <c r="C599" s="151" t="s">
        <v>14</v>
      </c>
      <c r="D599" s="5">
        <v>10</v>
      </c>
      <c r="E599" s="5">
        <v>10</v>
      </c>
      <c r="F599" s="5">
        <v>2024</v>
      </c>
      <c r="G599" s="5">
        <v>8</v>
      </c>
    </row>
    <row r="600" spans="1:7" x14ac:dyDescent="0.3">
      <c r="A600" s="28">
        <v>45576</v>
      </c>
      <c r="B600" s="143">
        <v>45566</v>
      </c>
      <c r="C600" s="164" t="s">
        <v>7</v>
      </c>
      <c r="D600" s="5">
        <v>11</v>
      </c>
      <c r="E600" s="5">
        <v>10</v>
      </c>
      <c r="F600" s="5">
        <v>2024</v>
      </c>
      <c r="G600" s="5">
        <v>9</v>
      </c>
    </row>
    <row r="601" spans="1:7" x14ac:dyDescent="0.3">
      <c r="A601" s="28">
        <v>45576</v>
      </c>
      <c r="B601" s="143">
        <v>45566</v>
      </c>
      <c r="C601" s="151" t="s">
        <v>14</v>
      </c>
      <c r="D601" s="5">
        <v>11</v>
      </c>
      <c r="E601" s="5">
        <v>10</v>
      </c>
      <c r="F601" s="5">
        <v>2024</v>
      </c>
      <c r="G601" s="5">
        <v>9</v>
      </c>
    </row>
    <row r="602" spans="1:7" x14ac:dyDescent="0.3">
      <c r="A602" s="28">
        <v>45579</v>
      </c>
      <c r="B602" s="143">
        <v>45566</v>
      </c>
      <c r="C602" s="151" t="s">
        <v>14</v>
      </c>
      <c r="D602" s="5">
        <v>14</v>
      </c>
      <c r="E602" s="5">
        <v>10</v>
      </c>
      <c r="F602" s="5">
        <v>2024</v>
      </c>
      <c r="G602" s="5">
        <v>10</v>
      </c>
    </row>
    <row r="603" spans="1:7" x14ac:dyDescent="0.3">
      <c r="A603" s="28">
        <v>45579</v>
      </c>
      <c r="B603" s="143">
        <v>45566</v>
      </c>
      <c r="C603" s="165" t="s">
        <v>12</v>
      </c>
      <c r="D603" s="5">
        <v>14</v>
      </c>
      <c r="E603" s="5">
        <v>10</v>
      </c>
      <c r="F603" s="5">
        <v>2024</v>
      </c>
      <c r="G603" s="5">
        <v>10</v>
      </c>
    </row>
    <row r="604" spans="1:7" x14ac:dyDescent="0.3">
      <c r="A604" s="28">
        <v>45579</v>
      </c>
      <c r="B604" s="143">
        <v>45566</v>
      </c>
      <c r="C604" s="164" t="s">
        <v>12</v>
      </c>
      <c r="D604" s="5">
        <v>14</v>
      </c>
      <c r="E604" s="5">
        <v>10</v>
      </c>
      <c r="F604" s="5">
        <v>2024</v>
      </c>
      <c r="G604" s="5">
        <v>10</v>
      </c>
    </row>
    <row r="605" spans="1:7" x14ac:dyDescent="0.3">
      <c r="A605" s="28">
        <v>45579</v>
      </c>
      <c r="B605" s="143">
        <v>45566</v>
      </c>
      <c r="C605" s="166" t="s">
        <v>7</v>
      </c>
      <c r="D605" s="5">
        <v>14</v>
      </c>
      <c r="E605" s="5">
        <v>10</v>
      </c>
      <c r="F605" s="5">
        <v>2024</v>
      </c>
      <c r="G605" s="5">
        <v>10</v>
      </c>
    </row>
    <row r="606" spans="1:7" x14ac:dyDescent="0.3">
      <c r="A606" s="28">
        <v>45580</v>
      </c>
      <c r="B606" s="143">
        <v>45566</v>
      </c>
      <c r="C606" s="166" t="s">
        <v>7</v>
      </c>
      <c r="D606" s="5">
        <v>15</v>
      </c>
      <c r="E606" s="5">
        <v>10</v>
      </c>
      <c r="F606" s="5">
        <v>2024</v>
      </c>
      <c r="G606" s="5">
        <v>11</v>
      </c>
    </row>
    <row r="607" spans="1:7" x14ac:dyDescent="0.3">
      <c r="A607" s="28">
        <v>45580</v>
      </c>
      <c r="B607" s="143">
        <v>45566</v>
      </c>
      <c r="C607" s="166" t="s">
        <v>7</v>
      </c>
      <c r="D607" s="5">
        <v>15</v>
      </c>
      <c r="E607" s="5">
        <v>10</v>
      </c>
      <c r="F607" s="5">
        <v>2024</v>
      </c>
      <c r="G607" s="5">
        <v>11</v>
      </c>
    </row>
    <row r="608" spans="1:7" x14ac:dyDescent="0.3">
      <c r="A608" s="28">
        <v>45580</v>
      </c>
      <c r="B608" s="143">
        <v>45566</v>
      </c>
      <c r="C608" s="164" t="s">
        <v>12</v>
      </c>
      <c r="D608" s="5">
        <v>15</v>
      </c>
      <c r="E608" s="5">
        <v>10</v>
      </c>
      <c r="F608" s="5">
        <v>2024</v>
      </c>
      <c r="G608" s="5">
        <v>11</v>
      </c>
    </row>
    <row r="609" spans="1:7" x14ac:dyDescent="0.3">
      <c r="A609" s="28">
        <v>45580</v>
      </c>
      <c r="B609" s="143">
        <v>45566</v>
      </c>
      <c r="C609" s="159" t="s">
        <v>14</v>
      </c>
      <c r="D609" s="5">
        <v>15</v>
      </c>
      <c r="E609" s="5">
        <v>10</v>
      </c>
      <c r="F609" s="5">
        <v>2024</v>
      </c>
      <c r="G609" s="5">
        <v>11</v>
      </c>
    </row>
    <row r="610" spans="1:7" x14ac:dyDescent="0.3">
      <c r="A610" s="28">
        <v>45580</v>
      </c>
      <c r="B610" s="143">
        <v>45566</v>
      </c>
      <c r="C610" s="159" t="s">
        <v>7</v>
      </c>
      <c r="D610" s="5">
        <v>15</v>
      </c>
      <c r="E610" s="5">
        <v>10</v>
      </c>
      <c r="F610" s="5">
        <v>2024</v>
      </c>
      <c r="G610" s="5">
        <v>11</v>
      </c>
    </row>
    <row r="611" spans="1:7" x14ac:dyDescent="0.3">
      <c r="A611" s="28">
        <v>45580</v>
      </c>
      <c r="B611" s="143">
        <v>45566</v>
      </c>
      <c r="C611" s="158" t="s">
        <v>12</v>
      </c>
      <c r="D611" s="5">
        <v>15</v>
      </c>
      <c r="E611" s="5">
        <v>10</v>
      </c>
      <c r="F611" s="5">
        <v>2024</v>
      </c>
      <c r="G611" s="5">
        <v>11</v>
      </c>
    </row>
    <row r="612" spans="1:7" x14ac:dyDescent="0.3">
      <c r="A612" s="28">
        <v>45581</v>
      </c>
      <c r="B612" s="143">
        <v>45566</v>
      </c>
      <c r="C612" s="158" t="s">
        <v>7</v>
      </c>
      <c r="D612" s="5">
        <v>16</v>
      </c>
      <c r="E612" s="5">
        <v>10</v>
      </c>
      <c r="F612" s="5">
        <v>2024</v>
      </c>
      <c r="G612" s="5">
        <v>12</v>
      </c>
    </row>
    <row r="613" spans="1:7" x14ac:dyDescent="0.3">
      <c r="A613" s="28">
        <v>45581</v>
      </c>
      <c r="B613" s="143">
        <v>45566</v>
      </c>
      <c r="C613" s="159" t="s">
        <v>7</v>
      </c>
      <c r="D613" s="5">
        <v>16</v>
      </c>
      <c r="E613" s="5">
        <v>10</v>
      </c>
      <c r="F613" s="5">
        <v>2024</v>
      </c>
      <c r="G613" s="5">
        <v>12</v>
      </c>
    </row>
    <row r="614" spans="1:7" x14ac:dyDescent="0.3">
      <c r="A614" s="28">
        <v>45582</v>
      </c>
      <c r="B614" s="143">
        <v>45566</v>
      </c>
      <c r="C614" s="159" t="s">
        <v>7</v>
      </c>
      <c r="D614" s="5">
        <v>17</v>
      </c>
      <c r="E614" s="5">
        <v>10</v>
      </c>
      <c r="F614" s="5">
        <v>2024</v>
      </c>
      <c r="G614" s="5">
        <v>13</v>
      </c>
    </row>
    <row r="615" spans="1:7" x14ac:dyDescent="0.3">
      <c r="A615" s="28">
        <v>45582</v>
      </c>
      <c r="B615" s="143">
        <v>45566</v>
      </c>
      <c r="C615" s="160" t="s">
        <v>14</v>
      </c>
      <c r="D615" s="5">
        <v>17</v>
      </c>
      <c r="E615" s="5">
        <v>10</v>
      </c>
      <c r="F615" s="5">
        <v>2024</v>
      </c>
      <c r="G615" s="5">
        <v>13</v>
      </c>
    </row>
    <row r="616" spans="1:7" x14ac:dyDescent="0.3">
      <c r="A616" s="28">
        <v>45583</v>
      </c>
      <c r="B616" s="143">
        <v>45566</v>
      </c>
      <c r="C616" s="160" t="s">
        <v>12</v>
      </c>
      <c r="D616" s="5">
        <v>18</v>
      </c>
      <c r="E616" s="5">
        <v>10</v>
      </c>
      <c r="F616" s="5">
        <v>2024</v>
      </c>
      <c r="G616" s="5">
        <v>14</v>
      </c>
    </row>
    <row r="617" spans="1:7" x14ac:dyDescent="0.3">
      <c r="A617" s="28">
        <v>45583</v>
      </c>
      <c r="B617" s="143">
        <v>45566</v>
      </c>
      <c r="C617" s="158" t="s">
        <v>12</v>
      </c>
      <c r="D617" s="5">
        <v>18</v>
      </c>
      <c r="E617" s="5">
        <v>10</v>
      </c>
      <c r="F617" s="5">
        <v>2024</v>
      </c>
      <c r="G617" s="5">
        <v>14</v>
      </c>
    </row>
    <row r="618" spans="1:7" x14ac:dyDescent="0.3">
      <c r="A618" s="28">
        <v>45586</v>
      </c>
      <c r="B618" s="143">
        <v>45566</v>
      </c>
      <c r="C618" s="158" t="s">
        <v>14</v>
      </c>
      <c r="D618" s="5">
        <v>21</v>
      </c>
      <c r="E618" s="5">
        <v>10</v>
      </c>
      <c r="F618" s="5">
        <v>2024</v>
      </c>
      <c r="G618" s="5">
        <v>15</v>
      </c>
    </row>
    <row r="619" spans="1:7" x14ac:dyDescent="0.3">
      <c r="A619" s="28">
        <v>45586</v>
      </c>
      <c r="B619" s="143">
        <v>45566</v>
      </c>
      <c r="C619" s="159" t="s">
        <v>12</v>
      </c>
      <c r="D619" s="5">
        <v>21</v>
      </c>
      <c r="E619" s="5">
        <v>10</v>
      </c>
      <c r="F619" s="5">
        <v>2024</v>
      </c>
      <c r="G619" s="5">
        <v>15</v>
      </c>
    </row>
    <row r="620" spans="1:7" x14ac:dyDescent="0.3">
      <c r="A620" s="28">
        <v>45586</v>
      </c>
      <c r="B620" s="143">
        <v>45566</v>
      </c>
      <c r="C620" s="160" t="s">
        <v>7</v>
      </c>
      <c r="D620" s="5">
        <v>21</v>
      </c>
      <c r="E620" s="5">
        <v>10</v>
      </c>
      <c r="F620" s="5">
        <v>2024</v>
      </c>
      <c r="G620" s="5">
        <v>15</v>
      </c>
    </row>
    <row r="621" spans="1:7" x14ac:dyDescent="0.3">
      <c r="A621" s="28">
        <v>45586</v>
      </c>
      <c r="B621" s="143">
        <v>45566</v>
      </c>
      <c r="C621" s="160" t="s">
        <v>12</v>
      </c>
      <c r="D621" s="5">
        <v>21</v>
      </c>
      <c r="E621" s="5">
        <v>10</v>
      </c>
      <c r="F621" s="5">
        <v>2024</v>
      </c>
      <c r="G621" s="5">
        <v>15</v>
      </c>
    </row>
    <row r="622" spans="1:7" x14ac:dyDescent="0.3">
      <c r="A622" s="28">
        <v>45586</v>
      </c>
      <c r="B622" s="143">
        <v>45566</v>
      </c>
      <c r="C622" s="160" t="s">
        <v>7</v>
      </c>
      <c r="D622" s="5">
        <v>21</v>
      </c>
      <c r="E622" s="5">
        <v>10</v>
      </c>
      <c r="F622" s="5">
        <v>2024</v>
      </c>
      <c r="G622" s="5">
        <v>15</v>
      </c>
    </row>
    <row r="623" spans="1:7" x14ac:dyDescent="0.3">
      <c r="A623" s="28">
        <v>45587</v>
      </c>
      <c r="B623" s="143">
        <v>45566</v>
      </c>
      <c r="C623" s="160" t="s">
        <v>7</v>
      </c>
      <c r="D623" s="5">
        <v>22</v>
      </c>
      <c r="E623" s="5">
        <v>10</v>
      </c>
      <c r="F623" s="5">
        <v>2024</v>
      </c>
      <c r="G623" s="5">
        <v>16</v>
      </c>
    </row>
    <row r="624" spans="1:7" x14ac:dyDescent="0.3">
      <c r="A624" s="28">
        <v>45587</v>
      </c>
      <c r="B624" s="143">
        <v>45566</v>
      </c>
      <c r="C624" s="161" t="s">
        <v>7</v>
      </c>
      <c r="D624" s="5">
        <v>22</v>
      </c>
      <c r="E624" s="5">
        <v>10</v>
      </c>
      <c r="F624" s="5">
        <v>2024</v>
      </c>
      <c r="G624" s="5">
        <v>16</v>
      </c>
    </row>
    <row r="625" spans="1:7" x14ac:dyDescent="0.3">
      <c r="A625" s="28">
        <v>45587</v>
      </c>
      <c r="B625" s="143">
        <v>45566</v>
      </c>
      <c r="C625" s="162" t="s">
        <v>12</v>
      </c>
      <c r="D625" s="5">
        <v>22</v>
      </c>
      <c r="E625" s="5">
        <v>10</v>
      </c>
      <c r="F625" s="5">
        <v>2024</v>
      </c>
      <c r="G625" s="5">
        <v>16</v>
      </c>
    </row>
    <row r="626" spans="1:7" x14ac:dyDescent="0.3">
      <c r="A626" s="28">
        <v>45588</v>
      </c>
      <c r="B626" s="143">
        <v>45566</v>
      </c>
      <c r="C626" s="160" t="s">
        <v>12</v>
      </c>
      <c r="D626" s="5">
        <v>23</v>
      </c>
      <c r="E626" s="5">
        <v>10</v>
      </c>
      <c r="F626" s="5">
        <v>2024</v>
      </c>
      <c r="G626" s="5">
        <v>17</v>
      </c>
    </row>
    <row r="627" spans="1:7" x14ac:dyDescent="0.3">
      <c r="A627" s="28">
        <v>45588</v>
      </c>
      <c r="B627" s="143">
        <v>45566</v>
      </c>
      <c r="C627" s="160" t="s">
        <v>7</v>
      </c>
      <c r="D627" s="5">
        <v>23</v>
      </c>
      <c r="E627" s="5">
        <v>10</v>
      </c>
      <c r="F627" s="5">
        <v>2024</v>
      </c>
      <c r="G627" s="5">
        <v>17</v>
      </c>
    </row>
    <row r="628" spans="1:7" x14ac:dyDescent="0.3">
      <c r="A628" s="28">
        <v>45588</v>
      </c>
      <c r="B628" s="143">
        <v>45566</v>
      </c>
      <c r="C628" s="160" t="s">
        <v>12</v>
      </c>
      <c r="D628" s="5">
        <v>23</v>
      </c>
      <c r="E628" s="5">
        <v>10</v>
      </c>
      <c r="F628" s="5">
        <v>2024</v>
      </c>
      <c r="G628" s="5">
        <v>17</v>
      </c>
    </row>
    <row r="629" spans="1:7" x14ac:dyDescent="0.3">
      <c r="A629" s="28">
        <v>45588</v>
      </c>
      <c r="B629" s="143">
        <v>45566</v>
      </c>
      <c r="C629" s="161" t="s">
        <v>14</v>
      </c>
      <c r="D629" s="5">
        <v>23</v>
      </c>
      <c r="E629" s="5">
        <v>10</v>
      </c>
      <c r="F629" s="5">
        <v>2024</v>
      </c>
      <c r="G629" s="5">
        <v>17</v>
      </c>
    </row>
    <row r="630" spans="1:7" x14ac:dyDescent="0.3">
      <c r="A630" s="28">
        <v>45588</v>
      </c>
      <c r="B630" s="143">
        <v>45566</v>
      </c>
      <c r="C630" s="163" t="s">
        <v>7</v>
      </c>
      <c r="D630" s="5">
        <v>23</v>
      </c>
      <c r="E630" s="5">
        <v>10</v>
      </c>
      <c r="F630" s="5">
        <v>2024</v>
      </c>
      <c r="G630" s="5">
        <v>17</v>
      </c>
    </row>
    <row r="631" spans="1:7" x14ac:dyDescent="0.3">
      <c r="A631" s="28">
        <v>45589</v>
      </c>
      <c r="B631" s="143">
        <v>45566</v>
      </c>
      <c r="C631" s="160" t="s">
        <v>7</v>
      </c>
      <c r="D631" s="5">
        <v>24</v>
      </c>
      <c r="E631" s="5">
        <v>10</v>
      </c>
      <c r="F631" s="5">
        <v>2024</v>
      </c>
      <c r="G631" s="5">
        <v>18</v>
      </c>
    </row>
    <row r="632" spans="1:7" x14ac:dyDescent="0.3">
      <c r="A632" s="28">
        <v>45589</v>
      </c>
      <c r="B632" s="143">
        <v>45566</v>
      </c>
      <c r="C632" s="160" t="s">
        <v>12</v>
      </c>
      <c r="D632" s="5">
        <v>24</v>
      </c>
      <c r="E632" s="5">
        <v>10</v>
      </c>
      <c r="F632" s="5">
        <v>2024</v>
      </c>
      <c r="G632" s="5">
        <v>18</v>
      </c>
    </row>
    <row r="633" spans="1:7" x14ac:dyDescent="0.3">
      <c r="A633" s="28">
        <v>45589</v>
      </c>
      <c r="B633" s="143">
        <v>45566</v>
      </c>
      <c r="C633" s="160" t="s">
        <v>12</v>
      </c>
      <c r="D633" s="5">
        <v>24</v>
      </c>
      <c r="E633" s="5">
        <v>10</v>
      </c>
      <c r="F633" s="5">
        <v>2024</v>
      </c>
      <c r="G633" s="5">
        <v>18</v>
      </c>
    </row>
    <row r="634" spans="1:7" x14ac:dyDescent="0.3">
      <c r="A634" s="28">
        <v>45589</v>
      </c>
      <c r="B634" s="143">
        <v>45566</v>
      </c>
      <c r="C634" s="160" t="s">
        <v>7</v>
      </c>
      <c r="D634" s="5">
        <v>24</v>
      </c>
      <c r="E634" s="5">
        <v>10</v>
      </c>
      <c r="F634" s="5">
        <v>2024</v>
      </c>
      <c r="G634" s="5">
        <v>18</v>
      </c>
    </row>
    <row r="635" spans="1:7" x14ac:dyDescent="0.3">
      <c r="A635" s="28">
        <v>45589</v>
      </c>
      <c r="B635" s="143">
        <v>45566</v>
      </c>
      <c r="C635" s="160" t="s">
        <v>14</v>
      </c>
      <c r="D635" s="5">
        <v>24</v>
      </c>
      <c r="E635" s="5">
        <v>10</v>
      </c>
      <c r="F635" s="5">
        <v>2024</v>
      </c>
      <c r="G635" s="5">
        <v>18</v>
      </c>
    </row>
    <row r="636" spans="1:7" x14ac:dyDescent="0.3">
      <c r="A636" s="28">
        <v>45589</v>
      </c>
      <c r="B636" s="143">
        <v>45566</v>
      </c>
      <c r="C636" s="160" t="s">
        <v>7</v>
      </c>
      <c r="D636" s="5">
        <v>24</v>
      </c>
      <c r="E636" s="5">
        <v>10</v>
      </c>
      <c r="F636" s="5">
        <v>2024</v>
      </c>
      <c r="G636" s="5">
        <v>18</v>
      </c>
    </row>
    <row r="637" spans="1:7" x14ac:dyDescent="0.3">
      <c r="A637" s="28">
        <v>45589</v>
      </c>
      <c r="B637" s="143">
        <v>45566</v>
      </c>
      <c r="C637" s="161" t="s">
        <v>7</v>
      </c>
      <c r="D637" s="5">
        <v>24</v>
      </c>
      <c r="E637" s="5">
        <v>10</v>
      </c>
      <c r="F637" s="5">
        <v>2024</v>
      </c>
      <c r="G637" s="5">
        <v>18</v>
      </c>
    </row>
    <row r="638" spans="1:7" x14ac:dyDescent="0.3">
      <c r="A638" s="28">
        <v>45590</v>
      </c>
      <c r="B638" s="143">
        <v>45566</v>
      </c>
      <c r="C638" s="161" t="s">
        <v>7</v>
      </c>
      <c r="D638" s="5">
        <v>25</v>
      </c>
      <c r="E638" s="5">
        <v>10</v>
      </c>
      <c r="F638" s="5">
        <v>2024</v>
      </c>
      <c r="G638" s="5">
        <v>19</v>
      </c>
    </row>
    <row r="639" spans="1:7" x14ac:dyDescent="0.3">
      <c r="A639" s="28">
        <v>45590</v>
      </c>
      <c r="B639" s="143">
        <v>45566</v>
      </c>
      <c r="C639" s="158" t="s">
        <v>7</v>
      </c>
      <c r="D639" s="5">
        <v>25</v>
      </c>
      <c r="E639" s="5">
        <v>10</v>
      </c>
      <c r="F639" s="5">
        <v>2024</v>
      </c>
      <c r="G639" s="5">
        <v>19</v>
      </c>
    </row>
    <row r="640" spans="1:7" x14ac:dyDescent="0.3">
      <c r="A640" s="28">
        <v>45593</v>
      </c>
      <c r="B640" s="143">
        <v>45566</v>
      </c>
      <c r="C640" s="159" t="s">
        <v>12</v>
      </c>
      <c r="D640" s="5">
        <v>28</v>
      </c>
      <c r="E640" s="5">
        <v>10</v>
      </c>
      <c r="F640" s="5">
        <v>2024</v>
      </c>
      <c r="G640" s="5">
        <v>20</v>
      </c>
    </row>
    <row r="641" spans="1:7" x14ac:dyDescent="0.3">
      <c r="A641" s="28">
        <v>45593</v>
      </c>
      <c r="B641" s="143">
        <v>45566</v>
      </c>
      <c r="C641" s="158" t="s">
        <v>7</v>
      </c>
      <c r="D641" s="5">
        <v>28</v>
      </c>
      <c r="E641" s="5">
        <v>10</v>
      </c>
      <c r="F641" s="5">
        <v>2024</v>
      </c>
      <c r="G641" s="5">
        <v>20</v>
      </c>
    </row>
    <row r="642" spans="1:7" x14ac:dyDescent="0.3">
      <c r="A642" s="28">
        <v>45593</v>
      </c>
      <c r="B642" s="143">
        <v>45566</v>
      </c>
      <c r="C642" s="159" t="s">
        <v>7</v>
      </c>
      <c r="D642" s="5">
        <v>28</v>
      </c>
      <c r="E642" s="5">
        <v>10</v>
      </c>
      <c r="F642" s="5">
        <v>2024</v>
      </c>
      <c r="G642" s="5">
        <v>20</v>
      </c>
    </row>
    <row r="643" spans="1:7" x14ac:dyDescent="0.3">
      <c r="A643" s="28">
        <v>45593</v>
      </c>
      <c r="B643" s="143">
        <v>45566</v>
      </c>
      <c r="C643" s="159" t="s">
        <v>14</v>
      </c>
      <c r="D643" s="5">
        <v>28</v>
      </c>
      <c r="E643" s="5">
        <v>10</v>
      </c>
      <c r="F643" s="5">
        <v>2024</v>
      </c>
      <c r="G643" s="5">
        <v>20</v>
      </c>
    </row>
    <row r="644" spans="1:7" x14ac:dyDescent="0.3">
      <c r="A644" s="28">
        <v>45593</v>
      </c>
      <c r="B644" s="143">
        <v>45566</v>
      </c>
      <c r="C644" s="160" t="s">
        <v>14</v>
      </c>
      <c r="D644" s="5">
        <v>28</v>
      </c>
      <c r="E644" s="5">
        <v>10</v>
      </c>
      <c r="F644" s="5">
        <v>2024</v>
      </c>
      <c r="G644" s="5">
        <v>20</v>
      </c>
    </row>
    <row r="645" spans="1:7" x14ac:dyDescent="0.3">
      <c r="A645" s="28">
        <v>45593</v>
      </c>
      <c r="B645" s="143">
        <v>45566</v>
      </c>
      <c r="C645" s="160" t="s">
        <v>12</v>
      </c>
      <c r="D645" s="5">
        <v>28</v>
      </c>
      <c r="E645" s="5">
        <v>10</v>
      </c>
      <c r="F645" s="5">
        <v>2024</v>
      </c>
      <c r="G645" s="5">
        <v>20</v>
      </c>
    </row>
    <row r="646" spans="1:7" x14ac:dyDescent="0.3">
      <c r="A646" s="28">
        <v>45593</v>
      </c>
      <c r="B646" s="143">
        <v>45566</v>
      </c>
      <c r="C646" s="160" t="s">
        <v>7</v>
      </c>
      <c r="D646" s="5">
        <v>28</v>
      </c>
      <c r="E646" s="5">
        <v>10</v>
      </c>
      <c r="F646" s="5">
        <v>2024</v>
      </c>
      <c r="G646" s="5">
        <v>20</v>
      </c>
    </row>
    <row r="647" spans="1:7" x14ac:dyDescent="0.3">
      <c r="A647" s="28">
        <v>45593</v>
      </c>
      <c r="B647" s="143">
        <v>45566</v>
      </c>
      <c r="C647" s="161" t="s">
        <v>7</v>
      </c>
      <c r="D647" s="5">
        <v>28</v>
      </c>
      <c r="E647" s="5">
        <v>10</v>
      </c>
      <c r="F647" s="5">
        <v>2024</v>
      </c>
      <c r="G647" s="5">
        <v>20</v>
      </c>
    </row>
    <row r="648" spans="1:7" x14ac:dyDescent="0.3">
      <c r="A648" s="28">
        <v>45594</v>
      </c>
      <c r="B648" s="143">
        <v>45566</v>
      </c>
      <c r="C648" s="158" t="s">
        <v>7</v>
      </c>
      <c r="D648" s="5">
        <v>29</v>
      </c>
      <c r="E648" s="5">
        <v>10</v>
      </c>
      <c r="F648" s="5">
        <v>2024</v>
      </c>
      <c r="G648" s="5">
        <v>21</v>
      </c>
    </row>
    <row r="649" spans="1:7" x14ac:dyDescent="0.3">
      <c r="A649" s="28">
        <v>45594</v>
      </c>
      <c r="B649" s="143">
        <v>45566</v>
      </c>
      <c r="C649" s="158" t="s">
        <v>7</v>
      </c>
      <c r="D649" s="5">
        <v>29</v>
      </c>
      <c r="E649" s="5">
        <v>10</v>
      </c>
      <c r="F649" s="5">
        <v>2024</v>
      </c>
      <c r="G649" s="5">
        <v>21</v>
      </c>
    </row>
    <row r="650" spans="1:7" x14ac:dyDescent="0.3">
      <c r="A650" s="28">
        <v>45594</v>
      </c>
      <c r="B650" s="143">
        <v>45566</v>
      </c>
      <c r="C650" s="158" t="s">
        <v>7</v>
      </c>
      <c r="D650" s="5">
        <v>29</v>
      </c>
      <c r="E650" s="5">
        <v>10</v>
      </c>
      <c r="F650" s="5">
        <v>2024</v>
      </c>
      <c r="G650" s="5">
        <v>21</v>
      </c>
    </row>
    <row r="651" spans="1:7" x14ac:dyDescent="0.3">
      <c r="A651" s="28">
        <v>45594</v>
      </c>
      <c r="B651" s="143">
        <v>45566</v>
      </c>
      <c r="C651" s="158" t="s">
        <v>7</v>
      </c>
      <c r="D651" s="5">
        <v>29</v>
      </c>
      <c r="E651" s="5">
        <v>10</v>
      </c>
      <c r="F651" s="5">
        <v>2024</v>
      </c>
      <c r="G651" s="5">
        <v>21</v>
      </c>
    </row>
    <row r="652" spans="1:7" x14ac:dyDescent="0.3">
      <c r="A652" s="28">
        <v>45595</v>
      </c>
      <c r="B652" s="143">
        <v>45566</v>
      </c>
      <c r="C652" s="164" t="s">
        <v>7</v>
      </c>
      <c r="D652" s="5">
        <v>30</v>
      </c>
      <c r="E652" s="5">
        <v>10</v>
      </c>
      <c r="F652" s="5">
        <v>2024</v>
      </c>
      <c r="G652" s="5">
        <v>22</v>
      </c>
    </row>
    <row r="653" spans="1:7" x14ac:dyDescent="0.3">
      <c r="A653" s="28">
        <v>45595</v>
      </c>
      <c r="B653" s="143">
        <v>45566</v>
      </c>
      <c r="C653" s="164" t="s">
        <v>12</v>
      </c>
      <c r="D653" s="5">
        <v>30</v>
      </c>
      <c r="E653" s="5">
        <v>10</v>
      </c>
      <c r="F653" s="5">
        <v>2024</v>
      </c>
      <c r="G653" s="5">
        <v>22</v>
      </c>
    </row>
    <row r="654" spans="1:7" x14ac:dyDescent="0.3">
      <c r="A654" s="28">
        <v>45596</v>
      </c>
      <c r="B654" s="143">
        <v>45566</v>
      </c>
      <c r="C654" s="164" t="s">
        <v>14</v>
      </c>
      <c r="D654" s="5">
        <v>31</v>
      </c>
      <c r="E654" s="5">
        <v>10</v>
      </c>
      <c r="F654" s="5">
        <v>2024</v>
      </c>
      <c r="G654" s="5">
        <v>23</v>
      </c>
    </row>
    <row r="655" spans="1:7" x14ac:dyDescent="0.3">
      <c r="A655" s="28">
        <v>45596</v>
      </c>
      <c r="B655" s="143">
        <v>45566</v>
      </c>
      <c r="C655" s="158" t="s">
        <v>7</v>
      </c>
      <c r="D655" s="5">
        <v>31</v>
      </c>
      <c r="E655" s="5">
        <v>10</v>
      </c>
      <c r="F655" s="5">
        <v>2024</v>
      </c>
      <c r="G655" s="5">
        <v>23</v>
      </c>
    </row>
    <row r="656" spans="1:7" x14ac:dyDescent="0.3">
      <c r="A656" s="28">
        <v>45596</v>
      </c>
      <c r="B656" s="143">
        <v>45566</v>
      </c>
      <c r="C656" s="164" t="s">
        <v>12</v>
      </c>
      <c r="D656" s="5">
        <v>31</v>
      </c>
      <c r="E656" s="5">
        <v>10</v>
      </c>
      <c r="F656" s="5">
        <v>2024</v>
      </c>
      <c r="G656" s="5">
        <v>23</v>
      </c>
    </row>
    <row r="657" spans="1:7" x14ac:dyDescent="0.3">
      <c r="A657" s="167">
        <v>44929.479756944442</v>
      </c>
      <c r="B657" s="143">
        <v>44927</v>
      </c>
      <c r="C657" s="164"/>
      <c r="D657" s="5">
        <v>3</v>
      </c>
      <c r="E657" s="5">
        <v>1</v>
      </c>
      <c r="F657" s="5">
        <v>2023</v>
      </c>
      <c r="G657" s="5">
        <v>2</v>
      </c>
    </row>
    <row r="658" spans="1:7" x14ac:dyDescent="0.3">
      <c r="A658" s="102">
        <v>44931.524189814816</v>
      </c>
      <c r="B658" s="143">
        <v>44927</v>
      </c>
      <c r="C658" s="164"/>
      <c r="D658" s="5">
        <v>5</v>
      </c>
      <c r="E658" s="5">
        <v>1</v>
      </c>
      <c r="F658" s="5">
        <v>2023</v>
      </c>
      <c r="G658" s="5">
        <v>4</v>
      </c>
    </row>
    <row r="659" spans="1:7" x14ac:dyDescent="0.3">
      <c r="A659" s="102">
        <v>44931.607222222221</v>
      </c>
      <c r="B659" s="143">
        <v>44927</v>
      </c>
      <c r="C659" s="164"/>
      <c r="D659" s="5">
        <v>5</v>
      </c>
      <c r="E659" s="5">
        <v>1</v>
      </c>
      <c r="F659" s="5">
        <v>2023</v>
      </c>
      <c r="G659" s="5">
        <v>4</v>
      </c>
    </row>
    <row r="660" spans="1:7" x14ac:dyDescent="0.3">
      <c r="A660" s="168">
        <v>44931.648553240739</v>
      </c>
      <c r="B660" s="143">
        <v>44927</v>
      </c>
      <c r="C660" s="164"/>
      <c r="D660" s="5">
        <v>5</v>
      </c>
      <c r="E660" s="5">
        <v>1</v>
      </c>
      <c r="F660" s="5">
        <v>2023</v>
      </c>
      <c r="G660" s="5">
        <v>4</v>
      </c>
    </row>
    <row r="661" spans="1:7" x14ac:dyDescent="0.3">
      <c r="A661" s="102">
        <v>44932.743750000001</v>
      </c>
      <c r="B661" s="143">
        <v>44927</v>
      </c>
      <c r="C661" s="164"/>
      <c r="D661" s="5">
        <v>6</v>
      </c>
      <c r="E661" s="5">
        <v>1</v>
      </c>
      <c r="F661" s="5">
        <v>2023</v>
      </c>
      <c r="G661" s="5">
        <v>5</v>
      </c>
    </row>
    <row r="662" spans="1:7" x14ac:dyDescent="0.3">
      <c r="A662" s="102">
        <v>44935.436111111114</v>
      </c>
      <c r="B662" s="143">
        <v>44927</v>
      </c>
      <c r="C662" s="164"/>
      <c r="D662" s="5">
        <v>9</v>
      </c>
      <c r="E662" s="5">
        <v>1</v>
      </c>
      <c r="F662" s="5">
        <v>2023</v>
      </c>
      <c r="G662" s="5">
        <v>6</v>
      </c>
    </row>
    <row r="663" spans="1:7" x14ac:dyDescent="0.3">
      <c r="A663" s="104">
        <v>44936.759837962964</v>
      </c>
      <c r="B663" s="143">
        <v>44927</v>
      </c>
      <c r="C663" s="164"/>
      <c r="D663" s="5">
        <v>10</v>
      </c>
      <c r="E663" s="5">
        <v>1</v>
      </c>
      <c r="F663" s="5">
        <v>2023</v>
      </c>
      <c r="G663" s="5">
        <v>7</v>
      </c>
    </row>
    <row r="664" spans="1:7" x14ac:dyDescent="0.3">
      <c r="A664" s="102">
        <v>44937.459374999999</v>
      </c>
      <c r="B664" s="143">
        <v>44927</v>
      </c>
      <c r="C664" s="151"/>
      <c r="D664" s="5">
        <v>11</v>
      </c>
      <c r="E664" s="5">
        <v>1</v>
      </c>
      <c r="F664" s="5">
        <v>2023</v>
      </c>
      <c r="G664" s="5">
        <v>8</v>
      </c>
    </row>
    <row r="665" spans="1:7" x14ac:dyDescent="0.3">
      <c r="A665" s="102">
        <v>44938.66002314815</v>
      </c>
      <c r="B665" s="143">
        <v>44927</v>
      </c>
      <c r="C665" s="164"/>
      <c r="D665" s="5">
        <v>12</v>
      </c>
      <c r="E665" s="5">
        <v>1</v>
      </c>
      <c r="F665" s="5">
        <v>2023</v>
      </c>
      <c r="G665" s="5">
        <v>9</v>
      </c>
    </row>
    <row r="666" spans="1:7" x14ac:dyDescent="0.3">
      <c r="A666" s="102">
        <v>44943.523831018516</v>
      </c>
      <c r="B666" s="143">
        <v>44927</v>
      </c>
      <c r="C666" s="151"/>
      <c r="D666" s="5">
        <v>17</v>
      </c>
      <c r="E666" s="5">
        <v>1</v>
      </c>
      <c r="F666" s="5">
        <v>2023</v>
      </c>
      <c r="G666" s="5">
        <v>12</v>
      </c>
    </row>
    <row r="667" spans="1:7" x14ac:dyDescent="0.3">
      <c r="A667" s="168">
        <v>44944.389907407407</v>
      </c>
      <c r="B667" s="143">
        <v>44927</v>
      </c>
      <c r="C667" s="151"/>
      <c r="D667" s="5">
        <v>18</v>
      </c>
      <c r="E667" s="5">
        <v>1</v>
      </c>
      <c r="F667" s="5">
        <v>2023</v>
      </c>
      <c r="G667" s="5">
        <v>13</v>
      </c>
    </row>
    <row r="668" spans="1:7" x14ac:dyDescent="0.3">
      <c r="A668" s="169">
        <v>44944.480393518519</v>
      </c>
      <c r="B668" s="143">
        <v>44927</v>
      </c>
      <c r="C668" s="165"/>
      <c r="D668" s="5">
        <v>18</v>
      </c>
      <c r="E668" s="5">
        <v>1</v>
      </c>
      <c r="F668" s="5">
        <v>2023</v>
      </c>
      <c r="G668" s="5">
        <v>13</v>
      </c>
    </row>
    <row r="669" spans="1:7" x14ac:dyDescent="0.3">
      <c r="A669" s="168">
        <v>44944.8591087963</v>
      </c>
      <c r="B669" s="143">
        <v>44927</v>
      </c>
      <c r="C669" s="164"/>
      <c r="D669" s="5">
        <v>18</v>
      </c>
      <c r="E669" s="5">
        <v>1</v>
      </c>
      <c r="F669" s="5">
        <v>2023</v>
      </c>
      <c r="G669" s="5">
        <v>13</v>
      </c>
    </row>
    <row r="670" spans="1:7" x14ac:dyDescent="0.3">
      <c r="A670" s="169">
        <v>44945.557800925926</v>
      </c>
      <c r="B670" s="143">
        <v>44927</v>
      </c>
      <c r="C670" s="166"/>
      <c r="D670" s="5">
        <v>19</v>
      </c>
      <c r="E670" s="5">
        <v>1</v>
      </c>
      <c r="F670" s="5">
        <v>2023</v>
      </c>
      <c r="G670" s="5">
        <v>14</v>
      </c>
    </row>
    <row r="671" spans="1:7" x14ac:dyDescent="0.3">
      <c r="A671" s="168">
        <v>44945.883171296293</v>
      </c>
      <c r="B671" s="143">
        <v>44927</v>
      </c>
      <c r="C671" s="166"/>
      <c r="D671" s="5">
        <v>19</v>
      </c>
      <c r="E671" s="5">
        <v>1</v>
      </c>
      <c r="F671" s="5">
        <v>2023</v>
      </c>
      <c r="G671" s="5">
        <v>14</v>
      </c>
    </row>
    <row r="672" spans="1:7" x14ac:dyDescent="0.3">
      <c r="A672" s="168">
        <v>44949.33315972222</v>
      </c>
      <c r="B672" s="143">
        <v>44927</v>
      </c>
      <c r="C672" s="166"/>
      <c r="D672" s="5">
        <v>23</v>
      </c>
      <c r="E672" s="5">
        <v>1</v>
      </c>
      <c r="F672" s="5">
        <v>2023</v>
      </c>
      <c r="G672" s="5">
        <v>16</v>
      </c>
    </row>
    <row r="673" spans="1:7" x14ac:dyDescent="0.3">
      <c r="A673" s="168">
        <v>44949.456446759257</v>
      </c>
      <c r="B673" s="143">
        <v>44927</v>
      </c>
      <c r="C673" s="164"/>
      <c r="D673" s="5">
        <v>23</v>
      </c>
      <c r="E673" s="5">
        <v>1</v>
      </c>
      <c r="F673" s="5">
        <v>2023</v>
      </c>
      <c r="G673" s="5">
        <v>16</v>
      </c>
    </row>
    <row r="674" spans="1:7" x14ac:dyDescent="0.3">
      <c r="A674" s="168">
        <v>44949.514780092592</v>
      </c>
      <c r="B674" s="143">
        <v>44927</v>
      </c>
      <c r="D674" s="5">
        <v>23</v>
      </c>
      <c r="E674" s="5">
        <v>1</v>
      </c>
      <c r="F674" s="5">
        <v>2023</v>
      </c>
      <c r="G674" s="5">
        <v>16</v>
      </c>
    </row>
    <row r="675" spans="1:7" x14ac:dyDescent="0.3">
      <c r="A675" s="170">
        <v>44949.60260416667</v>
      </c>
      <c r="B675" s="143">
        <v>44927</v>
      </c>
      <c r="D675" s="5">
        <v>23</v>
      </c>
      <c r="E675" s="5">
        <v>1</v>
      </c>
      <c r="F675" s="5">
        <v>2023</v>
      </c>
      <c r="G675" s="5">
        <v>16</v>
      </c>
    </row>
    <row r="676" spans="1:7" x14ac:dyDescent="0.3">
      <c r="A676" s="171">
        <v>44949.645462962966</v>
      </c>
      <c r="B676" s="143">
        <v>44927</v>
      </c>
      <c r="D676" s="5">
        <v>23</v>
      </c>
      <c r="E676" s="5">
        <v>1</v>
      </c>
      <c r="F676" s="5">
        <v>2023</v>
      </c>
      <c r="G676" s="5">
        <v>16</v>
      </c>
    </row>
    <row r="677" spans="1:7" x14ac:dyDescent="0.3">
      <c r="A677" s="168">
        <v>44950.629699074074</v>
      </c>
      <c r="B677" s="143">
        <v>44927</v>
      </c>
      <c r="D677" s="5">
        <v>24</v>
      </c>
      <c r="E677" s="5">
        <v>1</v>
      </c>
      <c r="F677" s="5">
        <v>2023</v>
      </c>
      <c r="G677" s="5">
        <v>17</v>
      </c>
    </row>
    <row r="678" spans="1:7" x14ac:dyDescent="0.3">
      <c r="A678" s="168">
        <v>44950.65215277778</v>
      </c>
      <c r="B678" s="143">
        <v>44927</v>
      </c>
      <c r="D678" s="5">
        <v>24</v>
      </c>
      <c r="E678" s="5">
        <v>1</v>
      </c>
      <c r="F678" s="5">
        <v>2023</v>
      </c>
      <c r="G678" s="5">
        <v>17</v>
      </c>
    </row>
    <row r="679" spans="1:7" x14ac:dyDescent="0.3">
      <c r="A679" s="168">
        <v>44951.628761574073</v>
      </c>
      <c r="B679" s="143">
        <v>44927</v>
      </c>
      <c r="D679" s="5">
        <v>25</v>
      </c>
      <c r="E679" s="5">
        <v>1</v>
      </c>
      <c r="F679" s="5">
        <v>2023</v>
      </c>
      <c r="G679" s="5">
        <v>18</v>
      </c>
    </row>
    <row r="680" spans="1:7" x14ac:dyDescent="0.3">
      <c r="A680" s="168">
        <v>44952.715486111112</v>
      </c>
      <c r="B680" s="143">
        <v>44927</v>
      </c>
      <c r="D680" s="5">
        <v>26</v>
      </c>
      <c r="E680" s="5">
        <v>1</v>
      </c>
      <c r="F680" s="5">
        <v>2023</v>
      </c>
      <c r="G680" s="5">
        <v>19</v>
      </c>
    </row>
    <row r="681" spans="1:7" x14ac:dyDescent="0.3">
      <c r="A681" s="168">
        <v>44956.638761574075</v>
      </c>
      <c r="B681" s="143">
        <v>44927</v>
      </c>
      <c r="D681" s="5">
        <v>30</v>
      </c>
      <c r="E681" s="5">
        <v>1</v>
      </c>
      <c r="F681" s="5">
        <v>2023</v>
      </c>
      <c r="G681" s="5">
        <v>21</v>
      </c>
    </row>
    <row r="682" spans="1:7" x14ac:dyDescent="0.3">
      <c r="A682" s="168">
        <v>44957.763206018521</v>
      </c>
      <c r="B682" s="143">
        <v>44927</v>
      </c>
      <c r="D682" s="5">
        <v>31</v>
      </c>
      <c r="E682" s="5">
        <v>1</v>
      </c>
      <c r="F682" s="5">
        <v>2023</v>
      </c>
      <c r="G682" s="5">
        <v>22</v>
      </c>
    </row>
    <row r="683" spans="1:7" x14ac:dyDescent="0.3">
      <c r="A683" s="168">
        <v>44963.380324074074</v>
      </c>
      <c r="B683" s="143">
        <v>44958</v>
      </c>
      <c r="D683" s="5">
        <v>6</v>
      </c>
      <c r="E683" s="5">
        <v>2</v>
      </c>
      <c r="F683" s="5">
        <v>2023</v>
      </c>
      <c r="G683" s="5">
        <v>4</v>
      </c>
    </row>
    <row r="684" spans="1:7" x14ac:dyDescent="0.3">
      <c r="A684" s="168">
        <v>44980.769953703704</v>
      </c>
      <c r="B684" s="143">
        <v>44958</v>
      </c>
      <c r="D684" s="5">
        <v>23</v>
      </c>
      <c r="E684" s="5">
        <v>2</v>
      </c>
      <c r="F684" s="5">
        <v>2023</v>
      </c>
      <c r="G684" s="5">
        <v>17</v>
      </c>
    </row>
    <row r="685" spans="1:7" x14ac:dyDescent="0.3">
      <c r="A685" s="170">
        <v>44981.384930555556</v>
      </c>
      <c r="B685" s="143">
        <v>44958</v>
      </c>
      <c r="D685" s="5">
        <v>24</v>
      </c>
      <c r="E685" s="5">
        <v>2</v>
      </c>
      <c r="F685" s="5">
        <v>2023</v>
      </c>
      <c r="G685" s="5">
        <v>18</v>
      </c>
    </row>
    <row r="686" spans="1:7" x14ac:dyDescent="0.3">
      <c r="A686" s="168">
        <v>44981.413518518515</v>
      </c>
      <c r="B686" s="143">
        <v>44958</v>
      </c>
      <c r="D686" s="5">
        <v>24</v>
      </c>
      <c r="E686" s="5">
        <v>2</v>
      </c>
      <c r="F686" s="5">
        <v>2023</v>
      </c>
      <c r="G686" s="5">
        <v>18</v>
      </c>
    </row>
    <row r="687" spans="1:7" x14ac:dyDescent="0.3">
      <c r="A687" s="168">
        <v>44985.456828703704</v>
      </c>
      <c r="B687" s="143">
        <v>44958</v>
      </c>
      <c r="D687" s="5">
        <v>28</v>
      </c>
      <c r="E687" s="5">
        <v>2</v>
      </c>
      <c r="F687" s="5">
        <v>2023</v>
      </c>
      <c r="G687" s="5">
        <v>20</v>
      </c>
    </row>
    <row r="688" spans="1:7" x14ac:dyDescent="0.3">
      <c r="A688" s="168">
        <v>44985.461759259262</v>
      </c>
      <c r="B688" s="143">
        <v>44958</v>
      </c>
      <c r="D688" s="5">
        <v>28</v>
      </c>
      <c r="E688" s="5">
        <v>2</v>
      </c>
      <c r="F688" s="5">
        <v>2023</v>
      </c>
      <c r="G688" s="5">
        <v>20</v>
      </c>
    </row>
    <row r="689" spans="1:7" x14ac:dyDescent="0.3">
      <c r="A689" s="168">
        <v>44985.608310185184</v>
      </c>
      <c r="B689" s="143">
        <v>44958</v>
      </c>
      <c r="D689" s="5">
        <v>28</v>
      </c>
      <c r="E689" s="5">
        <v>2</v>
      </c>
      <c r="F689" s="5">
        <v>2023</v>
      </c>
      <c r="G689" s="5">
        <v>20</v>
      </c>
    </row>
    <row r="690" spans="1:7" x14ac:dyDescent="0.3">
      <c r="A690" s="168">
        <v>44986.752812500003</v>
      </c>
      <c r="B690" s="143">
        <v>44986</v>
      </c>
      <c r="D690" s="5">
        <v>1</v>
      </c>
      <c r="E690" s="5">
        <v>3</v>
      </c>
      <c r="F690" s="5">
        <v>2023</v>
      </c>
      <c r="G690" s="5">
        <v>1</v>
      </c>
    </row>
    <row r="691" spans="1:7" x14ac:dyDescent="0.3">
      <c r="A691" s="168">
        <v>44987.754120370373</v>
      </c>
      <c r="B691" s="143">
        <v>44986</v>
      </c>
      <c r="D691" s="5">
        <v>2</v>
      </c>
      <c r="E691" s="5">
        <v>3</v>
      </c>
      <c r="F691" s="5">
        <v>2023</v>
      </c>
      <c r="G691" s="5">
        <v>2</v>
      </c>
    </row>
    <row r="692" spans="1:7" x14ac:dyDescent="0.3">
      <c r="A692" s="168">
        <v>44989.076956018522</v>
      </c>
      <c r="B692" s="143">
        <v>44986</v>
      </c>
      <c r="D692" s="5">
        <v>4</v>
      </c>
      <c r="E692" s="5">
        <v>3</v>
      </c>
      <c r="F692" s="5">
        <v>2023</v>
      </c>
      <c r="G692" s="5">
        <v>3</v>
      </c>
    </row>
    <row r="693" spans="1:7" x14ac:dyDescent="0.3">
      <c r="A693" s="168">
        <v>44991.522141203706</v>
      </c>
      <c r="B693" s="143">
        <v>44986</v>
      </c>
      <c r="D693" s="5">
        <v>6</v>
      </c>
      <c r="E693" s="5">
        <v>3</v>
      </c>
      <c r="F693" s="5">
        <v>2023</v>
      </c>
      <c r="G693" s="5">
        <v>4</v>
      </c>
    </row>
    <row r="694" spans="1:7" x14ac:dyDescent="0.3">
      <c r="A694" s="168">
        <v>44993.560833333337</v>
      </c>
      <c r="B694" s="143">
        <v>44986</v>
      </c>
      <c r="D694" s="5">
        <v>8</v>
      </c>
      <c r="E694" s="5">
        <v>3</v>
      </c>
      <c r="F694" s="5">
        <v>2023</v>
      </c>
      <c r="G694" s="5">
        <v>6</v>
      </c>
    </row>
    <row r="695" spans="1:7" x14ac:dyDescent="0.3">
      <c r="A695" s="172">
        <v>44993.695185185185</v>
      </c>
      <c r="B695" s="143">
        <v>44986</v>
      </c>
      <c r="D695" s="5">
        <v>8</v>
      </c>
      <c r="E695" s="5">
        <v>3</v>
      </c>
      <c r="F695" s="5">
        <v>2023</v>
      </c>
      <c r="G695" s="5">
        <v>6</v>
      </c>
    </row>
    <row r="696" spans="1:7" x14ac:dyDescent="0.3">
      <c r="A696" s="168">
        <v>44993.714895833335</v>
      </c>
      <c r="B696" s="143">
        <v>44986</v>
      </c>
      <c r="D696" s="5">
        <v>8</v>
      </c>
      <c r="E696" s="5">
        <v>3</v>
      </c>
      <c r="F696" s="5">
        <v>2023</v>
      </c>
      <c r="G696" s="5">
        <v>6</v>
      </c>
    </row>
    <row r="697" spans="1:7" x14ac:dyDescent="0.3">
      <c r="A697" s="168">
        <v>44998.478344907409</v>
      </c>
      <c r="B697" s="143">
        <v>44986</v>
      </c>
      <c r="D697" s="5">
        <v>13</v>
      </c>
      <c r="E697" s="5">
        <v>3</v>
      </c>
      <c r="F697" s="5">
        <v>2023</v>
      </c>
      <c r="G697" s="5">
        <v>9</v>
      </c>
    </row>
    <row r="698" spans="1:7" x14ac:dyDescent="0.3">
      <c r="A698" s="168">
        <v>44998.672256944446</v>
      </c>
      <c r="B698" s="143">
        <v>44986</v>
      </c>
      <c r="D698" s="5">
        <v>13</v>
      </c>
      <c r="E698" s="5">
        <v>3</v>
      </c>
      <c r="F698" s="5">
        <v>2023</v>
      </c>
      <c r="G698" s="5">
        <v>9</v>
      </c>
    </row>
    <row r="699" spans="1:7" x14ac:dyDescent="0.3">
      <c r="A699" s="168">
        <v>45001.579398148147</v>
      </c>
      <c r="B699" s="143">
        <v>44986</v>
      </c>
      <c r="D699" s="5">
        <v>16</v>
      </c>
      <c r="E699" s="5">
        <v>3</v>
      </c>
      <c r="F699" s="5">
        <v>2023</v>
      </c>
      <c r="G699" s="5">
        <v>12</v>
      </c>
    </row>
    <row r="700" spans="1:7" x14ac:dyDescent="0.3">
      <c r="A700" s="168">
        <v>45001.642974537041</v>
      </c>
      <c r="B700" s="143">
        <v>44986</v>
      </c>
      <c r="D700" s="5">
        <v>16</v>
      </c>
      <c r="E700" s="5">
        <v>3</v>
      </c>
      <c r="F700" s="5">
        <v>2023</v>
      </c>
      <c r="G700" s="5">
        <v>12</v>
      </c>
    </row>
    <row r="701" spans="1:7" x14ac:dyDescent="0.3">
      <c r="A701" s="168">
        <v>45001.764386574076</v>
      </c>
      <c r="B701" s="143">
        <v>44986</v>
      </c>
      <c r="D701" s="5">
        <v>16</v>
      </c>
      <c r="E701" s="5">
        <v>3</v>
      </c>
      <c r="F701" s="5">
        <v>2023</v>
      </c>
      <c r="G701" s="5">
        <v>12</v>
      </c>
    </row>
    <row r="702" spans="1:7" x14ac:dyDescent="0.3">
      <c r="A702" s="168">
        <v>45003.706562500003</v>
      </c>
      <c r="B702" s="143">
        <v>44986</v>
      </c>
      <c r="D702" s="5">
        <v>18</v>
      </c>
      <c r="E702" s="5">
        <v>3</v>
      </c>
      <c r="F702" s="5">
        <v>2023</v>
      </c>
      <c r="G702" s="5">
        <v>13</v>
      </c>
    </row>
    <row r="703" spans="1:7" x14ac:dyDescent="0.3">
      <c r="A703" s="168">
        <v>45006.39607638889</v>
      </c>
      <c r="B703" s="143">
        <v>44986</v>
      </c>
      <c r="D703" s="5">
        <v>21</v>
      </c>
      <c r="E703" s="5">
        <v>3</v>
      </c>
      <c r="F703" s="5">
        <v>2023</v>
      </c>
      <c r="G703" s="5">
        <v>15</v>
      </c>
    </row>
    <row r="704" spans="1:7" x14ac:dyDescent="0.3">
      <c r="A704" s="168">
        <v>45007.428854166668</v>
      </c>
      <c r="B704" s="143">
        <v>44986</v>
      </c>
      <c r="D704" s="5">
        <v>22</v>
      </c>
      <c r="E704" s="5">
        <v>3</v>
      </c>
      <c r="F704" s="5">
        <v>2023</v>
      </c>
      <c r="G704" s="5">
        <v>16</v>
      </c>
    </row>
    <row r="705" spans="1:7" x14ac:dyDescent="0.3">
      <c r="A705" s="168">
        <v>45009.577384259261</v>
      </c>
      <c r="B705" s="143">
        <v>44986</v>
      </c>
      <c r="D705" s="5">
        <v>24</v>
      </c>
      <c r="E705" s="5">
        <v>3</v>
      </c>
      <c r="F705" s="5">
        <v>2023</v>
      </c>
      <c r="G705" s="5">
        <v>18</v>
      </c>
    </row>
    <row r="706" spans="1:7" x14ac:dyDescent="0.3">
      <c r="A706" s="104">
        <v>45015.418182870373</v>
      </c>
      <c r="B706" s="143">
        <v>44986</v>
      </c>
      <c r="D706" s="5">
        <v>30</v>
      </c>
      <c r="E706" s="5">
        <v>3</v>
      </c>
      <c r="F706" s="5">
        <v>2023</v>
      </c>
      <c r="G706" s="5">
        <v>22</v>
      </c>
    </row>
    <row r="707" spans="1:7" x14ac:dyDescent="0.3">
      <c r="A707" s="168">
        <v>45015.78800925926</v>
      </c>
      <c r="B707" s="143">
        <v>44986</v>
      </c>
      <c r="D707" s="5">
        <v>30</v>
      </c>
      <c r="E707" s="5">
        <v>3</v>
      </c>
      <c r="F707" s="5">
        <v>2023</v>
      </c>
      <c r="G707" s="5">
        <v>22</v>
      </c>
    </row>
    <row r="708" spans="1:7" x14ac:dyDescent="0.3">
      <c r="A708" s="168">
        <v>45015.80059027778</v>
      </c>
      <c r="B708" s="143">
        <v>44986</v>
      </c>
      <c r="D708" s="5">
        <v>30</v>
      </c>
      <c r="E708" s="5">
        <v>3</v>
      </c>
      <c r="F708" s="5">
        <v>2023</v>
      </c>
      <c r="G708" s="5">
        <v>22</v>
      </c>
    </row>
    <row r="709" spans="1:7" x14ac:dyDescent="0.3">
      <c r="A709" s="170">
        <v>45016.793773148151</v>
      </c>
      <c r="B709" s="143">
        <v>44986</v>
      </c>
      <c r="D709" s="5">
        <v>31</v>
      </c>
      <c r="E709" s="5">
        <v>3</v>
      </c>
      <c r="F709" s="5">
        <v>2023</v>
      </c>
      <c r="G709" s="5">
        <v>23</v>
      </c>
    </row>
    <row r="710" spans="1:7" x14ac:dyDescent="0.3">
      <c r="A710" s="171">
        <v>45019.436574074076</v>
      </c>
      <c r="B710" s="143">
        <v>45017</v>
      </c>
      <c r="D710" s="5">
        <v>3</v>
      </c>
      <c r="E710" s="5">
        <v>4</v>
      </c>
      <c r="F710" s="5">
        <v>2023</v>
      </c>
      <c r="G710" s="5">
        <v>1</v>
      </c>
    </row>
    <row r="711" spans="1:7" x14ac:dyDescent="0.3">
      <c r="A711" s="102">
        <v>45019.484791666669</v>
      </c>
      <c r="B711" s="143">
        <v>45017</v>
      </c>
      <c r="D711" s="5">
        <v>3</v>
      </c>
      <c r="E711" s="5">
        <v>4</v>
      </c>
      <c r="F711" s="5">
        <v>2023</v>
      </c>
      <c r="G711" s="5">
        <v>1</v>
      </c>
    </row>
    <row r="712" spans="1:7" x14ac:dyDescent="0.3">
      <c r="A712" s="102">
        <v>45019.720995370371</v>
      </c>
      <c r="B712" s="143">
        <v>45017</v>
      </c>
      <c r="D712" s="5">
        <v>3</v>
      </c>
      <c r="E712" s="5">
        <v>4</v>
      </c>
      <c r="F712" s="5">
        <v>2023</v>
      </c>
      <c r="G712" s="5">
        <v>1</v>
      </c>
    </row>
    <row r="713" spans="1:7" x14ac:dyDescent="0.3">
      <c r="A713" s="168">
        <v>45022.579236111109</v>
      </c>
      <c r="B713" s="143">
        <v>45017</v>
      </c>
      <c r="D713" s="5">
        <v>6</v>
      </c>
      <c r="E713" s="5">
        <v>4</v>
      </c>
      <c r="F713" s="5">
        <v>2023</v>
      </c>
      <c r="G713" s="5">
        <v>4</v>
      </c>
    </row>
    <row r="714" spans="1:7" x14ac:dyDescent="0.3">
      <c r="A714" s="102">
        <v>45026.609930555554</v>
      </c>
      <c r="B714" s="143">
        <v>45017</v>
      </c>
      <c r="D714" s="5">
        <v>10</v>
      </c>
      <c r="E714" s="5">
        <v>4</v>
      </c>
      <c r="F714" s="5">
        <v>2023</v>
      </c>
      <c r="G714" s="5">
        <v>6</v>
      </c>
    </row>
    <row r="715" spans="1:7" x14ac:dyDescent="0.3">
      <c r="A715" s="102">
        <v>45028.376481481479</v>
      </c>
      <c r="B715" s="143">
        <v>45017</v>
      </c>
      <c r="D715" s="5">
        <v>12</v>
      </c>
      <c r="E715" s="5">
        <v>4</v>
      </c>
      <c r="F715" s="5">
        <v>2023</v>
      </c>
      <c r="G715" s="5">
        <v>8</v>
      </c>
    </row>
    <row r="716" spans="1:7" x14ac:dyDescent="0.3">
      <c r="A716" s="102">
        <v>45028.516469907408</v>
      </c>
      <c r="B716" s="143">
        <v>45017</v>
      </c>
      <c r="D716" s="5">
        <v>12</v>
      </c>
      <c r="E716" s="5">
        <v>4</v>
      </c>
      <c r="F716" s="5">
        <v>2023</v>
      </c>
      <c r="G716" s="5">
        <v>8</v>
      </c>
    </row>
    <row r="717" spans="1:7" x14ac:dyDescent="0.3">
      <c r="A717" s="168">
        <v>45029.715162037035</v>
      </c>
      <c r="B717" s="143">
        <v>45017</v>
      </c>
      <c r="D717" s="5">
        <v>13</v>
      </c>
      <c r="E717" s="5">
        <v>4</v>
      </c>
      <c r="F717" s="5">
        <v>2023</v>
      </c>
      <c r="G717" s="5">
        <v>9</v>
      </c>
    </row>
    <row r="718" spans="1:7" x14ac:dyDescent="0.3">
      <c r="A718" s="102">
        <v>45030.529409722221</v>
      </c>
      <c r="B718" s="143">
        <v>45017</v>
      </c>
      <c r="D718" s="5">
        <v>14</v>
      </c>
      <c r="E718" s="5">
        <v>4</v>
      </c>
      <c r="F718" s="5">
        <v>2023</v>
      </c>
      <c r="G718" s="5">
        <v>10</v>
      </c>
    </row>
    <row r="719" spans="1:7" x14ac:dyDescent="0.3">
      <c r="A719" s="104">
        <v>45034.391921296294</v>
      </c>
      <c r="B719" s="143">
        <v>45017</v>
      </c>
      <c r="D719" s="5">
        <v>18</v>
      </c>
      <c r="E719" s="5">
        <v>4</v>
      </c>
      <c r="F719" s="5">
        <v>2023</v>
      </c>
      <c r="G719" s="5">
        <v>12</v>
      </c>
    </row>
    <row r="720" spans="1:7" x14ac:dyDescent="0.3">
      <c r="A720" s="105">
        <v>45034.642650462964</v>
      </c>
      <c r="B720" s="143">
        <v>45017</v>
      </c>
      <c r="D720" s="5">
        <v>18</v>
      </c>
      <c r="E720" s="5">
        <v>4</v>
      </c>
      <c r="F720" s="5">
        <v>2023</v>
      </c>
      <c r="G720" s="5">
        <v>12</v>
      </c>
    </row>
    <row r="721" spans="1:7" x14ac:dyDescent="0.3">
      <c r="A721" s="104">
        <v>45034.759930555556</v>
      </c>
      <c r="B721" s="143">
        <v>45017</v>
      </c>
      <c r="D721" s="5">
        <v>18</v>
      </c>
      <c r="E721" s="5">
        <v>4</v>
      </c>
      <c r="F721" s="5">
        <v>2023</v>
      </c>
      <c r="G721" s="5">
        <v>12</v>
      </c>
    </row>
    <row r="722" spans="1:7" x14ac:dyDescent="0.3">
      <c r="A722" s="104">
        <v>45034.761817129627</v>
      </c>
      <c r="B722" s="143">
        <v>45017</v>
      </c>
      <c r="D722" s="5">
        <v>18</v>
      </c>
      <c r="E722" s="5">
        <v>4</v>
      </c>
      <c r="F722" s="5">
        <v>2023</v>
      </c>
      <c r="G722" s="5">
        <v>12</v>
      </c>
    </row>
    <row r="723" spans="1:7" x14ac:dyDescent="0.3">
      <c r="A723" s="104">
        <v>45036.57775462963</v>
      </c>
      <c r="B723" s="143">
        <v>45017</v>
      </c>
      <c r="D723" s="5">
        <v>20</v>
      </c>
      <c r="E723" s="5">
        <v>4</v>
      </c>
      <c r="F723" s="5">
        <v>2023</v>
      </c>
      <c r="G723" s="5">
        <v>14</v>
      </c>
    </row>
    <row r="724" spans="1:7" x14ac:dyDescent="0.3">
      <c r="A724" s="102">
        <v>45040.680428240739</v>
      </c>
      <c r="B724" s="143">
        <v>45017</v>
      </c>
      <c r="D724" s="5">
        <v>24</v>
      </c>
      <c r="E724" s="5">
        <v>4</v>
      </c>
      <c r="F724" s="5">
        <v>2023</v>
      </c>
      <c r="G724" s="5">
        <v>16</v>
      </c>
    </row>
    <row r="725" spans="1:7" x14ac:dyDescent="0.3">
      <c r="A725" s="102">
        <v>45041.820011574076</v>
      </c>
      <c r="B725" s="143">
        <v>45017</v>
      </c>
      <c r="D725" s="5">
        <v>25</v>
      </c>
      <c r="E725" s="5">
        <v>4</v>
      </c>
      <c r="F725" s="5">
        <v>2023</v>
      </c>
      <c r="G725" s="5">
        <v>17</v>
      </c>
    </row>
    <row r="726" spans="1:7" x14ac:dyDescent="0.3">
      <c r="A726" s="102">
        <v>45044.509791666664</v>
      </c>
      <c r="B726" s="143">
        <v>45017</v>
      </c>
      <c r="D726" s="5">
        <v>28</v>
      </c>
      <c r="E726" s="5">
        <v>4</v>
      </c>
      <c r="F726" s="5">
        <v>2023</v>
      </c>
      <c r="G726" s="5">
        <v>20</v>
      </c>
    </row>
    <row r="727" spans="1:7" x14ac:dyDescent="0.3">
      <c r="A727" s="102">
        <v>45047.908217592594</v>
      </c>
      <c r="B727" s="143">
        <v>45047</v>
      </c>
      <c r="D727" s="5">
        <v>1</v>
      </c>
      <c r="E727" s="5">
        <v>5</v>
      </c>
      <c r="F727" s="5">
        <v>2023</v>
      </c>
      <c r="G727" s="5">
        <v>1</v>
      </c>
    </row>
    <row r="728" spans="1:7" x14ac:dyDescent="0.3">
      <c r="A728" s="102">
        <v>45048.510891203703</v>
      </c>
      <c r="B728" s="143">
        <v>45047</v>
      </c>
      <c r="D728" s="5">
        <v>2</v>
      </c>
      <c r="E728" s="5">
        <v>5</v>
      </c>
      <c r="F728" s="5">
        <v>2023</v>
      </c>
      <c r="G728" s="5">
        <v>2</v>
      </c>
    </row>
    <row r="729" spans="1:7" x14ac:dyDescent="0.3">
      <c r="A729" s="102">
        <v>45048.738587962966</v>
      </c>
      <c r="B729" s="143">
        <v>45047</v>
      </c>
      <c r="D729" s="5">
        <v>2</v>
      </c>
      <c r="E729" s="5">
        <v>5</v>
      </c>
      <c r="F729" s="5">
        <v>2023</v>
      </c>
      <c r="G729" s="5">
        <v>2</v>
      </c>
    </row>
    <row r="730" spans="1:7" x14ac:dyDescent="0.3">
      <c r="A730" s="102">
        <v>45049.715995370374</v>
      </c>
      <c r="B730" s="143">
        <v>45047</v>
      </c>
      <c r="D730" s="5">
        <v>3</v>
      </c>
      <c r="E730" s="5">
        <v>5</v>
      </c>
      <c r="F730" s="5">
        <v>2023</v>
      </c>
      <c r="G730" s="5">
        <v>3</v>
      </c>
    </row>
    <row r="731" spans="1:7" x14ac:dyDescent="0.3">
      <c r="A731" s="102">
        <v>45049.814675925925</v>
      </c>
      <c r="B731" s="143">
        <v>45047</v>
      </c>
      <c r="D731" s="5">
        <v>3</v>
      </c>
      <c r="E731" s="5">
        <v>5</v>
      </c>
      <c r="F731" s="5">
        <v>2023</v>
      </c>
      <c r="G731" s="5">
        <v>3</v>
      </c>
    </row>
    <row r="732" spans="1:7" x14ac:dyDescent="0.3">
      <c r="A732" s="102">
        <v>45050.445555555554</v>
      </c>
      <c r="B732" s="143">
        <v>45047</v>
      </c>
      <c r="D732" s="5">
        <v>4</v>
      </c>
      <c r="E732" s="5">
        <v>5</v>
      </c>
      <c r="F732" s="5">
        <v>2023</v>
      </c>
      <c r="G732" s="5">
        <v>4</v>
      </c>
    </row>
    <row r="733" spans="1:7" x14ac:dyDescent="0.3">
      <c r="A733" s="168">
        <v>45050.595729166664</v>
      </c>
      <c r="B733" s="143">
        <v>45047</v>
      </c>
      <c r="D733" s="5">
        <v>4</v>
      </c>
      <c r="E733" s="5">
        <v>5</v>
      </c>
      <c r="F733" s="5">
        <v>2023</v>
      </c>
      <c r="G733" s="5">
        <v>4</v>
      </c>
    </row>
    <row r="734" spans="1:7" x14ac:dyDescent="0.3">
      <c r="A734" s="168">
        <v>45050.851446759261</v>
      </c>
      <c r="B734" s="143">
        <v>45047</v>
      </c>
      <c r="D734" s="5">
        <v>4</v>
      </c>
      <c r="E734" s="5">
        <v>5</v>
      </c>
      <c r="F734" s="5">
        <v>2023</v>
      </c>
      <c r="G734" s="5">
        <v>4</v>
      </c>
    </row>
    <row r="735" spans="1:7" x14ac:dyDescent="0.3">
      <c r="A735" s="168">
        <v>45054.528807870367</v>
      </c>
      <c r="B735" s="143">
        <v>45047</v>
      </c>
      <c r="D735" s="5">
        <v>8</v>
      </c>
      <c r="E735" s="5">
        <v>5</v>
      </c>
      <c r="F735" s="5">
        <v>2023</v>
      </c>
      <c r="G735" s="5">
        <v>6</v>
      </c>
    </row>
    <row r="736" spans="1:7" x14ac:dyDescent="0.3">
      <c r="A736" s="168">
        <v>45054.537615740737</v>
      </c>
      <c r="B736" s="143">
        <v>45047</v>
      </c>
      <c r="D736" s="5">
        <v>8</v>
      </c>
      <c r="E736" s="5">
        <v>5</v>
      </c>
      <c r="F736" s="5">
        <v>2023</v>
      </c>
      <c r="G736" s="5">
        <v>6</v>
      </c>
    </row>
    <row r="737" spans="1:7" x14ac:dyDescent="0.3">
      <c r="A737" s="168">
        <v>45055.396354166667</v>
      </c>
      <c r="B737" s="143">
        <v>45047</v>
      </c>
      <c r="D737" s="5">
        <v>9</v>
      </c>
      <c r="E737" s="5">
        <v>5</v>
      </c>
      <c r="F737" s="5">
        <v>2023</v>
      </c>
      <c r="G737" s="5">
        <v>7</v>
      </c>
    </row>
    <row r="738" spans="1:7" x14ac:dyDescent="0.3">
      <c r="A738" s="168">
        <v>45055.469270833331</v>
      </c>
      <c r="B738" s="143">
        <v>45047</v>
      </c>
      <c r="D738" s="5">
        <v>9</v>
      </c>
      <c r="E738" s="5">
        <v>5</v>
      </c>
      <c r="F738" s="5">
        <v>2023</v>
      </c>
      <c r="G738" s="5">
        <v>7</v>
      </c>
    </row>
    <row r="739" spans="1:7" x14ac:dyDescent="0.3">
      <c r="A739" s="168">
        <v>45055.853414351855</v>
      </c>
      <c r="B739" s="143">
        <v>45047</v>
      </c>
      <c r="D739" s="5">
        <v>9</v>
      </c>
      <c r="E739" s="5">
        <v>5</v>
      </c>
      <c r="F739" s="5">
        <v>2023</v>
      </c>
      <c r="G739" s="5">
        <v>7</v>
      </c>
    </row>
    <row r="740" spans="1:7" x14ac:dyDescent="0.3">
      <c r="A740" s="168">
        <v>45056.857256944444</v>
      </c>
      <c r="B740" s="143">
        <v>45047</v>
      </c>
      <c r="D740" s="5">
        <v>10</v>
      </c>
      <c r="E740" s="5">
        <v>5</v>
      </c>
      <c r="F740" s="5">
        <v>2023</v>
      </c>
      <c r="G740" s="5">
        <v>8</v>
      </c>
    </row>
    <row r="741" spans="1:7" x14ac:dyDescent="0.3">
      <c r="A741" s="168">
        <v>45057.388923611114</v>
      </c>
      <c r="B741" s="143">
        <v>45047</v>
      </c>
      <c r="D741" s="5">
        <v>11</v>
      </c>
      <c r="E741" s="5">
        <v>5</v>
      </c>
      <c r="F741" s="5">
        <v>2023</v>
      </c>
      <c r="G741" s="5">
        <v>9</v>
      </c>
    </row>
    <row r="742" spans="1:7" x14ac:dyDescent="0.3">
      <c r="A742" s="168">
        <v>45057.394432870373</v>
      </c>
      <c r="B742" s="143">
        <v>45047</v>
      </c>
      <c r="D742" s="5">
        <v>11</v>
      </c>
      <c r="E742" s="5">
        <v>5</v>
      </c>
      <c r="F742" s="5">
        <v>2023</v>
      </c>
      <c r="G742" s="5">
        <v>9</v>
      </c>
    </row>
    <row r="743" spans="1:7" x14ac:dyDescent="0.3">
      <c r="A743" s="168">
        <v>45057.649467592593</v>
      </c>
      <c r="B743" s="143">
        <v>45047</v>
      </c>
      <c r="D743" s="5">
        <v>11</v>
      </c>
      <c r="E743" s="5">
        <v>5</v>
      </c>
      <c r="F743" s="5">
        <v>2023</v>
      </c>
      <c r="G743" s="5">
        <v>9</v>
      </c>
    </row>
    <row r="744" spans="1:7" x14ac:dyDescent="0.3">
      <c r="A744" s="168">
        <v>45058.508043981485</v>
      </c>
      <c r="B744" s="143">
        <v>45047</v>
      </c>
      <c r="D744" s="5">
        <v>12</v>
      </c>
      <c r="E744" s="5">
        <v>5</v>
      </c>
      <c r="F744" s="5">
        <v>2023</v>
      </c>
      <c r="G744" s="5">
        <v>10</v>
      </c>
    </row>
    <row r="745" spans="1:7" x14ac:dyDescent="0.3">
      <c r="A745" s="168">
        <v>45064.432812500003</v>
      </c>
      <c r="B745" s="143">
        <v>45047</v>
      </c>
      <c r="D745" s="5">
        <v>18</v>
      </c>
      <c r="E745" s="5">
        <v>5</v>
      </c>
      <c r="F745" s="5">
        <v>2023</v>
      </c>
      <c r="G745" s="5">
        <v>14</v>
      </c>
    </row>
    <row r="746" spans="1:7" x14ac:dyDescent="0.3">
      <c r="A746" s="168">
        <v>45068.533368055556</v>
      </c>
      <c r="B746" s="143">
        <v>45047</v>
      </c>
      <c r="D746" s="5">
        <v>22</v>
      </c>
      <c r="E746" s="5">
        <v>5</v>
      </c>
      <c r="F746" s="5">
        <v>2023</v>
      </c>
      <c r="G746" s="5">
        <v>16</v>
      </c>
    </row>
    <row r="747" spans="1:7" x14ac:dyDescent="0.3">
      <c r="A747" s="168">
        <v>45068.787905092591</v>
      </c>
      <c r="B747" s="143">
        <v>45047</v>
      </c>
      <c r="D747" s="5">
        <v>22</v>
      </c>
      <c r="E747" s="5">
        <v>5</v>
      </c>
      <c r="F747" s="5">
        <v>2023</v>
      </c>
      <c r="G747" s="5">
        <v>16</v>
      </c>
    </row>
    <row r="748" spans="1:7" x14ac:dyDescent="0.3">
      <c r="A748" s="168">
        <v>45069.771145833336</v>
      </c>
      <c r="B748" s="143">
        <v>45047</v>
      </c>
      <c r="D748" s="5">
        <v>23</v>
      </c>
      <c r="E748" s="5">
        <v>5</v>
      </c>
      <c r="F748" s="5">
        <v>2023</v>
      </c>
      <c r="G748" s="5">
        <v>17</v>
      </c>
    </row>
    <row r="749" spans="1:7" x14ac:dyDescent="0.3">
      <c r="A749" s="168">
        <v>45070.496053240742</v>
      </c>
      <c r="B749" s="143">
        <v>45047</v>
      </c>
      <c r="D749" s="5">
        <v>24</v>
      </c>
      <c r="E749" s="5">
        <v>5</v>
      </c>
      <c r="F749" s="5">
        <v>2023</v>
      </c>
      <c r="G749" s="5">
        <v>18</v>
      </c>
    </row>
    <row r="750" spans="1:7" x14ac:dyDescent="0.3">
      <c r="A750" s="168">
        <v>45072.523055555554</v>
      </c>
      <c r="B750" s="143">
        <v>45047</v>
      </c>
      <c r="D750" s="5">
        <v>26</v>
      </c>
      <c r="E750" s="5">
        <v>5</v>
      </c>
      <c r="F750" s="5">
        <v>2023</v>
      </c>
      <c r="G750" s="5">
        <v>20</v>
      </c>
    </row>
    <row r="751" spans="1:7" x14ac:dyDescent="0.3">
      <c r="A751" s="168">
        <v>45072.623124999998</v>
      </c>
      <c r="B751" s="143">
        <v>45047</v>
      </c>
      <c r="D751" s="5">
        <v>26</v>
      </c>
      <c r="E751" s="5">
        <v>5</v>
      </c>
      <c r="F751" s="5">
        <v>2023</v>
      </c>
      <c r="G751" s="5">
        <v>20</v>
      </c>
    </row>
    <row r="752" spans="1:7" x14ac:dyDescent="0.3">
      <c r="A752" s="168">
        <v>45078.495405092595</v>
      </c>
      <c r="B752" s="143">
        <v>45078</v>
      </c>
      <c r="D752" s="5">
        <v>1</v>
      </c>
      <c r="E752" s="5">
        <v>6</v>
      </c>
      <c r="F752" s="5">
        <v>2023</v>
      </c>
      <c r="G752" s="5">
        <v>1</v>
      </c>
    </row>
    <row r="753" spans="1:7" x14ac:dyDescent="0.3">
      <c r="A753" s="168">
        <v>45086.528113425928</v>
      </c>
      <c r="B753" s="143">
        <v>45078</v>
      </c>
      <c r="D753" s="5">
        <v>9</v>
      </c>
      <c r="E753" s="5">
        <v>6</v>
      </c>
      <c r="F753" s="5">
        <v>2023</v>
      </c>
      <c r="G753" s="5">
        <v>7</v>
      </c>
    </row>
    <row r="754" spans="1:7" x14ac:dyDescent="0.3">
      <c r="A754" s="168">
        <v>45089.494479166664</v>
      </c>
      <c r="B754" s="143">
        <v>45078</v>
      </c>
      <c r="D754" s="5">
        <v>12</v>
      </c>
      <c r="E754" s="5">
        <v>6</v>
      </c>
      <c r="F754" s="5">
        <v>2023</v>
      </c>
      <c r="G754" s="5">
        <v>8</v>
      </c>
    </row>
    <row r="755" spans="1:7" x14ac:dyDescent="0.3">
      <c r="A755" s="102">
        <v>45090.445</v>
      </c>
      <c r="B755" s="143">
        <v>45078</v>
      </c>
      <c r="D755" s="5">
        <v>13</v>
      </c>
      <c r="E755" s="5">
        <v>6</v>
      </c>
      <c r="F755" s="5">
        <v>2023</v>
      </c>
      <c r="G755" s="5">
        <v>9</v>
      </c>
    </row>
    <row r="756" spans="1:7" x14ac:dyDescent="0.3">
      <c r="A756" s="171">
        <v>45090.602106481485</v>
      </c>
      <c r="B756" s="143">
        <v>45078</v>
      </c>
      <c r="D756" s="5">
        <v>13</v>
      </c>
      <c r="E756" s="5">
        <v>6</v>
      </c>
      <c r="F756" s="5">
        <v>2023</v>
      </c>
      <c r="G756" s="5">
        <v>9</v>
      </c>
    </row>
    <row r="757" spans="1:7" x14ac:dyDescent="0.3">
      <c r="A757" s="168">
        <v>45093.605787037035</v>
      </c>
      <c r="B757" s="143">
        <v>45078</v>
      </c>
      <c r="D757" s="5">
        <v>16</v>
      </c>
      <c r="E757" s="5">
        <v>6</v>
      </c>
      <c r="F757" s="5">
        <v>2023</v>
      </c>
      <c r="G757" s="5">
        <v>12</v>
      </c>
    </row>
    <row r="758" spans="1:7" x14ac:dyDescent="0.3">
      <c r="A758" s="168">
        <v>45093.615451388891</v>
      </c>
      <c r="B758" s="143">
        <v>45078</v>
      </c>
      <c r="D758" s="5">
        <v>16</v>
      </c>
      <c r="E758" s="5">
        <v>6</v>
      </c>
      <c r="F758" s="5">
        <v>2023</v>
      </c>
      <c r="G758" s="5">
        <v>12</v>
      </c>
    </row>
    <row r="759" spans="1:7" x14ac:dyDescent="0.3">
      <c r="A759" s="168">
        <v>45093.66741898148</v>
      </c>
      <c r="B759" s="143">
        <v>45078</v>
      </c>
      <c r="D759" s="5">
        <v>16</v>
      </c>
      <c r="E759" s="5">
        <v>6</v>
      </c>
      <c r="F759" s="5">
        <v>2023</v>
      </c>
      <c r="G759" s="5">
        <v>12</v>
      </c>
    </row>
    <row r="760" spans="1:7" x14ac:dyDescent="0.3">
      <c r="A760" s="102">
        <v>45096.532824074071</v>
      </c>
      <c r="B760" s="143">
        <v>45078</v>
      </c>
      <c r="D760" s="5">
        <v>19</v>
      </c>
      <c r="E760" s="5">
        <v>6</v>
      </c>
      <c r="F760" s="5">
        <v>2023</v>
      </c>
      <c r="G760" s="5">
        <v>13</v>
      </c>
    </row>
    <row r="761" spans="1:7" x14ac:dyDescent="0.3">
      <c r="A761" s="171">
        <v>45096.55259259259</v>
      </c>
      <c r="B761" s="143">
        <v>45078</v>
      </c>
      <c r="D761" s="5">
        <v>19</v>
      </c>
      <c r="E761" s="5">
        <v>6</v>
      </c>
      <c r="F761" s="5">
        <v>2023</v>
      </c>
      <c r="G761" s="5">
        <v>13</v>
      </c>
    </row>
    <row r="762" spans="1:7" x14ac:dyDescent="0.3">
      <c r="A762" s="168">
        <v>45096.642928240741</v>
      </c>
      <c r="B762" s="143">
        <v>45078</v>
      </c>
      <c r="D762" s="5">
        <v>19</v>
      </c>
      <c r="E762" s="5">
        <v>6</v>
      </c>
      <c r="F762" s="5">
        <v>2023</v>
      </c>
      <c r="G762" s="5">
        <v>13</v>
      </c>
    </row>
    <row r="763" spans="1:7" x14ac:dyDescent="0.3">
      <c r="A763" s="168">
        <v>45097.454768518517</v>
      </c>
      <c r="B763" s="143">
        <v>45078</v>
      </c>
      <c r="D763" s="5">
        <v>20</v>
      </c>
      <c r="E763" s="5">
        <v>6</v>
      </c>
      <c r="F763" s="5">
        <v>2023</v>
      </c>
      <c r="G763" s="5">
        <v>14</v>
      </c>
    </row>
    <row r="764" spans="1:7" x14ac:dyDescent="0.3">
      <c r="A764" s="168">
        <v>45097.458344907405</v>
      </c>
      <c r="B764" s="143">
        <v>45078</v>
      </c>
      <c r="D764" s="5">
        <v>20</v>
      </c>
      <c r="E764" s="5">
        <v>6</v>
      </c>
      <c r="F764" s="5">
        <v>2023</v>
      </c>
      <c r="G764" s="5">
        <v>14</v>
      </c>
    </row>
    <row r="765" spans="1:7" x14ac:dyDescent="0.3">
      <c r="A765" s="168">
        <v>45097.624745370369</v>
      </c>
      <c r="B765" s="143">
        <v>45078</v>
      </c>
      <c r="D765" s="5">
        <v>20</v>
      </c>
      <c r="E765" s="5">
        <v>6</v>
      </c>
      <c r="F765" s="5">
        <v>2023</v>
      </c>
      <c r="G765" s="5">
        <v>14</v>
      </c>
    </row>
    <row r="766" spans="1:7" x14ac:dyDescent="0.3">
      <c r="A766" s="168">
        <v>45099.66746527778</v>
      </c>
      <c r="B766" s="143">
        <v>45078</v>
      </c>
      <c r="D766" s="5">
        <v>22</v>
      </c>
      <c r="E766" s="5">
        <v>6</v>
      </c>
      <c r="F766" s="5">
        <v>2023</v>
      </c>
      <c r="G766" s="5">
        <v>16</v>
      </c>
    </row>
    <row r="767" spans="1:7" x14ac:dyDescent="0.3">
      <c r="A767" s="168">
        <v>45104.58216435185</v>
      </c>
      <c r="B767" s="143">
        <v>45078</v>
      </c>
      <c r="D767" s="5">
        <v>27</v>
      </c>
      <c r="E767" s="5">
        <v>6</v>
      </c>
      <c r="F767" s="5">
        <v>2023</v>
      </c>
      <c r="G767" s="5">
        <v>19</v>
      </c>
    </row>
    <row r="768" spans="1:7" x14ac:dyDescent="0.3">
      <c r="A768" s="168">
        <v>45105.545162037037</v>
      </c>
      <c r="B768" s="143">
        <v>45078</v>
      </c>
      <c r="D768" s="5">
        <v>28</v>
      </c>
      <c r="E768" s="5">
        <v>6</v>
      </c>
      <c r="F768" s="5">
        <v>2023</v>
      </c>
      <c r="G768" s="5">
        <v>20</v>
      </c>
    </row>
    <row r="769" spans="1:7" x14ac:dyDescent="0.3">
      <c r="A769" s="168">
        <v>45105.659201388888</v>
      </c>
      <c r="B769" s="143">
        <v>45078</v>
      </c>
      <c r="D769" s="5">
        <v>28</v>
      </c>
      <c r="E769" s="5">
        <v>6</v>
      </c>
      <c r="F769" s="5">
        <v>2023</v>
      </c>
      <c r="G769" s="5">
        <v>20</v>
      </c>
    </row>
    <row r="770" spans="1:7" x14ac:dyDescent="0.3">
      <c r="A770" s="168">
        <v>45105.715162037035</v>
      </c>
      <c r="B770" s="143">
        <v>45078</v>
      </c>
      <c r="D770" s="5">
        <v>28</v>
      </c>
      <c r="E770" s="5">
        <v>6</v>
      </c>
      <c r="F770" s="5">
        <v>2023</v>
      </c>
      <c r="G770" s="5">
        <v>20</v>
      </c>
    </row>
    <row r="771" spans="1:7" x14ac:dyDescent="0.3">
      <c r="A771" s="168">
        <v>45106.390138888892</v>
      </c>
      <c r="B771" s="143">
        <v>45078</v>
      </c>
      <c r="D771" s="5">
        <v>29</v>
      </c>
      <c r="E771" s="5">
        <v>6</v>
      </c>
      <c r="F771" s="5">
        <v>2023</v>
      </c>
      <c r="G771" s="5">
        <v>21</v>
      </c>
    </row>
    <row r="772" spans="1:7" x14ac:dyDescent="0.3">
      <c r="A772" s="168">
        <v>45106.567303240743</v>
      </c>
      <c r="B772" s="143">
        <v>45078</v>
      </c>
      <c r="D772" s="5">
        <v>29</v>
      </c>
      <c r="E772" s="5">
        <v>6</v>
      </c>
      <c r="F772" s="5">
        <v>2023</v>
      </c>
      <c r="G772" s="5">
        <v>21</v>
      </c>
    </row>
    <row r="773" spans="1:7" x14ac:dyDescent="0.3">
      <c r="A773" s="103">
        <v>45107.941319444442</v>
      </c>
      <c r="B773" s="143">
        <v>45078</v>
      </c>
      <c r="D773" s="5">
        <v>30</v>
      </c>
      <c r="E773" s="5">
        <v>6</v>
      </c>
      <c r="F773" s="5">
        <v>2023</v>
      </c>
      <c r="G773" s="5">
        <v>22</v>
      </c>
    </row>
    <row r="774" spans="1:7" x14ac:dyDescent="0.3">
      <c r="A774" s="172">
        <v>45111.851018518515</v>
      </c>
      <c r="B774" s="143">
        <v>45108</v>
      </c>
      <c r="D774" s="5">
        <v>4</v>
      </c>
      <c r="E774" s="5">
        <v>7</v>
      </c>
      <c r="F774" s="5">
        <v>2023</v>
      </c>
      <c r="G774" s="5">
        <v>2</v>
      </c>
    </row>
    <row r="775" spans="1:7" x14ac:dyDescent="0.3">
      <c r="A775" s="172">
        <v>45112.75335648148</v>
      </c>
      <c r="B775" s="143">
        <v>45108</v>
      </c>
      <c r="D775" s="5">
        <v>5</v>
      </c>
      <c r="E775" s="5">
        <v>7</v>
      </c>
      <c r="F775" s="5">
        <v>2023</v>
      </c>
      <c r="G775" s="5">
        <v>3</v>
      </c>
    </row>
    <row r="776" spans="1:7" x14ac:dyDescent="0.3">
      <c r="A776" s="168">
        <v>45120.542743055557</v>
      </c>
      <c r="B776" s="143">
        <v>45108</v>
      </c>
      <c r="D776" s="5">
        <v>13</v>
      </c>
      <c r="E776" s="5">
        <v>7</v>
      </c>
      <c r="F776" s="5">
        <v>2023</v>
      </c>
      <c r="G776" s="5">
        <v>9</v>
      </c>
    </row>
    <row r="777" spans="1:7" x14ac:dyDescent="0.3">
      <c r="A777" s="168">
        <v>45121.492511574077</v>
      </c>
      <c r="B777" s="143">
        <v>45108</v>
      </c>
      <c r="D777" s="5">
        <v>14</v>
      </c>
      <c r="E777" s="5">
        <v>7</v>
      </c>
      <c r="F777" s="5">
        <v>2023</v>
      </c>
      <c r="G777" s="5">
        <v>10</v>
      </c>
    </row>
    <row r="778" spans="1:7" x14ac:dyDescent="0.3">
      <c r="A778" s="168">
        <v>45121.559641203705</v>
      </c>
      <c r="B778" s="143">
        <v>45108</v>
      </c>
      <c r="D778" s="5">
        <v>14</v>
      </c>
      <c r="E778" s="5">
        <v>7</v>
      </c>
      <c r="F778" s="5">
        <v>2023</v>
      </c>
      <c r="G778" s="5">
        <v>10</v>
      </c>
    </row>
    <row r="779" spans="1:7" x14ac:dyDescent="0.3">
      <c r="A779" s="168">
        <v>45121.620983796296</v>
      </c>
      <c r="B779" s="143">
        <v>45108</v>
      </c>
      <c r="D779" s="5">
        <v>14</v>
      </c>
      <c r="E779" s="5">
        <v>7</v>
      </c>
      <c r="F779" s="5">
        <v>2023</v>
      </c>
      <c r="G779" s="5">
        <v>10</v>
      </c>
    </row>
    <row r="780" spans="1:7" x14ac:dyDescent="0.3">
      <c r="A780" s="168">
        <v>45122.757175925923</v>
      </c>
      <c r="B780" s="143">
        <v>45108</v>
      </c>
      <c r="D780" s="5">
        <v>15</v>
      </c>
      <c r="E780" s="5">
        <v>7</v>
      </c>
      <c r="F780" s="5">
        <v>2023</v>
      </c>
      <c r="G780" s="5">
        <v>10</v>
      </c>
    </row>
    <row r="781" spans="1:7" x14ac:dyDescent="0.3">
      <c r="A781" s="168">
        <v>45125.547754629632</v>
      </c>
      <c r="B781" s="143">
        <v>45108</v>
      </c>
      <c r="D781" s="5">
        <v>18</v>
      </c>
      <c r="E781" s="5">
        <v>7</v>
      </c>
      <c r="F781" s="5">
        <v>2023</v>
      </c>
      <c r="G781" s="5">
        <v>12</v>
      </c>
    </row>
    <row r="782" spans="1:7" x14ac:dyDescent="0.3">
      <c r="A782" s="168">
        <v>45127.345300925925</v>
      </c>
      <c r="B782" s="143">
        <v>45108</v>
      </c>
      <c r="D782" s="5">
        <v>20</v>
      </c>
      <c r="E782" s="5">
        <v>7</v>
      </c>
      <c r="F782" s="5">
        <v>2023</v>
      </c>
      <c r="G782" s="5">
        <v>14</v>
      </c>
    </row>
    <row r="783" spans="1:7" x14ac:dyDescent="0.3">
      <c r="A783" s="168">
        <v>45128.613668981481</v>
      </c>
      <c r="B783" s="143">
        <v>45108</v>
      </c>
      <c r="D783" s="5">
        <v>21</v>
      </c>
      <c r="E783" s="5">
        <v>7</v>
      </c>
      <c r="F783" s="5">
        <v>2023</v>
      </c>
      <c r="G783" s="5">
        <v>15</v>
      </c>
    </row>
    <row r="784" spans="1:7" x14ac:dyDescent="0.3">
      <c r="A784" s="168">
        <v>45131.548356481479</v>
      </c>
      <c r="B784" s="143">
        <v>45108</v>
      </c>
      <c r="D784" s="5">
        <v>24</v>
      </c>
      <c r="E784" s="5">
        <v>7</v>
      </c>
      <c r="F784" s="5">
        <v>2023</v>
      </c>
      <c r="G784" s="5">
        <v>16</v>
      </c>
    </row>
    <row r="785" spans="1:7" x14ac:dyDescent="0.3">
      <c r="A785" s="168">
        <v>45131.555347222224</v>
      </c>
      <c r="B785" s="143">
        <v>45108</v>
      </c>
      <c r="D785" s="5">
        <v>24</v>
      </c>
      <c r="E785" s="5">
        <v>7</v>
      </c>
      <c r="F785" s="5">
        <v>2023</v>
      </c>
      <c r="G785" s="5">
        <v>16</v>
      </c>
    </row>
    <row r="786" spans="1:7" x14ac:dyDescent="0.3">
      <c r="A786" s="168">
        <v>45132.487939814811</v>
      </c>
      <c r="B786" s="143">
        <v>45108</v>
      </c>
      <c r="D786" s="5">
        <v>25</v>
      </c>
      <c r="E786" s="5">
        <v>7</v>
      </c>
      <c r="F786" s="5">
        <v>2023</v>
      </c>
      <c r="G786" s="5">
        <v>17</v>
      </c>
    </row>
    <row r="787" spans="1:7" x14ac:dyDescent="0.3">
      <c r="A787" s="168">
        <v>45132.493958333333</v>
      </c>
      <c r="B787" s="143">
        <v>45108</v>
      </c>
      <c r="D787" s="5">
        <v>25</v>
      </c>
      <c r="E787" s="5">
        <v>7</v>
      </c>
      <c r="F787" s="5">
        <v>2023</v>
      </c>
      <c r="G787" s="5">
        <v>17</v>
      </c>
    </row>
    <row r="788" spans="1:7" x14ac:dyDescent="0.3">
      <c r="A788" s="168">
        <v>45132.497777777775</v>
      </c>
      <c r="B788" s="143">
        <v>45108</v>
      </c>
      <c r="D788" s="5">
        <v>25</v>
      </c>
      <c r="E788" s="5">
        <v>7</v>
      </c>
      <c r="F788" s="5">
        <v>2023</v>
      </c>
      <c r="G788" s="5">
        <v>17</v>
      </c>
    </row>
    <row r="789" spans="1:7" x14ac:dyDescent="0.3">
      <c r="A789" s="168">
        <v>45134.424664351849</v>
      </c>
      <c r="B789" s="143">
        <v>45108</v>
      </c>
      <c r="D789" s="5">
        <v>27</v>
      </c>
      <c r="E789" s="5">
        <v>7</v>
      </c>
      <c r="F789" s="5">
        <v>2023</v>
      </c>
      <c r="G789" s="5">
        <v>19</v>
      </c>
    </row>
    <row r="790" spans="1:7" x14ac:dyDescent="0.3">
      <c r="A790" s="168">
        <v>45134.888449074075</v>
      </c>
      <c r="B790" s="143">
        <v>45108</v>
      </c>
      <c r="D790" s="5">
        <v>27</v>
      </c>
      <c r="E790" s="5">
        <v>7</v>
      </c>
      <c r="F790" s="5">
        <v>2023</v>
      </c>
      <c r="G790" s="5">
        <v>19</v>
      </c>
    </row>
    <row r="791" spans="1:7" x14ac:dyDescent="0.3">
      <c r="A791" s="168">
        <v>45135.604942129627</v>
      </c>
      <c r="B791" s="143">
        <v>45108</v>
      </c>
      <c r="D791" s="5">
        <v>28</v>
      </c>
      <c r="E791" s="5">
        <v>7</v>
      </c>
      <c r="F791" s="5">
        <v>2023</v>
      </c>
      <c r="G791" s="5">
        <v>20</v>
      </c>
    </row>
    <row r="792" spans="1:7" x14ac:dyDescent="0.3">
      <c r="A792" s="168">
        <v>45138.369490740741</v>
      </c>
      <c r="B792" s="143">
        <v>45108</v>
      </c>
      <c r="D792" s="5">
        <v>31</v>
      </c>
      <c r="E792" s="5">
        <v>7</v>
      </c>
      <c r="F792" s="5">
        <v>2023</v>
      </c>
      <c r="G792" s="5">
        <v>21</v>
      </c>
    </row>
    <row r="793" spans="1:7" x14ac:dyDescent="0.3">
      <c r="A793" s="168">
        <v>45140.616643518515</v>
      </c>
      <c r="B793" s="143">
        <v>45139</v>
      </c>
      <c r="D793" s="5">
        <v>2</v>
      </c>
      <c r="E793" s="5">
        <v>8</v>
      </c>
      <c r="F793" s="5">
        <v>2023</v>
      </c>
      <c r="G793" s="5">
        <v>2</v>
      </c>
    </row>
    <row r="794" spans="1:7" x14ac:dyDescent="0.3">
      <c r="A794" s="168">
        <v>45140.629155092596</v>
      </c>
      <c r="B794" s="143">
        <v>45139</v>
      </c>
      <c r="D794" s="5">
        <v>2</v>
      </c>
      <c r="E794" s="5">
        <v>8</v>
      </c>
      <c r="F794" s="5">
        <v>2023</v>
      </c>
      <c r="G794" s="5">
        <v>2</v>
      </c>
    </row>
    <row r="795" spans="1:7" x14ac:dyDescent="0.3">
      <c r="A795" s="168">
        <v>45141.344351851854</v>
      </c>
      <c r="B795" s="143">
        <v>45139</v>
      </c>
      <c r="D795" s="5">
        <v>3</v>
      </c>
      <c r="E795" s="5">
        <v>8</v>
      </c>
      <c r="F795" s="5">
        <v>2023</v>
      </c>
      <c r="G795" s="5">
        <v>3</v>
      </c>
    </row>
    <row r="796" spans="1:7" x14ac:dyDescent="0.3">
      <c r="A796" s="168">
        <v>45141.376145833332</v>
      </c>
      <c r="B796" s="143">
        <v>45139</v>
      </c>
      <c r="D796" s="5">
        <v>3</v>
      </c>
      <c r="E796" s="5">
        <v>8</v>
      </c>
      <c r="F796" s="5">
        <v>2023</v>
      </c>
      <c r="G796" s="5">
        <v>3</v>
      </c>
    </row>
    <row r="797" spans="1:7" x14ac:dyDescent="0.3">
      <c r="A797" s="168">
        <v>45142.43818287037</v>
      </c>
      <c r="B797" s="143">
        <v>45139</v>
      </c>
      <c r="D797" s="5">
        <v>4</v>
      </c>
      <c r="E797" s="5">
        <v>8</v>
      </c>
      <c r="F797" s="5">
        <v>2023</v>
      </c>
      <c r="G797" s="5">
        <v>4</v>
      </c>
    </row>
    <row r="798" spans="1:7" x14ac:dyDescent="0.3">
      <c r="A798" s="168">
        <v>45142.570057870369</v>
      </c>
      <c r="B798" s="143">
        <v>45139</v>
      </c>
      <c r="D798" s="5">
        <v>4</v>
      </c>
      <c r="E798" s="5">
        <v>8</v>
      </c>
      <c r="F798" s="5">
        <v>2023</v>
      </c>
      <c r="G798" s="5">
        <v>4</v>
      </c>
    </row>
    <row r="799" spans="1:7" x14ac:dyDescent="0.3">
      <c r="A799" s="168">
        <v>45145.385520833333</v>
      </c>
      <c r="B799" s="143">
        <v>45139</v>
      </c>
      <c r="D799" s="5">
        <v>7</v>
      </c>
      <c r="E799" s="5">
        <v>8</v>
      </c>
      <c r="F799" s="5">
        <v>2023</v>
      </c>
      <c r="G799" s="5">
        <v>5</v>
      </c>
    </row>
    <row r="800" spans="1:7" x14ac:dyDescent="0.3">
      <c r="A800" s="168">
        <v>45147.512418981481</v>
      </c>
      <c r="B800" s="143">
        <v>45139</v>
      </c>
      <c r="D800" s="5">
        <v>9</v>
      </c>
      <c r="E800" s="5">
        <v>8</v>
      </c>
      <c r="F800" s="5">
        <v>2023</v>
      </c>
      <c r="G800" s="5">
        <v>7</v>
      </c>
    </row>
    <row r="801" spans="1:7" x14ac:dyDescent="0.3">
      <c r="A801" s="168">
        <v>45149.648819444446</v>
      </c>
      <c r="B801" s="143">
        <v>45139</v>
      </c>
      <c r="D801" s="5">
        <v>11</v>
      </c>
      <c r="E801" s="5">
        <v>8</v>
      </c>
      <c r="F801" s="5">
        <v>2023</v>
      </c>
      <c r="G801" s="5">
        <v>9</v>
      </c>
    </row>
    <row r="802" spans="1:7" x14ac:dyDescent="0.3">
      <c r="A802" s="168">
        <v>45150.916863425926</v>
      </c>
      <c r="B802" s="143">
        <v>45139</v>
      </c>
      <c r="D802" s="5">
        <v>12</v>
      </c>
      <c r="E802" s="5">
        <v>8</v>
      </c>
      <c r="F802" s="5">
        <v>2023</v>
      </c>
      <c r="G802" s="5">
        <v>9</v>
      </c>
    </row>
    <row r="803" spans="1:7" x14ac:dyDescent="0.3">
      <c r="A803" s="168">
        <v>45152.488842592589</v>
      </c>
      <c r="B803" s="143">
        <v>45139</v>
      </c>
      <c r="D803" s="5">
        <v>14</v>
      </c>
      <c r="E803" s="5">
        <v>8</v>
      </c>
      <c r="F803" s="5">
        <v>2023</v>
      </c>
      <c r="G803" s="5">
        <v>10</v>
      </c>
    </row>
    <row r="804" spans="1:7" x14ac:dyDescent="0.3">
      <c r="A804" s="168">
        <v>45152.562685185185</v>
      </c>
      <c r="B804" s="143">
        <v>45139</v>
      </c>
      <c r="D804" s="5">
        <v>14</v>
      </c>
      <c r="E804" s="5">
        <v>8</v>
      </c>
      <c r="F804" s="5">
        <v>2023</v>
      </c>
      <c r="G804" s="5">
        <v>10</v>
      </c>
    </row>
    <row r="805" spans="1:7" x14ac:dyDescent="0.3">
      <c r="A805" s="168">
        <v>45153.441192129627</v>
      </c>
      <c r="B805" s="143">
        <v>45139</v>
      </c>
      <c r="D805" s="5">
        <v>15</v>
      </c>
      <c r="E805" s="5">
        <v>8</v>
      </c>
      <c r="F805" s="5">
        <v>2023</v>
      </c>
      <c r="G805" s="5">
        <v>11</v>
      </c>
    </row>
    <row r="806" spans="1:7" x14ac:dyDescent="0.3">
      <c r="A806" s="168">
        <v>45155.422743055555</v>
      </c>
      <c r="B806" s="143">
        <v>45139</v>
      </c>
      <c r="D806" s="5">
        <v>17</v>
      </c>
      <c r="E806" s="5">
        <v>8</v>
      </c>
      <c r="F806" s="5">
        <v>2023</v>
      </c>
      <c r="G806" s="5">
        <v>13</v>
      </c>
    </row>
    <row r="807" spans="1:7" x14ac:dyDescent="0.3">
      <c r="A807" s="168">
        <v>45156.423275462963</v>
      </c>
      <c r="B807" s="143">
        <v>45139</v>
      </c>
      <c r="D807" s="5">
        <v>18</v>
      </c>
      <c r="E807" s="5">
        <v>8</v>
      </c>
      <c r="F807" s="5">
        <v>2023</v>
      </c>
      <c r="G807" s="5">
        <v>14</v>
      </c>
    </row>
    <row r="808" spans="1:7" x14ac:dyDescent="0.3">
      <c r="A808" s="168">
        <v>45159.42423611111</v>
      </c>
      <c r="B808" s="143">
        <v>45139</v>
      </c>
      <c r="D808" s="5">
        <v>21</v>
      </c>
      <c r="E808" s="5">
        <v>8</v>
      </c>
      <c r="F808" s="5">
        <v>2023</v>
      </c>
      <c r="G808" s="5">
        <v>15</v>
      </c>
    </row>
    <row r="809" spans="1:7" x14ac:dyDescent="0.3">
      <c r="A809" s="168">
        <v>45159.513043981482</v>
      </c>
      <c r="B809" s="143">
        <v>45139</v>
      </c>
      <c r="D809" s="5">
        <v>21</v>
      </c>
      <c r="E809" s="5">
        <v>8</v>
      </c>
      <c r="F809" s="5">
        <v>2023</v>
      </c>
      <c r="G809" s="5">
        <v>15</v>
      </c>
    </row>
    <row r="810" spans="1:7" x14ac:dyDescent="0.3">
      <c r="A810" s="168">
        <v>45159.70548611111</v>
      </c>
      <c r="B810" s="143">
        <v>45139</v>
      </c>
      <c r="D810" s="5">
        <v>21</v>
      </c>
      <c r="E810" s="5">
        <v>8</v>
      </c>
      <c r="F810" s="5">
        <v>2023</v>
      </c>
      <c r="G810" s="5">
        <v>15</v>
      </c>
    </row>
    <row r="811" spans="1:7" x14ac:dyDescent="0.3">
      <c r="A811" s="168">
        <v>45160.586192129631</v>
      </c>
      <c r="B811" s="143">
        <v>45139</v>
      </c>
      <c r="D811" s="5">
        <v>22</v>
      </c>
      <c r="E811" s="5">
        <v>8</v>
      </c>
      <c r="F811" s="5">
        <v>2023</v>
      </c>
      <c r="G811" s="5">
        <v>16</v>
      </c>
    </row>
    <row r="812" spans="1:7" x14ac:dyDescent="0.3">
      <c r="A812" s="168">
        <v>45162.734305555554</v>
      </c>
      <c r="B812" s="143">
        <v>45139</v>
      </c>
      <c r="D812" s="5">
        <v>24</v>
      </c>
      <c r="E812" s="5">
        <v>8</v>
      </c>
      <c r="F812" s="5">
        <v>2023</v>
      </c>
      <c r="G812" s="5">
        <v>18</v>
      </c>
    </row>
    <row r="813" spans="1:7" x14ac:dyDescent="0.3">
      <c r="A813" s="168">
        <v>45166.586689814816</v>
      </c>
      <c r="B813" s="143">
        <v>45139</v>
      </c>
      <c r="D813" s="5">
        <v>28</v>
      </c>
      <c r="E813" s="5">
        <v>8</v>
      </c>
      <c r="F813" s="5">
        <v>2023</v>
      </c>
      <c r="G813" s="5">
        <v>20</v>
      </c>
    </row>
    <row r="814" spans="1:7" x14ac:dyDescent="0.3">
      <c r="A814" s="168">
        <v>45168.429236111115</v>
      </c>
      <c r="B814" s="143">
        <v>45139</v>
      </c>
      <c r="D814" s="5">
        <v>30</v>
      </c>
      <c r="E814" s="5">
        <v>8</v>
      </c>
      <c r="F814" s="5">
        <v>2023</v>
      </c>
      <c r="G814" s="5">
        <v>22</v>
      </c>
    </row>
    <row r="815" spans="1:7" x14ac:dyDescent="0.3">
      <c r="A815" s="168">
        <v>45169.444027777776</v>
      </c>
      <c r="B815" s="143">
        <v>45139</v>
      </c>
      <c r="D815" s="5">
        <v>31</v>
      </c>
      <c r="E815" s="5">
        <v>8</v>
      </c>
      <c r="F815" s="5">
        <v>2023</v>
      </c>
      <c r="G815" s="5">
        <v>23</v>
      </c>
    </row>
    <row r="816" spans="1:7" x14ac:dyDescent="0.3">
      <c r="A816" s="168">
        <v>45171.450891203705</v>
      </c>
      <c r="B816" s="143">
        <v>45170</v>
      </c>
      <c r="D816" s="5">
        <v>2</v>
      </c>
      <c r="E816" s="5">
        <v>9</v>
      </c>
      <c r="F816" s="5">
        <v>2023</v>
      </c>
      <c r="G816" s="5">
        <v>1</v>
      </c>
    </row>
    <row r="817" spans="1:7" x14ac:dyDescent="0.3">
      <c r="A817" s="168">
        <v>45173.354537037034</v>
      </c>
      <c r="B817" s="143">
        <v>45170</v>
      </c>
      <c r="D817" s="5">
        <v>4</v>
      </c>
      <c r="E817" s="5">
        <v>9</v>
      </c>
      <c r="F817" s="5">
        <v>2023</v>
      </c>
      <c r="G817" s="5">
        <v>2</v>
      </c>
    </row>
    <row r="818" spans="1:7" x14ac:dyDescent="0.3">
      <c r="A818" s="168">
        <v>45173.422835648147</v>
      </c>
      <c r="B818" s="143">
        <v>45170</v>
      </c>
      <c r="D818" s="5">
        <v>4</v>
      </c>
      <c r="E818" s="5">
        <v>9</v>
      </c>
      <c r="F818" s="5">
        <v>2023</v>
      </c>
      <c r="G818" s="5">
        <v>2</v>
      </c>
    </row>
    <row r="819" spans="1:7" x14ac:dyDescent="0.3">
      <c r="A819" s="168">
        <v>45175.383645833332</v>
      </c>
      <c r="B819" s="143">
        <v>45170</v>
      </c>
      <c r="D819" s="5">
        <v>6</v>
      </c>
      <c r="E819" s="5">
        <v>9</v>
      </c>
      <c r="F819" s="5">
        <v>2023</v>
      </c>
      <c r="G819" s="5">
        <v>4</v>
      </c>
    </row>
    <row r="820" spans="1:7" x14ac:dyDescent="0.3">
      <c r="A820" s="168">
        <v>45175.682754629626</v>
      </c>
      <c r="B820" s="143">
        <v>45170</v>
      </c>
      <c r="D820" s="5">
        <v>6</v>
      </c>
      <c r="E820" s="5">
        <v>9</v>
      </c>
      <c r="F820" s="5">
        <v>2023</v>
      </c>
      <c r="G820" s="5">
        <v>4</v>
      </c>
    </row>
    <row r="821" spans="1:7" x14ac:dyDescent="0.3">
      <c r="A821" s="168">
        <v>45176.456041666665</v>
      </c>
      <c r="B821" s="143">
        <v>45170</v>
      </c>
      <c r="D821" s="5">
        <v>7</v>
      </c>
      <c r="E821" s="5">
        <v>9</v>
      </c>
      <c r="F821" s="5">
        <v>2023</v>
      </c>
      <c r="G821" s="5">
        <v>5</v>
      </c>
    </row>
    <row r="822" spans="1:7" x14ac:dyDescent="0.3">
      <c r="A822" s="168">
        <v>45177.629467592589</v>
      </c>
      <c r="B822" s="143">
        <v>45170</v>
      </c>
      <c r="D822" s="5">
        <v>8</v>
      </c>
      <c r="E822" s="5">
        <v>9</v>
      </c>
      <c r="F822" s="5">
        <v>2023</v>
      </c>
      <c r="G822" s="5">
        <v>6</v>
      </c>
    </row>
    <row r="823" spans="1:7" x14ac:dyDescent="0.3">
      <c r="A823" s="168">
        <v>45177.679108796299</v>
      </c>
      <c r="B823" s="143">
        <v>45170</v>
      </c>
      <c r="D823" s="5">
        <v>8</v>
      </c>
      <c r="E823" s="5">
        <v>9</v>
      </c>
      <c r="F823" s="5">
        <v>2023</v>
      </c>
      <c r="G823" s="5">
        <v>6</v>
      </c>
    </row>
    <row r="824" spans="1:7" x14ac:dyDescent="0.3">
      <c r="A824" s="168">
        <v>45177.691377314812</v>
      </c>
      <c r="B824" s="143">
        <v>45170</v>
      </c>
      <c r="D824" s="5">
        <v>8</v>
      </c>
      <c r="E824" s="5">
        <v>9</v>
      </c>
      <c r="F824" s="5">
        <v>2023</v>
      </c>
      <c r="G824" s="5">
        <v>6</v>
      </c>
    </row>
    <row r="825" spans="1:7" x14ac:dyDescent="0.3">
      <c r="A825" s="168">
        <v>45177.854085648149</v>
      </c>
      <c r="B825" s="143">
        <v>45170</v>
      </c>
      <c r="D825" s="5">
        <v>8</v>
      </c>
      <c r="E825" s="5">
        <v>9</v>
      </c>
      <c r="F825" s="5">
        <v>2023</v>
      </c>
      <c r="G825" s="5">
        <v>6</v>
      </c>
    </row>
    <row r="826" spans="1:7" x14ac:dyDescent="0.3">
      <c r="A826" s="168">
        <v>45180.461111111108</v>
      </c>
      <c r="B826" s="143">
        <v>45170</v>
      </c>
      <c r="D826" s="5">
        <v>11</v>
      </c>
      <c r="E826" s="5">
        <v>9</v>
      </c>
      <c r="F826" s="5">
        <v>2023</v>
      </c>
      <c r="G826" s="5">
        <v>7</v>
      </c>
    </row>
    <row r="827" spans="1:7" x14ac:dyDescent="0.3">
      <c r="A827" s="168">
        <v>45180.717118055552</v>
      </c>
      <c r="B827" s="143">
        <v>45170</v>
      </c>
      <c r="D827" s="5">
        <v>11</v>
      </c>
      <c r="E827" s="5">
        <v>9</v>
      </c>
      <c r="F827" s="5">
        <v>2023</v>
      </c>
      <c r="G827" s="5">
        <v>7</v>
      </c>
    </row>
    <row r="828" spans="1:7" x14ac:dyDescent="0.3">
      <c r="A828" s="168">
        <v>45181.616956018515</v>
      </c>
      <c r="B828" s="143">
        <v>45170</v>
      </c>
      <c r="D828" s="5">
        <v>12</v>
      </c>
      <c r="E828" s="5">
        <v>9</v>
      </c>
      <c r="F828" s="5">
        <v>2023</v>
      </c>
      <c r="G828" s="5">
        <v>8</v>
      </c>
    </row>
    <row r="829" spans="1:7" x14ac:dyDescent="0.3">
      <c r="A829" s="168">
        <v>45182.414212962962</v>
      </c>
      <c r="B829" s="143">
        <v>45170</v>
      </c>
      <c r="D829" s="5">
        <v>13</v>
      </c>
      <c r="E829" s="5">
        <v>9</v>
      </c>
      <c r="F829" s="5">
        <v>2023</v>
      </c>
      <c r="G829" s="5">
        <v>9</v>
      </c>
    </row>
    <row r="830" spans="1:7" x14ac:dyDescent="0.3">
      <c r="A830" s="168">
        <v>45182.804930555554</v>
      </c>
      <c r="B830" s="143">
        <v>45170</v>
      </c>
      <c r="D830" s="5">
        <v>13</v>
      </c>
      <c r="E830" s="5">
        <v>9</v>
      </c>
      <c r="F830" s="5">
        <v>2023</v>
      </c>
      <c r="G830" s="5">
        <v>9</v>
      </c>
    </row>
    <row r="831" spans="1:7" x14ac:dyDescent="0.3">
      <c r="A831" s="168">
        <v>45184.423807870371</v>
      </c>
      <c r="B831" s="143">
        <v>45170</v>
      </c>
      <c r="D831" s="5">
        <v>15</v>
      </c>
      <c r="E831" s="5">
        <v>9</v>
      </c>
      <c r="F831" s="5">
        <v>2023</v>
      </c>
      <c r="G831" s="5">
        <v>11</v>
      </c>
    </row>
    <row r="832" spans="1:7" x14ac:dyDescent="0.3">
      <c r="A832" s="168">
        <v>45187.780439814815</v>
      </c>
      <c r="B832" s="143">
        <v>45170</v>
      </c>
      <c r="D832" s="5">
        <v>18</v>
      </c>
      <c r="E832" s="5">
        <v>9</v>
      </c>
      <c r="F832" s="5">
        <v>2023</v>
      </c>
      <c r="G832" s="5">
        <v>12</v>
      </c>
    </row>
    <row r="833" spans="1:7" x14ac:dyDescent="0.3">
      <c r="A833" s="168">
        <v>45188.346168981479</v>
      </c>
      <c r="B833" s="143">
        <v>45170</v>
      </c>
      <c r="D833" s="5">
        <v>19</v>
      </c>
      <c r="E833" s="5">
        <v>9</v>
      </c>
      <c r="F833" s="5">
        <v>2023</v>
      </c>
      <c r="G833" s="5">
        <v>13</v>
      </c>
    </row>
    <row r="834" spans="1:7" x14ac:dyDescent="0.3">
      <c r="A834" s="168">
        <v>45189.021111111113</v>
      </c>
      <c r="B834" s="143">
        <v>45170</v>
      </c>
      <c r="D834" s="5">
        <v>20</v>
      </c>
      <c r="E834" s="5">
        <v>9</v>
      </c>
      <c r="F834" s="5">
        <v>2023</v>
      </c>
      <c r="G834" s="5">
        <v>14</v>
      </c>
    </row>
    <row r="835" spans="1:7" x14ac:dyDescent="0.3">
      <c r="A835" s="168">
        <v>45190.484826388885</v>
      </c>
      <c r="B835" s="143">
        <v>45170</v>
      </c>
      <c r="D835" s="5">
        <v>21</v>
      </c>
      <c r="E835" s="5">
        <v>9</v>
      </c>
      <c r="F835" s="5">
        <v>2023</v>
      </c>
      <c r="G835" s="5">
        <v>15</v>
      </c>
    </row>
    <row r="836" spans="1:7" x14ac:dyDescent="0.3">
      <c r="A836" s="168">
        <v>45190.575046296297</v>
      </c>
      <c r="B836" s="143">
        <v>45170</v>
      </c>
      <c r="D836" s="5">
        <v>21</v>
      </c>
      <c r="E836" s="5">
        <v>9</v>
      </c>
      <c r="F836" s="5">
        <v>2023</v>
      </c>
      <c r="G836" s="5">
        <v>15</v>
      </c>
    </row>
    <row r="837" spans="1:7" x14ac:dyDescent="0.3">
      <c r="A837" s="168">
        <v>45190.947534722225</v>
      </c>
      <c r="B837" s="143">
        <v>45170</v>
      </c>
      <c r="D837" s="5">
        <v>21</v>
      </c>
      <c r="E837" s="5">
        <v>9</v>
      </c>
      <c r="F837" s="5">
        <v>2023</v>
      </c>
      <c r="G837" s="5">
        <v>15</v>
      </c>
    </row>
    <row r="838" spans="1:7" x14ac:dyDescent="0.3">
      <c r="A838" s="168">
        <v>45194.354143518518</v>
      </c>
      <c r="B838" s="143">
        <v>45170</v>
      </c>
      <c r="D838" s="5">
        <v>25</v>
      </c>
      <c r="E838" s="5">
        <v>9</v>
      </c>
      <c r="F838" s="5">
        <v>2023</v>
      </c>
      <c r="G838" s="5">
        <v>17</v>
      </c>
    </row>
    <row r="839" spans="1:7" x14ac:dyDescent="0.3">
      <c r="A839" s="168">
        <v>45194.44332175926</v>
      </c>
      <c r="B839" s="143">
        <v>45170</v>
      </c>
      <c r="D839" s="5">
        <v>25</v>
      </c>
      <c r="E839" s="5">
        <v>9</v>
      </c>
      <c r="F839" s="5">
        <v>2023</v>
      </c>
      <c r="G839" s="5">
        <v>17</v>
      </c>
    </row>
    <row r="840" spans="1:7" x14ac:dyDescent="0.3">
      <c r="A840" s="168">
        <v>45194.581435185188</v>
      </c>
      <c r="B840" s="143">
        <v>45170</v>
      </c>
      <c r="D840" s="5">
        <v>25</v>
      </c>
      <c r="E840" s="5">
        <v>9</v>
      </c>
      <c r="F840" s="5">
        <v>2023</v>
      </c>
      <c r="G840" s="5">
        <v>17</v>
      </c>
    </row>
    <row r="841" spans="1:7" x14ac:dyDescent="0.3">
      <c r="A841" s="168">
        <v>45194.682986111111</v>
      </c>
      <c r="B841" s="143">
        <v>45170</v>
      </c>
      <c r="D841" s="5">
        <v>25</v>
      </c>
      <c r="E841" s="5">
        <v>9</v>
      </c>
      <c r="F841" s="5">
        <v>2023</v>
      </c>
      <c r="G841" s="5">
        <v>17</v>
      </c>
    </row>
    <row r="842" spans="1:7" x14ac:dyDescent="0.3">
      <c r="A842" s="168">
        <v>45195.692812499998</v>
      </c>
      <c r="B842" s="143">
        <v>45170</v>
      </c>
      <c r="D842" s="5">
        <v>26</v>
      </c>
      <c r="E842" s="5">
        <v>9</v>
      </c>
      <c r="F842" s="5">
        <v>2023</v>
      </c>
      <c r="G842" s="5">
        <v>18</v>
      </c>
    </row>
    <row r="843" spans="1:7" x14ac:dyDescent="0.3">
      <c r="A843" s="168">
        <v>45197.618483796294</v>
      </c>
      <c r="B843" s="143">
        <v>45170</v>
      </c>
      <c r="D843" s="5">
        <v>28</v>
      </c>
      <c r="E843" s="5">
        <v>9</v>
      </c>
      <c r="F843" s="5">
        <v>2023</v>
      </c>
      <c r="G843" s="5">
        <v>20</v>
      </c>
    </row>
    <row r="844" spans="1:7" x14ac:dyDescent="0.3">
      <c r="A844" s="168">
        <v>45197.759479166663</v>
      </c>
      <c r="B844" s="143">
        <v>45170</v>
      </c>
      <c r="D844" s="5">
        <v>28</v>
      </c>
      <c r="E844" s="5">
        <v>9</v>
      </c>
      <c r="F844" s="5">
        <v>2023</v>
      </c>
      <c r="G844" s="5">
        <v>20</v>
      </c>
    </row>
    <row r="845" spans="1:7" x14ac:dyDescent="0.3">
      <c r="A845" s="168">
        <v>45198.62290509259</v>
      </c>
      <c r="B845" s="143">
        <v>45170</v>
      </c>
      <c r="D845" s="5">
        <v>29</v>
      </c>
      <c r="E845" s="5">
        <v>9</v>
      </c>
      <c r="F845" s="5">
        <v>2023</v>
      </c>
      <c r="G845" s="5">
        <v>21</v>
      </c>
    </row>
    <row r="846" spans="1:7" x14ac:dyDescent="0.3">
      <c r="A846" s="168">
        <v>45202.595532407409</v>
      </c>
      <c r="B846" s="143">
        <v>45200</v>
      </c>
      <c r="D846" s="5">
        <v>3</v>
      </c>
      <c r="E846" s="5">
        <v>10</v>
      </c>
      <c r="F846" s="5">
        <v>2023</v>
      </c>
      <c r="G846" s="5">
        <v>2</v>
      </c>
    </row>
    <row r="847" spans="1:7" x14ac:dyDescent="0.3">
      <c r="A847" s="168">
        <v>45205.38753472222</v>
      </c>
      <c r="B847" s="143">
        <v>45200</v>
      </c>
      <c r="D847" s="5">
        <v>6</v>
      </c>
      <c r="E847" s="5">
        <v>10</v>
      </c>
      <c r="F847" s="5">
        <v>2023</v>
      </c>
      <c r="G847" s="5">
        <v>5</v>
      </c>
    </row>
    <row r="848" spans="1:7" x14ac:dyDescent="0.3">
      <c r="A848" s="168">
        <v>45205.656956018516</v>
      </c>
      <c r="B848" s="143">
        <v>45200</v>
      </c>
      <c r="D848" s="5">
        <v>6</v>
      </c>
      <c r="E848" s="5">
        <v>10</v>
      </c>
      <c r="F848" s="5">
        <v>2023</v>
      </c>
      <c r="G848" s="5">
        <v>5</v>
      </c>
    </row>
    <row r="849" spans="1:7" x14ac:dyDescent="0.3">
      <c r="A849" s="168">
        <v>45208.56827546296</v>
      </c>
      <c r="B849" s="143">
        <v>45200</v>
      </c>
      <c r="D849" s="5">
        <v>9</v>
      </c>
      <c r="E849" s="5">
        <v>10</v>
      </c>
      <c r="F849" s="5">
        <v>2023</v>
      </c>
      <c r="G849" s="5">
        <v>6</v>
      </c>
    </row>
    <row r="850" spans="1:7" x14ac:dyDescent="0.3">
      <c r="A850" s="168">
        <v>45208.655868055554</v>
      </c>
      <c r="B850" s="143">
        <v>45200</v>
      </c>
      <c r="D850" s="5">
        <v>9</v>
      </c>
      <c r="E850" s="5">
        <v>10</v>
      </c>
      <c r="F850" s="5">
        <v>2023</v>
      </c>
      <c r="G850" s="5">
        <v>6</v>
      </c>
    </row>
    <row r="851" spans="1:7" x14ac:dyDescent="0.3">
      <c r="A851" s="168">
        <v>45209.472083333334</v>
      </c>
      <c r="B851" s="143">
        <v>45200</v>
      </c>
      <c r="D851" s="5">
        <v>10</v>
      </c>
      <c r="E851" s="5">
        <v>10</v>
      </c>
      <c r="F851" s="5">
        <v>2023</v>
      </c>
      <c r="G851" s="5">
        <v>7</v>
      </c>
    </row>
    <row r="852" spans="1:7" x14ac:dyDescent="0.3">
      <c r="A852" s="168">
        <v>45212.418865740743</v>
      </c>
      <c r="B852" s="143">
        <v>45200</v>
      </c>
      <c r="D852" s="5">
        <v>13</v>
      </c>
      <c r="E852" s="5">
        <v>10</v>
      </c>
      <c r="F852" s="5">
        <v>2023</v>
      </c>
      <c r="G852" s="5">
        <v>10</v>
      </c>
    </row>
    <row r="853" spans="1:7" x14ac:dyDescent="0.3">
      <c r="A853" s="168">
        <v>45212.661122685182</v>
      </c>
      <c r="B853" s="143">
        <v>45200</v>
      </c>
      <c r="D853" s="5">
        <v>13</v>
      </c>
      <c r="E853" s="5">
        <v>10</v>
      </c>
      <c r="F853" s="5">
        <v>2023</v>
      </c>
      <c r="G853" s="5">
        <v>10</v>
      </c>
    </row>
    <row r="854" spans="1:7" x14ac:dyDescent="0.3">
      <c r="A854" s="168">
        <v>45215.765509259261</v>
      </c>
      <c r="B854" s="143">
        <v>45200</v>
      </c>
      <c r="D854" s="5">
        <v>16</v>
      </c>
      <c r="E854" s="5">
        <v>10</v>
      </c>
      <c r="F854" s="5">
        <v>2023</v>
      </c>
      <c r="G854" s="5">
        <v>11</v>
      </c>
    </row>
    <row r="855" spans="1:7" x14ac:dyDescent="0.3">
      <c r="A855" s="168">
        <v>45217.458009259259</v>
      </c>
      <c r="B855" s="143">
        <v>45200</v>
      </c>
      <c r="D855" s="5">
        <v>18</v>
      </c>
      <c r="E855" s="5">
        <v>10</v>
      </c>
      <c r="F855" s="5">
        <v>2023</v>
      </c>
      <c r="G855" s="5">
        <v>13</v>
      </c>
    </row>
    <row r="856" spans="1:7" x14ac:dyDescent="0.3">
      <c r="A856" s="168">
        <v>45218.580405092594</v>
      </c>
      <c r="B856" s="143">
        <v>45200</v>
      </c>
      <c r="D856" s="5">
        <v>19</v>
      </c>
      <c r="E856" s="5">
        <v>10</v>
      </c>
      <c r="F856" s="5">
        <v>2023</v>
      </c>
      <c r="G856" s="5">
        <v>14</v>
      </c>
    </row>
    <row r="857" spans="1:7" x14ac:dyDescent="0.3">
      <c r="A857" s="168">
        <v>45218.619791666664</v>
      </c>
      <c r="B857" s="143">
        <v>45200</v>
      </c>
      <c r="D857" s="5">
        <v>19</v>
      </c>
      <c r="E857" s="5">
        <v>10</v>
      </c>
      <c r="F857" s="5">
        <v>2023</v>
      </c>
      <c r="G857" s="5">
        <v>14</v>
      </c>
    </row>
    <row r="858" spans="1:7" x14ac:dyDescent="0.3">
      <c r="A858" s="168">
        <v>45218.656030092592</v>
      </c>
      <c r="B858" s="143">
        <v>45200</v>
      </c>
      <c r="D858" s="5">
        <v>19</v>
      </c>
      <c r="E858" s="5">
        <v>10</v>
      </c>
      <c r="F858" s="5">
        <v>2023</v>
      </c>
      <c r="G858" s="5">
        <v>14</v>
      </c>
    </row>
    <row r="859" spans="1:7" x14ac:dyDescent="0.3">
      <c r="A859" s="168">
        <v>45219.685995370368</v>
      </c>
      <c r="B859" s="143">
        <v>45200</v>
      </c>
      <c r="D859" s="5">
        <v>20</v>
      </c>
      <c r="E859" s="5">
        <v>10</v>
      </c>
      <c r="F859" s="5">
        <v>2023</v>
      </c>
      <c r="G859" s="5">
        <v>15</v>
      </c>
    </row>
    <row r="860" spans="1:7" x14ac:dyDescent="0.3">
      <c r="A860" s="168">
        <v>45220.685972222222</v>
      </c>
      <c r="B860" s="143">
        <v>45200</v>
      </c>
      <c r="D860" s="5">
        <v>21</v>
      </c>
      <c r="E860" s="5">
        <v>10</v>
      </c>
      <c r="F860" s="5">
        <v>2023</v>
      </c>
      <c r="G860" s="5">
        <v>15</v>
      </c>
    </row>
    <row r="861" spans="1:7" x14ac:dyDescent="0.3">
      <c r="A861" s="168">
        <v>45220.7422337963</v>
      </c>
      <c r="B861" s="143">
        <v>45200</v>
      </c>
      <c r="D861" s="5">
        <v>21</v>
      </c>
      <c r="E861" s="5">
        <v>10</v>
      </c>
      <c r="F861" s="5">
        <v>2023</v>
      </c>
      <c r="G861" s="5">
        <v>15</v>
      </c>
    </row>
    <row r="862" spans="1:7" x14ac:dyDescent="0.3">
      <c r="A862" s="168">
        <v>45221.456574074073</v>
      </c>
      <c r="B862" s="143">
        <v>45200</v>
      </c>
      <c r="D862" s="5">
        <v>22</v>
      </c>
      <c r="E862" s="5">
        <v>10</v>
      </c>
      <c r="F862" s="5">
        <v>2023</v>
      </c>
      <c r="G862" s="5">
        <v>15</v>
      </c>
    </row>
    <row r="863" spans="1:7" x14ac:dyDescent="0.3">
      <c r="A863" s="168">
        <v>45222.458680555559</v>
      </c>
      <c r="B863" s="143">
        <v>45200</v>
      </c>
      <c r="D863" s="5">
        <v>23</v>
      </c>
      <c r="E863" s="5">
        <v>10</v>
      </c>
      <c r="F863" s="5">
        <v>2023</v>
      </c>
      <c r="G863" s="5">
        <v>16</v>
      </c>
    </row>
    <row r="864" spans="1:7" x14ac:dyDescent="0.3">
      <c r="A864" s="168">
        <v>45222.573263888888</v>
      </c>
      <c r="B864" s="143">
        <v>45200</v>
      </c>
      <c r="D864" s="5">
        <v>23</v>
      </c>
      <c r="E864" s="5">
        <v>10</v>
      </c>
      <c r="F864" s="5">
        <v>2023</v>
      </c>
      <c r="G864" s="5">
        <v>16</v>
      </c>
    </row>
    <row r="865" spans="1:7" x14ac:dyDescent="0.3">
      <c r="A865" s="168">
        <v>45224.512604166666</v>
      </c>
      <c r="B865" s="143">
        <v>45200</v>
      </c>
      <c r="D865" s="5">
        <v>25</v>
      </c>
      <c r="E865" s="5">
        <v>10</v>
      </c>
      <c r="F865" s="5">
        <v>2023</v>
      </c>
      <c r="G865" s="5">
        <v>18</v>
      </c>
    </row>
    <row r="866" spans="1:7" x14ac:dyDescent="0.3">
      <c r="A866" s="168">
        <v>45224.652488425927</v>
      </c>
      <c r="B866" s="143">
        <v>45200</v>
      </c>
      <c r="D866" s="5">
        <v>25</v>
      </c>
      <c r="E866" s="5">
        <v>10</v>
      </c>
      <c r="F866" s="5">
        <v>2023</v>
      </c>
      <c r="G866" s="5">
        <v>18</v>
      </c>
    </row>
    <row r="867" spans="1:7" x14ac:dyDescent="0.3">
      <c r="A867" s="104">
        <v>45224.739756944444</v>
      </c>
      <c r="B867" s="143">
        <v>45200</v>
      </c>
      <c r="D867" s="5">
        <v>25</v>
      </c>
      <c r="E867" s="5">
        <v>10</v>
      </c>
      <c r="F867" s="5">
        <v>2023</v>
      </c>
      <c r="G867" s="5">
        <v>18</v>
      </c>
    </row>
    <row r="868" spans="1:7" x14ac:dyDescent="0.3">
      <c r="A868" s="171">
        <v>45224.750127314815</v>
      </c>
      <c r="B868" s="143">
        <v>45200</v>
      </c>
      <c r="D868" s="5">
        <v>25</v>
      </c>
      <c r="E868" s="5">
        <v>10</v>
      </c>
      <c r="F868" s="5">
        <v>2023</v>
      </c>
      <c r="G868" s="5">
        <v>18</v>
      </c>
    </row>
    <row r="869" spans="1:7" x14ac:dyDescent="0.3">
      <c r="A869" s="171">
        <v>45225.665000000001</v>
      </c>
      <c r="B869" s="143">
        <v>45200</v>
      </c>
      <c r="D869" s="5">
        <v>26</v>
      </c>
      <c r="E869" s="5">
        <v>10</v>
      </c>
      <c r="F869" s="5">
        <v>2023</v>
      </c>
      <c r="G869" s="5">
        <v>19</v>
      </c>
    </row>
    <row r="870" spans="1:7" x14ac:dyDescent="0.3">
      <c r="A870" s="173">
        <v>45226.532326388886</v>
      </c>
      <c r="B870" s="143">
        <v>45200</v>
      </c>
      <c r="D870" s="5">
        <v>27</v>
      </c>
      <c r="E870" s="5">
        <v>10</v>
      </c>
      <c r="F870" s="5">
        <v>2023</v>
      </c>
      <c r="G870" s="5">
        <v>20</v>
      </c>
    </row>
    <row r="871" spans="1:7" x14ac:dyDescent="0.3">
      <c r="A871" s="168">
        <v>45231.374201388891</v>
      </c>
      <c r="B871" s="143">
        <v>45231</v>
      </c>
      <c r="D871" s="5">
        <v>1</v>
      </c>
      <c r="E871" s="5">
        <v>11</v>
      </c>
      <c r="F871" s="5">
        <v>2023</v>
      </c>
      <c r="G871" s="5">
        <v>1</v>
      </c>
    </row>
    <row r="872" spans="1:7" x14ac:dyDescent="0.3">
      <c r="A872" s="168">
        <v>45231.524039351854</v>
      </c>
      <c r="B872" s="143">
        <v>45231</v>
      </c>
      <c r="D872" s="5">
        <v>1</v>
      </c>
      <c r="E872" s="5">
        <v>11</v>
      </c>
      <c r="F872" s="5">
        <v>2023</v>
      </c>
      <c r="G872" s="5">
        <v>1</v>
      </c>
    </row>
    <row r="873" spans="1:7" x14ac:dyDescent="0.3">
      <c r="A873" s="168">
        <v>45231.628668981481</v>
      </c>
      <c r="B873" s="143">
        <v>45231</v>
      </c>
      <c r="D873" s="5">
        <v>1</v>
      </c>
      <c r="E873" s="5">
        <v>11</v>
      </c>
      <c r="F873" s="5">
        <v>2023</v>
      </c>
      <c r="G873" s="5">
        <v>1</v>
      </c>
    </row>
    <row r="874" spans="1:7" x14ac:dyDescent="0.3">
      <c r="A874" s="168">
        <v>45231.662592592591</v>
      </c>
      <c r="B874" s="143">
        <v>45231</v>
      </c>
      <c r="D874" s="5">
        <v>1</v>
      </c>
      <c r="E874" s="5">
        <v>11</v>
      </c>
      <c r="F874" s="5">
        <v>2023</v>
      </c>
      <c r="G874" s="5">
        <v>1</v>
      </c>
    </row>
    <row r="875" spans="1:7" x14ac:dyDescent="0.3">
      <c r="A875" s="168">
        <v>45233.34920138889</v>
      </c>
      <c r="B875" s="143">
        <v>45231</v>
      </c>
      <c r="D875" s="5">
        <v>3</v>
      </c>
      <c r="E875" s="5">
        <v>11</v>
      </c>
      <c r="F875" s="5">
        <v>2023</v>
      </c>
      <c r="G875" s="5">
        <v>3</v>
      </c>
    </row>
    <row r="876" spans="1:7" x14ac:dyDescent="0.3">
      <c r="A876" s="174">
        <v>45233.588773148149</v>
      </c>
      <c r="B876" s="143">
        <v>45231</v>
      </c>
      <c r="D876" s="5">
        <v>3</v>
      </c>
      <c r="E876" s="5">
        <v>11</v>
      </c>
      <c r="F876" s="5">
        <v>2023</v>
      </c>
      <c r="G876" s="5">
        <v>3</v>
      </c>
    </row>
    <row r="877" spans="1:7" x14ac:dyDescent="0.3">
      <c r="A877" s="168">
        <v>45236.38480324074</v>
      </c>
      <c r="B877" s="143">
        <v>45231</v>
      </c>
      <c r="D877" s="5">
        <v>6</v>
      </c>
      <c r="E877" s="5">
        <v>11</v>
      </c>
      <c r="F877" s="5">
        <v>2023</v>
      </c>
      <c r="G877" s="5">
        <v>4</v>
      </c>
    </row>
    <row r="878" spans="1:7" x14ac:dyDescent="0.3">
      <c r="A878" s="168">
        <v>45236.438831018517</v>
      </c>
      <c r="B878" s="143">
        <v>45231</v>
      </c>
      <c r="D878" s="5">
        <v>6</v>
      </c>
      <c r="E878" s="5">
        <v>11</v>
      </c>
      <c r="F878" s="5">
        <v>2023</v>
      </c>
      <c r="G878" s="5">
        <v>4</v>
      </c>
    </row>
    <row r="879" spans="1:7" x14ac:dyDescent="0.3">
      <c r="A879" s="168">
        <v>45236.649305555555</v>
      </c>
      <c r="B879" s="143">
        <v>45231</v>
      </c>
      <c r="D879" s="5">
        <v>6</v>
      </c>
      <c r="E879" s="5">
        <v>11</v>
      </c>
      <c r="F879" s="5">
        <v>2023</v>
      </c>
      <c r="G879" s="5">
        <v>4</v>
      </c>
    </row>
    <row r="880" spans="1:7" x14ac:dyDescent="0.3">
      <c r="A880" s="168">
        <v>45236.721944444442</v>
      </c>
      <c r="B880" s="143">
        <v>45231</v>
      </c>
      <c r="D880" s="5">
        <v>6</v>
      </c>
      <c r="E880" s="5">
        <v>11</v>
      </c>
      <c r="F880" s="5">
        <v>2023</v>
      </c>
      <c r="G880" s="5">
        <v>4</v>
      </c>
    </row>
    <row r="881" spans="1:7" x14ac:dyDescent="0.3">
      <c r="A881" s="168">
        <v>45237.704606481479</v>
      </c>
      <c r="B881" s="143">
        <v>45231</v>
      </c>
      <c r="D881" s="5">
        <v>7</v>
      </c>
      <c r="E881" s="5">
        <v>11</v>
      </c>
      <c r="F881" s="5">
        <v>2023</v>
      </c>
      <c r="G881" s="5">
        <v>5</v>
      </c>
    </row>
    <row r="882" spans="1:7" x14ac:dyDescent="0.3">
      <c r="A882" s="168">
        <v>45238.525671296295</v>
      </c>
      <c r="B882" s="143">
        <v>45231</v>
      </c>
      <c r="D882" s="5">
        <v>8</v>
      </c>
      <c r="E882" s="5">
        <v>11</v>
      </c>
      <c r="F882" s="5">
        <v>2023</v>
      </c>
      <c r="G882" s="5">
        <v>6</v>
      </c>
    </row>
    <row r="883" spans="1:7" x14ac:dyDescent="0.3">
      <c r="A883" s="168">
        <v>45239.08965277778</v>
      </c>
      <c r="B883" s="143">
        <v>45231</v>
      </c>
      <c r="D883" s="5">
        <v>9</v>
      </c>
      <c r="E883" s="5">
        <v>11</v>
      </c>
      <c r="F883" s="5">
        <v>2023</v>
      </c>
      <c r="G883" s="5">
        <v>7</v>
      </c>
    </row>
    <row r="884" spans="1:7" x14ac:dyDescent="0.3">
      <c r="A884" s="168">
        <v>45239.387199074074</v>
      </c>
      <c r="B884" s="143">
        <v>45231</v>
      </c>
      <c r="D884" s="5">
        <v>9</v>
      </c>
      <c r="E884" s="5">
        <v>11</v>
      </c>
      <c r="F884" s="5">
        <v>2023</v>
      </c>
      <c r="G884" s="5">
        <v>7</v>
      </c>
    </row>
    <row r="885" spans="1:7" x14ac:dyDescent="0.3">
      <c r="A885" s="168">
        <v>45239.494826388887</v>
      </c>
      <c r="B885" s="143">
        <v>45231</v>
      </c>
      <c r="D885" s="5">
        <v>9</v>
      </c>
      <c r="E885" s="5">
        <v>11</v>
      </c>
      <c r="F885" s="5">
        <v>2023</v>
      </c>
      <c r="G885" s="5">
        <v>7</v>
      </c>
    </row>
    <row r="886" spans="1:7" x14ac:dyDescent="0.3">
      <c r="A886" s="168">
        <v>45240.659907407404</v>
      </c>
      <c r="B886" s="143">
        <v>45231</v>
      </c>
      <c r="D886" s="5">
        <v>10</v>
      </c>
      <c r="E886" s="5">
        <v>11</v>
      </c>
      <c r="F886" s="5">
        <v>2023</v>
      </c>
      <c r="G886" s="5">
        <v>8</v>
      </c>
    </row>
    <row r="887" spans="1:7" x14ac:dyDescent="0.3">
      <c r="A887" s="168">
        <v>45240.665625000001</v>
      </c>
      <c r="B887" s="143">
        <v>45231</v>
      </c>
      <c r="D887" s="5">
        <v>10</v>
      </c>
      <c r="E887" s="5">
        <v>11</v>
      </c>
      <c r="F887" s="5">
        <v>2023</v>
      </c>
      <c r="G887" s="5">
        <v>8</v>
      </c>
    </row>
    <row r="888" spans="1:7" x14ac:dyDescent="0.3">
      <c r="A888" s="168">
        <v>45243.467141203706</v>
      </c>
      <c r="B888" s="143">
        <v>45231</v>
      </c>
      <c r="D888" s="5">
        <v>13</v>
      </c>
      <c r="E888" s="5">
        <v>11</v>
      </c>
      <c r="F888" s="5">
        <v>2023</v>
      </c>
      <c r="G888" s="5">
        <v>9</v>
      </c>
    </row>
    <row r="889" spans="1:7" x14ac:dyDescent="0.3">
      <c r="A889" s="168">
        <v>45243.540694444448</v>
      </c>
      <c r="B889" s="143">
        <v>45231</v>
      </c>
      <c r="D889" s="5">
        <v>13</v>
      </c>
      <c r="E889" s="5">
        <v>11</v>
      </c>
      <c r="F889" s="5">
        <v>2023</v>
      </c>
      <c r="G889" s="5">
        <v>9</v>
      </c>
    </row>
    <row r="890" spans="1:7" x14ac:dyDescent="0.3">
      <c r="A890" s="168">
        <v>45243.759826388887</v>
      </c>
      <c r="B890" s="143">
        <v>45231</v>
      </c>
      <c r="D890" s="5">
        <v>13</v>
      </c>
      <c r="E890" s="5">
        <v>11</v>
      </c>
      <c r="F890" s="5">
        <v>2023</v>
      </c>
      <c r="G890" s="5">
        <v>9</v>
      </c>
    </row>
    <row r="891" spans="1:7" x14ac:dyDescent="0.3">
      <c r="A891" s="168">
        <v>45244.393148148149</v>
      </c>
      <c r="B891" s="143">
        <v>45231</v>
      </c>
      <c r="D891" s="5">
        <v>14</v>
      </c>
      <c r="E891" s="5">
        <v>11</v>
      </c>
      <c r="F891" s="5">
        <v>2023</v>
      </c>
      <c r="G891" s="5">
        <v>10</v>
      </c>
    </row>
    <row r="892" spans="1:7" x14ac:dyDescent="0.3">
      <c r="A892" s="168">
        <v>45244.582187499997</v>
      </c>
      <c r="B892" s="143">
        <v>45231</v>
      </c>
      <c r="D892" s="5">
        <v>14</v>
      </c>
      <c r="E892" s="5">
        <v>11</v>
      </c>
      <c r="F892" s="5">
        <v>2023</v>
      </c>
      <c r="G892" s="5">
        <v>10</v>
      </c>
    </row>
    <row r="893" spans="1:7" x14ac:dyDescent="0.3">
      <c r="A893" s="168">
        <v>45246.545995370368</v>
      </c>
      <c r="B893" s="143">
        <v>45231</v>
      </c>
      <c r="D893" s="5">
        <v>16</v>
      </c>
      <c r="E893" s="5">
        <v>11</v>
      </c>
      <c r="F893" s="5">
        <v>2023</v>
      </c>
      <c r="G893" s="5">
        <v>12</v>
      </c>
    </row>
    <row r="894" spans="1:7" x14ac:dyDescent="0.3">
      <c r="A894" s="168">
        <v>45246.547766203701</v>
      </c>
      <c r="B894" s="143">
        <v>45231</v>
      </c>
      <c r="D894" s="5">
        <v>16</v>
      </c>
      <c r="E894" s="5">
        <v>11</v>
      </c>
      <c r="F894" s="5">
        <v>2023</v>
      </c>
      <c r="G894" s="5">
        <v>12</v>
      </c>
    </row>
    <row r="895" spans="1:7" x14ac:dyDescent="0.3">
      <c r="A895" s="168">
        <v>45247.567175925928</v>
      </c>
      <c r="B895" s="143">
        <v>45231</v>
      </c>
      <c r="D895" s="5">
        <v>17</v>
      </c>
      <c r="E895" s="5">
        <v>11</v>
      </c>
      <c r="F895" s="5">
        <v>2023</v>
      </c>
      <c r="G895" s="5">
        <v>13</v>
      </c>
    </row>
    <row r="896" spans="1:7" x14ac:dyDescent="0.3">
      <c r="A896" s="168">
        <v>45251.633356481485</v>
      </c>
      <c r="B896" s="143">
        <v>45231</v>
      </c>
      <c r="D896" s="5">
        <v>21</v>
      </c>
      <c r="E896" s="5">
        <v>11</v>
      </c>
      <c r="F896" s="5">
        <v>2023</v>
      </c>
      <c r="G896" s="5">
        <v>15</v>
      </c>
    </row>
    <row r="897" spans="1:7" x14ac:dyDescent="0.3">
      <c r="A897" s="168">
        <v>45251.801469907405</v>
      </c>
      <c r="B897" s="143">
        <v>45231</v>
      </c>
      <c r="D897" s="5">
        <v>21</v>
      </c>
      <c r="E897" s="5">
        <v>11</v>
      </c>
      <c r="F897" s="5">
        <v>2023</v>
      </c>
      <c r="G897" s="5">
        <v>15</v>
      </c>
    </row>
    <row r="898" spans="1:7" x14ac:dyDescent="0.3">
      <c r="A898" s="168">
        <v>45252.609756944446</v>
      </c>
      <c r="B898" s="143">
        <v>45231</v>
      </c>
      <c r="D898" s="5">
        <v>22</v>
      </c>
      <c r="E898" s="5">
        <v>11</v>
      </c>
      <c r="F898" s="5">
        <v>2023</v>
      </c>
      <c r="G898" s="5">
        <v>16</v>
      </c>
    </row>
    <row r="899" spans="1:7" x14ac:dyDescent="0.3">
      <c r="A899" s="168">
        <v>45252.679050925923</v>
      </c>
      <c r="B899" s="143">
        <v>45231</v>
      </c>
      <c r="D899" s="5">
        <v>22</v>
      </c>
      <c r="E899" s="5">
        <v>11</v>
      </c>
      <c r="F899" s="5">
        <v>2023</v>
      </c>
      <c r="G899" s="5">
        <v>16</v>
      </c>
    </row>
    <row r="900" spans="1:7" x14ac:dyDescent="0.3">
      <c r="A900" s="168">
        <v>45253.614027777781</v>
      </c>
      <c r="B900" s="143">
        <v>45231</v>
      </c>
      <c r="D900" s="5">
        <v>23</v>
      </c>
      <c r="E900" s="5">
        <v>11</v>
      </c>
      <c r="F900" s="5">
        <v>2023</v>
      </c>
      <c r="G900" s="5">
        <v>17</v>
      </c>
    </row>
    <row r="901" spans="1:7" x14ac:dyDescent="0.3">
      <c r="A901" s="168">
        <v>45253.620787037034</v>
      </c>
      <c r="B901" s="143">
        <v>45231</v>
      </c>
      <c r="D901" s="5">
        <v>23</v>
      </c>
      <c r="E901" s="5">
        <v>11</v>
      </c>
      <c r="F901" s="5">
        <v>2023</v>
      </c>
      <c r="G901" s="5">
        <v>17</v>
      </c>
    </row>
    <row r="902" spans="1:7" x14ac:dyDescent="0.3">
      <c r="A902" s="168">
        <v>45254.009618055556</v>
      </c>
      <c r="B902" s="143">
        <v>45231</v>
      </c>
      <c r="D902" s="5">
        <v>24</v>
      </c>
      <c r="E902" s="5">
        <v>11</v>
      </c>
      <c r="F902" s="5">
        <v>2023</v>
      </c>
      <c r="G902" s="5">
        <v>18</v>
      </c>
    </row>
    <row r="903" spans="1:7" x14ac:dyDescent="0.3">
      <c r="A903" s="168">
        <v>45254.599537037036</v>
      </c>
      <c r="B903" s="143">
        <v>45231</v>
      </c>
      <c r="D903" s="5">
        <v>24</v>
      </c>
      <c r="E903" s="5">
        <v>11</v>
      </c>
      <c r="F903" s="5">
        <v>2023</v>
      </c>
      <c r="G903" s="5">
        <v>18</v>
      </c>
    </row>
    <row r="904" spans="1:7" x14ac:dyDescent="0.3">
      <c r="A904" s="168">
        <v>45254.746388888889</v>
      </c>
      <c r="B904" s="143">
        <v>45231</v>
      </c>
      <c r="D904" s="5">
        <v>24</v>
      </c>
      <c r="E904" s="5">
        <v>11</v>
      </c>
      <c r="F904" s="5">
        <v>2023</v>
      </c>
      <c r="G904" s="5">
        <v>18</v>
      </c>
    </row>
    <row r="905" spans="1:7" x14ac:dyDescent="0.3">
      <c r="A905" s="168">
        <v>45257.425798611112</v>
      </c>
      <c r="B905" s="143">
        <v>45231</v>
      </c>
      <c r="D905" s="5">
        <v>27</v>
      </c>
      <c r="E905" s="5">
        <v>11</v>
      </c>
      <c r="F905" s="5">
        <v>2023</v>
      </c>
      <c r="G905" s="5">
        <v>19</v>
      </c>
    </row>
    <row r="906" spans="1:7" x14ac:dyDescent="0.3">
      <c r="A906" s="168">
        <v>45257.504953703705</v>
      </c>
      <c r="B906" s="143">
        <v>45231</v>
      </c>
      <c r="D906" s="5">
        <v>27</v>
      </c>
      <c r="E906" s="5">
        <v>11</v>
      </c>
      <c r="F906" s="5">
        <v>2023</v>
      </c>
      <c r="G906" s="5">
        <v>19</v>
      </c>
    </row>
    <row r="907" spans="1:7" x14ac:dyDescent="0.3">
      <c r="A907" s="168">
        <v>45257.608159722222</v>
      </c>
      <c r="B907" s="143">
        <v>45231</v>
      </c>
      <c r="D907" s="5">
        <v>27</v>
      </c>
      <c r="E907" s="5">
        <v>11</v>
      </c>
      <c r="F907" s="5">
        <v>2023</v>
      </c>
      <c r="G907" s="5">
        <v>19</v>
      </c>
    </row>
    <row r="908" spans="1:7" x14ac:dyDescent="0.3">
      <c r="A908" s="168">
        <v>45258.437037037038</v>
      </c>
      <c r="B908" s="143">
        <v>45231</v>
      </c>
      <c r="D908" s="5">
        <v>28</v>
      </c>
      <c r="E908" s="5">
        <v>11</v>
      </c>
      <c r="F908" s="5">
        <v>2023</v>
      </c>
      <c r="G908" s="5">
        <v>20</v>
      </c>
    </row>
    <row r="909" spans="1:7" x14ac:dyDescent="0.3">
      <c r="A909" s="168">
        <v>45260.479259259257</v>
      </c>
      <c r="B909" s="143">
        <v>45231</v>
      </c>
      <c r="D909" s="5">
        <v>30</v>
      </c>
      <c r="E909" s="5">
        <v>11</v>
      </c>
      <c r="F909" s="5">
        <v>2023</v>
      </c>
      <c r="G909" s="5">
        <v>22</v>
      </c>
    </row>
    <row r="910" spans="1:7" x14ac:dyDescent="0.3">
      <c r="A910" s="168">
        <v>45260.553877314815</v>
      </c>
      <c r="B910" s="143">
        <v>45231</v>
      </c>
      <c r="D910" s="5">
        <v>30</v>
      </c>
      <c r="E910" s="5">
        <v>11</v>
      </c>
      <c r="F910" s="5">
        <v>2023</v>
      </c>
      <c r="G910" s="5">
        <v>22</v>
      </c>
    </row>
    <row r="911" spans="1:7" x14ac:dyDescent="0.3">
      <c r="A911" s="168">
        <v>45260.594652777778</v>
      </c>
      <c r="B911" s="143">
        <v>45231</v>
      </c>
      <c r="D911" s="5">
        <v>30</v>
      </c>
      <c r="E911" s="5">
        <v>11</v>
      </c>
      <c r="F911" s="5">
        <v>2023</v>
      </c>
      <c r="G911" s="5">
        <v>22</v>
      </c>
    </row>
    <row r="912" spans="1:7" x14ac:dyDescent="0.3">
      <c r="A912" s="168">
        <v>45260.797627314816</v>
      </c>
      <c r="B912" s="143">
        <v>45231</v>
      </c>
      <c r="D912" s="5">
        <v>30</v>
      </c>
      <c r="E912" s="5">
        <v>11</v>
      </c>
      <c r="F912" s="5">
        <v>2023</v>
      </c>
      <c r="G912" s="5">
        <v>22</v>
      </c>
    </row>
    <row r="913" spans="1:7" x14ac:dyDescent="0.3">
      <c r="A913" s="168">
        <v>45261.477187500001</v>
      </c>
      <c r="B913" s="143">
        <v>45261</v>
      </c>
      <c r="D913" s="5">
        <v>1</v>
      </c>
      <c r="E913" s="5">
        <v>12</v>
      </c>
      <c r="F913" s="5">
        <v>2023</v>
      </c>
      <c r="G913" s="5">
        <v>1</v>
      </c>
    </row>
    <row r="914" spans="1:7" x14ac:dyDescent="0.3">
      <c r="A914" s="168">
        <v>45261.672488425924</v>
      </c>
      <c r="B914" s="143">
        <v>45261</v>
      </c>
      <c r="D914" s="5">
        <v>1</v>
      </c>
      <c r="E914" s="5">
        <v>12</v>
      </c>
      <c r="F914" s="5">
        <v>2023</v>
      </c>
      <c r="G914" s="5">
        <v>1</v>
      </c>
    </row>
    <row r="915" spans="1:7" x14ac:dyDescent="0.3">
      <c r="A915" s="168">
        <v>45264.602569444447</v>
      </c>
      <c r="B915" s="143">
        <v>45261</v>
      </c>
      <c r="D915" s="5">
        <v>4</v>
      </c>
      <c r="E915" s="5">
        <v>12</v>
      </c>
      <c r="F915" s="5">
        <v>2023</v>
      </c>
      <c r="G915" s="5">
        <v>2</v>
      </c>
    </row>
    <row r="916" spans="1:7" x14ac:dyDescent="0.3">
      <c r="A916" s="168">
        <v>45265.396226851852</v>
      </c>
      <c r="B916" s="143">
        <v>45261</v>
      </c>
      <c r="D916" s="5">
        <v>5</v>
      </c>
      <c r="E916" s="5">
        <v>12</v>
      </c>
      <c r="F916" s="5">
        <v>2023</v>
      </c>
      <c r="G916" s="5">
        <v>3</v>
      </c>
    </row>
    <row r="917" spans="1:7" x14ac:dyDescent="0.3">
      <c r="A917" s="168">
        <v>45265.640763888892</v>
      </c>
      <c r="B917" s="143">
        <v>45261</v>
      </c>
      <c r="D917" s="5">
        <v>5</v>
      </c>
      <c r="E917" s="5">
        <v>12</v>
      </c>
      <c r="F917" s="5">
        <v>2023</v>
      </c>
      <c r="G917" s="5">
        <v>3</v>
      </c>
    </row>
    <row r="918" spans="1:7" x14ac:dyDescent="0.3">
      <c r="A918" s="168">
        <v>45266.498842592591</v>
      </c>
      <c r="B918" s="143">
        <v>45261</v>
      </c>
      <c r="D918" s="5">
        <v>6</v>
      </c>
      <c r="E918" s="5">
        <v>12</v>
      </c>
      <c r="F918" s="5">
        <v>2023</v>
      </c>
      <c r="G918" s="5">
        <v>4</v>
      </c>
    </row>
    <row r="919" spans="1:7" x14ac:dyDescent="0.3">
      <c r="A919" s="168">
        <v>45267.446631944447</v>
      </c>
      <c r="B919" s="143">
        <v>45261</v>
      </c>
      <c r="D919" s="5">
        <v>7</v>
      </c>
      <c r="E919" s="5">
        <v>12</v>
      </c>
      <c r="F919" s="5">
        <v>2023</v>
      </c>
      <c r="G919" s="5">
        <v>5</v>
      </c>
    </row>
    <row r="920" spans="1:7" x14ac:dyDescent="0.3">
      <c r="A920" s="168">
        <v>45271.488912037035</v>
      </c>
      <c r="B920" s="143">
        <v>45261</v>
      </c>
      <c r="D920" s="5">
        <v>11</v>
      </c>
      <c r="E920" s="5">
        <v>12</v>
      </c>
      <c r="F920" s="5">
        <v>2023</v>
      </c>
      <c r="G920" s="5">
        <v>7</v>
      </c>
    </row>
    <row r="921" spans="1:7" x14ac:dyDescent="0.3">
      <c r="A921" s="168">
        <v>45271.571458333332</v>
      </c>
      <c r="B921" s="143">
        <v>45261</v>
      </c>
      <c r="D921" s="5">
        <v>11</v>
      </c>
      <c r="E921" s="5">
        <v>12</v>
      </c>
      <c r="F921" s="5">
        <v>2023</v>
      </c>
      <c r="G921" s="5">
        <v>7</v>
      </c>
    </row>
    <row r="922" spans="1:7" x14ac:dyDescent="0.3">
      <c r="A922" s="168">
        <v>45272.545671296299</v>
      </c>
      <c r="B922" s="143">
        <v>45261</v>
      </c>
      <c r="D922" s="5">
        <v>12</v>
      </c>
      <c r="E922" s="5">
        <v>12</v>
      </c>
      <c r="F922" s="5">
        <v>2023</v>
      </c>
      <c r="G922" s="5">
        <v>8</v>
      </c>
    </row>
    <row r="923" spans="1:7" x14ac:dyDescent="0.3">
      <c r="A923" s="104">
        <v>45273.521157407406</v>
      </c>
      <c r="B923" s="143">
        <v>45261</v>
      </c>
      <c r="D923" s="5">
        <v>13</v>
      </c>
      <c r="E923" s="5">
        <v>12</v>
      </c>
      <c r="F923" s="5">
        <v>2023</v>
      </c>
      <c r="G923" s="5">
        <v>9</v>
      </c>
    </row>
    <row r="924" spans="1:7" x14ac:dyDescent="0.3">
      <c r="A924" s="104">
        <v>45274.45585648148</v>
      </c>
      <c r="B924" s="143">
        <v>45261</v>
      </c>
      <c r="D924" s="5">
        <v>14</v>
      </c>
      <c r="E924" s="5">
        <v>12</v>
      </c>
      <c r="F924" s="5">
        <v>2023</v>
      </c>
      <c r="G924" s="5">
        <v>10</v>
      </c>
    </row>
    <row r="925" spans="1:7" x14ac:dyDescent="0.3">
      <c r="A925" s="168">
        <v>45274.537743055553</v>
      </c>
      <c r="B925" s="143">
        <v>45261</v>
      </c>
      <c r="D925" s="5">
        <v>14</v>
      </c>
      <c r="E925" s="5">
        <v>12</v>
      </c>
      <c r="F925" s="5">
        <v>2023</v>
      </c>
      <c r="G925" s="5">
        <v>10</v>
      </c>
    </row>
    <row r="926" spans="1:7" x14ac:dyDescent="0.3">
      <c r="A926" s="168">
        <v>45275.49726851852</v>
      </c>
      <c r="B926" s="143">
        <v>45261</v>
      </c>
      <c r="D926" s="5">
        <v>15</v>
      </c>
      <c r="E926" s="5">
        <v>12</v>
      </c>
      <c r="F926" s="5">
        <v>2023</v>
      </c>
      <c r="G926" s="5">
        <v>11</v>
      </c>
    </row>
    <row r="927" spans="1:7" x14ac:dyDescent="0.3">
      <c r="A927" s="168">
        <v>45275.915451388886</v>
      </c>
      <c r="B927" s="143">
        <v>45261</v>
      </c>
      <c r="D927" s="5">
        <v>15</v>
      </c>
      <c r="E927" s="5">
        <v>12</v>
      </c>
      <c r="F927" s="5">
        <v>2023</v>
      </c>
      <c r="G927" s="5">
        <v>11</v>
      </c>
    </row>
    <row r="928" spans="1:7" x14ac:dyDescent="0.3">
      <c r="A928" s="168">
        <v>45276.488321759258</v>
      </c>
      <c r="B928" s="143">
        <v>45261</v>
      </c>
      <c r="D928" s="5">
        <v>16</v>
      </c>
      <c r="E928" s="5">
        <v>12</v>
      </c>
      <c r="F928" s="5">
        <v>2023</v>
      </c>
      <c r="G928" s="5">
        <v>11</v>
      </c>
    </row>
    <row r="929" spans="1:7" x14ac:dyDescent="0.3">
      <c r="A929" s="168">
        <v>45278.39707175926</v>
      </c>
      <c r="B929" s="143">
        <v>45261</v>
      </c>
      <c r="D929" s="5">
        <v>18</v>
      </c>
      <c r="E929" s="5">
        <v>12</v>
      </c>
      <c r="F929" s="5">
        <v>2023</v>
      </c>
      <c r="G929" s="5">
        <v>12</v>
      </c>
    </row>
    <row r="930" spans="1:7" x14ac:dyDescent="0.3">
      <c r="A930" s="104">
        <v>45278.864039351851</v>
      </c>
      <c r="B930" s="143">
        <v>45261</v>
      </c>
      <c r="D930" s="5">
        <v>18</v>
      </c>
      <c r="E930" s="5">
        <v>12</v>
      </c>
      <c r="F930" s="5">
        <v>2023</v>
      </c>
      <c r="G930" s="5">
        <v>12</v>
      </c>
    </row>
    <row r="931" spans="1:7" x14ac:dyDescent="0.3">
      <c r="A931" s="105">
        <v>45279.389097222222</v>
      </c>
      <c r="B931" s="143">
        <v>45261</v>
      </c>
      <c r="D931" s="5">
        <v>19</v>
      </c>
      <c r="E931" s="5">
        <v>12</v>
      </c>
      <c r="F931" s="5">
        <v>2023</v>
      </c>
      <c r="G931" s="5">
        <v>13</v>
      </c>
    </row>
    <row r="932" spans="1:7" x14ac:dyDescent="0.3">
      <c r="A932" s="104">
        <v>45279.49827546296</v>
      </c>
      <c r="B932" s="143">
        <v>45261</v>
      </c>
      <c r="D932" s="5">
        <v>19</v>
      </c>
      <c r="E932" s="5">
        <v>12</v>
      </c>
      <c r="F932" s="5">
        <v>2023</v>
      </c>
      <c r="G932" s="5">
        <v>13</v>
      </c>
    </row>
    <row r="933" spans="1:7" x14ac:dyDescent="0.3">
      <c r="A933" s="104">
        <v>45287.574490740742</v>
      </c>
      <c r="B933" s="143">
        <v>45261</v>
      </c>
      <c r="D933" s="5">
        <v>27</v>
      </c>
      <c r="E933" s="5">
        <v>12</v>
      </c>
      <c r="F933" s="5">
        <v>2023</v>
      </c>
      <c r="G933" s="5">
        <v>19</v>
      </c>
    </row>
    <row r="934" spans="1:7" x14ac:dyDescent="0.3">
      <c r="A934" s="104">
        <v>45287.680034722223</v>
      </c>
      <c r="B934" s="143">
        <v>45261</v>
      </c>
      <c r="D934" s="5">
        <v>27</v>
      </c>
      <c r="E934" s="5">
        <v>12</v>
      </c>
      <c r="F934" s="5">
        <v>2023</v>
      </c>
      <c r="G934" s="5">
        <v>19</v>
      </c>
    </row>
    <row r="935" spans="1:7" x14ac:dyDescent="0.3">
      <c r="A935" s="104">
        <v>45288.523530092592</v>
      </c>
      <c r="B935" s="143">
        <v>45261</v>
      </c>
      <c r="D935" s="5">
        <v>28</v>
      </c>
      <c r="E935" s="5">
        <v>12</v>
      </c>
      <c r="F935" s="5">
        <v>2023</v>
      </c>
      <c r="G935" s="5">
        <v>20</v>
      </c>
    </row>
    <row r="936" spans="1:7" x14ac:dyDescent="0.3">
      <c r="A936" s="104">
        <v>45288.901620370372</v>
      </c>
      <c r="B936" s="143">
        <v>45261</v>
      </c>
      <c r="D936" s="5">
        <v>28</v>
      </c>
      <c r="E936" s="5">
        <v>12</v>
      </c>
      <c r="F936" s="5">
        <v>2023</v>
      </c>
      <c r="G936" s="5">
        <v>20</v>
      </c>
    </row>
  </sheetData>
  <autoFilter ref="A1:G936" xr:uid="{022FBFAF-3428-410A-A288-4EBC1E5A8D7F}"/>
  <conditionalFormatting sqref="A2:A543">
    <cfRule type="expression" dxfId="423" priority="17">
      <formula>($AA2&gt;0)*(LEN($AA2)&gt;0)</formula>
    </cfRule>
  </conditionalFormatting>
  <conditionalFormatting sqref="A657:A782">
    <cfRule type="expression" dxfId="422" priority="7">
      <formula>($U582&gt;0)*(LEN($U582)&gt;0)</formula>
    </cfRule>
  </conditionalFormatting>
  <conditionalFormatting sqref="C2:C95">
    <cfRule type="expression" dxfId="421" priority="9">
      <formula>($AC2&gt;0)*(LEN($AC2)&gt;0)</formula>
    </cfRule>
  </conditionalFormatting>
  <conditionalFormatting sqref="C97:C310">
    <cfRule type="expression" dxfId="420" priority="8">
      <formula>($AC97&gt;0)*(LEN($AC97)&gt;0)</formula>
    </cfRule>
  </conditionalFormatting>
  <conditionalFormatting sqref="C311:C312">
    <cfRule type="expression" dxfId="419" priority="15">
      <formula>($AC315&gt;0)*(LEN($AC315)&gt;0)</formula>
    </cfRule>
  </conditionalFormatting>
  <conditionalFormatting sqref="C313">
    <cfRule type="expression" dxfId="418" priority="14">
      <formula>($AC316&gt;0)*(LEN($AC316)&gt;0)</formula>
    </cfRule>
  </conditionalFormatting>
  <conditionalFormatting sqref="C314">
    <cfRule type="expression" dxfId="417" priority="12">
      <formula>($AC316&gt;0)*(LEN($AC316)&gt;0)</formula>
    </cfRule>
  </conditionalFormatting>
  <conditionalFormatting sqref="C315:C361 C373">
    <cfRule type="expression" dxfId="416" priority="11">
      <formula>($AC315&gt;0)*(LEN($AC315)&gt;0)</formula>
    </cfRule>
  </conditionalFormatting>
  <hyperlinks>
    <hyperlink ref="A1" location="'Quantidade de NIPs dia'!A1" display="Data" xr:uid="{7FD8EC54-C8A3-44EC-8987-266A137DB5C6}"/>
    <hyperlink ref="C1" location="'NIPs Indicadores'!A1" display="Risco / Erro / Sem Erro" xr:uid="{AC6BB2D5-EFF0-4934-BCBA-846868670775}"/>
    <hyperlink ref="C96" location="'NIPs Indicadores'!A1" display="Risco / Erro / Sem Erro" xr:uid="{EEF3BD78-E7B3-43FE-BA40-5A9CAA4BEDA0}"/>
  </hyperlinks>
  <pageMargins left="0.511811024" right="0.511811024" top="0.78740157499999996" bottom="0.78740157499999996" header="0.31496062000000002" footer="0.31496062000000002"/>
  <extLst>
    <ext xmlns:x14="http://schemas.microsoft.com/office/spreadsheetml/2009/9/main" uri="{78C0D931-6437-407d-A8EE-F0AAD7539E65}">
      <x14:conditionalFormattings>
        <x14:conditionalFormatting xmlns:xm="http://schemas.microsoft.com/office/excel/2006/main">
          <x14:cfRule type="iconSet" priority="13" id="{DC9DF8CE-4C01-4467-B6CE-FBAB19E86B9F}">
            <x14:iconSet iconSet="3Symbols2" custom="1">
              <x14:cfvo type="percent">
                <xm:f>0</xm:f>
              </x14:cfvo>
              <x14:cfvo type="num">
                <xm:f>0</xm:f>
              </x14:cfvo>
              <x14:cfvo type="num" gte="0">
                <xm:f>0</xm:f>
              </x14:cfvo>
              <x14:cfIcon iconSet="3Symbols2" iconId="0"/>
              <x14:cfIcon iconSet="3Symbols2" iconId="2"/>
              <x14:cfIcon iconSet="3Symbols2" iconId="0"/>
            </x14:iconSet>
          </x14:cfRule>
          <xm:sqref>C2:C95 C97:C293</xm:sqref>
        </x14:conditionalFormatting>
        <x14:conditionalFormatting xmlns:xm="http://schemas.microsoft.com/office/excel/2006/main">
          <x14:cfRule type="iconSet" priority="16" id="{F12B66F9-56AC-45C3-B1FD-386C02A883BA}">
            <x14:iconSet iconSet="3Symbols2" custom="1">
              <x14:cfvo type="percent">
                <xm:f>0</xm:f>
              </x14:cfvo>
              <x14:cfvo type="num">
                <xm:f>0</xm:f>
              </x14:cfvo>
              <x14:cfvo type="num" gte="0">
                <xm:f>0</xm:f>
              </x14:cfvo>
              <x14:cfIcon iconSet="3Symbols2" iconId="0"/>
              <x14:cfIcon iconSet="3Symbols2" iconId="2"/>
              <x14:cfIcon iconSet="3Symbols2" iconId="0"/>
            </x14:iconSet>
          </x14:cfRule>
          <xm:sqref>C373 C294:C361</xm:sqref>
        </x14:conditionalFormatting>
      </x14:conditionalFormattings>
    </ext>
    <ext xmlns:x14="http://schemas.microsoft.com/office/spreadsheetml/2009/9/main" uri="{CCE6A557-97BC-4b89-ADB6-D9C93CAAB3DF}">
      <x14:dataValidations xmlns:xm="http://schemas.microsoft.com/office/excel/2006/main" disablePrompts="1" count="1">
        <x14:dataValidation type="list" allowBlank="1" showInputMessage="1" showErrorMessage="1" xr:uid="{C09A2CE7-69F5-4DC1-8EA0-4C002A7B6DB7}">
          <x14:formula1>
            <xm:f>Auxiliar!$E$129:$E$132</xm:f>
          </x14:formula1>
          <xm:sqref>C544:C656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FF8C0-7BAB-4800-8C8E-9EE44E8951B0}">
  <dimension ref="A1:O477"/>
  <sheetViews>
    <sheetView showGridLines="0" topLeftCell="A590" zoomScale="75" zoomScaleNormal="90" workbookViewId="0">
      <selection activeCell="A9" sqref="A9:M13"/>
    </sheetView>
  </sheetViews>
  <sheetFormatPr defaultRowHeight="14.4" x14ac:dyDescent="0.3"/>
  <cols>
    <col min="1" max="1" width="18" bestFit="1" customWidth="1"/>
    <col min="2" max="2" width="16.109375" bestFit="1" customWidth="1"/>
    <col min="3" max="3" width="20.5546875" bestFit="1" customWidth="1"/>
    <col min="4" max="4" width="18" bestFit="1" customWidth="1"/>
    <col min="5" max="5" width="28.109375" bestFit="1" customWidth="1"/>
    <col min="6" max="6" width="11.77734375" bestFit="1" customWidth="1"/>
    <col min="7" max="7" width="18" bestFit="1" customWidth="1"/>
    <col min="8" max="8" width="33.109375" bestFit="1" customWidth="1"/>
    <col min="9" max="9" width="14.44140625" bestFit="1" customWidth="1"/>
    <col min="10" max="10" width="18" bestFit="1" customWidth="1"/>
    <col min="11" max="11" width="36.5546875" bestFit="1" customWidth="1"/>
    <col min="12" max="12" width="10.33203125" bestFit="1" customWidth="1"/>
    <col min="13" max="13" width="18" bestFit="1" customWidth="1"/>
    <col min="14" max="14" width="39.6640625" bestFit="1" customWidth="1"/>
    <col min="15" max="15" width="10.33203125" bestFit="1" customWidth="1"/>
    <col min="16" max="16" width="12.88671875" bestFit="1" customWidth="1"/>
    <col min="17" max="17" width="12" bestFit="1" customWidth="1"/>
    <col min="18" max="18" width="13.5546875" bestFit="1" customWidth="1"/>
    <col min="19" max="19" width="8.44140625" bestFit="1" customWidth="1"/>
    <col min="20" max="20" width="6.6640625" bestFit="1" customWidth="1"/>
    <col min="21" max="21" width="10.33203125" bestFit="1" customWidth="1"/>
    <col min="22" max="22" width="12.21875" bestFit="1" customWidth="1"/>
    <col min="23" max="23" width="8.5546875" bestFit="1" customWidth="1"/>
    <col min="24" max="24" width="25.44140625" bestFit="1" customWidth="1"/>
    <col min="25" max="25" width="10.5546875" bestFit="1" customWidth="1"/>
    <col min="26" max="46" width="53.33203125" bestFit="1" customWidth="1"/>
    <col min="47" max="47" width="28.77734375" bestFit="1" customWidth="1"/>
    <col min="48" max="48" width="27.5546875" bestFit="1" customWidth="1"/>
    <col min="49" max="68" width="53.33203125" bestFit="1" customWidth="1"/>
    <col min="69" max="69" width="28.77734375" bestFit="1" customWidth="1"/>
    <col min="70" max="70" width="27.5546875" bestFit="1" customWidth="1"/>
    <col min="71" max="78" width="61.6640625" bestFit="1" customWidth="1"/>
    <col min="79" max="79" width="27.5546875" bestFit="1" customWidth="1"/>
    <col min="80" max="80" width="28.77734375" bestFit="1" customWidth="1"/>
    <col min="81" max="81" width="23.21875" bestFit="1" customWidth="1"/>
    <col min="82" max="82" width="24.109375" bestFit="1" customWidth="1"/>
    <col min="83" max="83" width="41.5546875" bestFit="1" customWidth="1"/>
    <col min="84" max="84" width="25" bestFit="1" customWidth="1"/>
    <col min="85" max="85" width="16.6640625" bestFit="1" customWidth="1"/>
    <col min="86" max="86" width="38.21875" bestFit="1" customWidth="1"/>
    <col min="87" max="87" width="6.77734375" bestFit="1" customWidth="1"/>
    <col min="88" max="88" width="31.5546875" bestFit="1" customWidth="1"/>
    <col min="89" max="89" width="21.6640625" bestFit="1" customWidth="1"/>
    <col min="90" max="90" width="27.109375" bestFit="1" customWidth="1"/>
    <col min="91" max="91" width="10.5546875" bestFit="1" customWidth="1"/>
    <col min="92" max="178" width="53.33203125" bestFit="1" customWidth="1"/>
    <col min="179" max="179" width="27.5546875" bestFit="1" customWidth="1"/>
    <col min="180" max="180" width="28.33203125" bestFit="1" customWidth="1"/>
  </cols>
  <sheetData>
    <row r="1" spans="1:13" x14ac:dyDescent="0.3">
      <c r="G1" t="s">
        <v>2338</v>
      </c>
      <c r="K1" s="214" t="s">
        <v>2276</v>
      </c>
    </row>
    <row r="2" spans="1:13" x14ac:dyDescent="0.3">
      <c r="G2" s="14">
        <v>26</v>
      </c>
      <c r="K2" s="6">
        <v>72200</v>
      </c>
    </row>
    <row r="9" spans="1:13" ht="18" x14ac:dyDescent="0.35">
      <c r="A9" s="213" t="s">
        <v>2340</v>
      </c>
      <c r="B9" s="213"/>
      <c r="C9" s="213"/>
      <c r="D9" s="213"/>
      <c r="E9" s="213"/>
      <c r="F9" s="213"/>
      <c r="G9" s="213"/>
      <c r="H9" s="213"/>
      <c r="I9" s="212"/>
      <c r="J9" s="212"/>
      <c r="K9" s="57"/>
      <c r="L9" s="57"/>
      <c r="M9" s="57"/>
    </row>
    <row r="10" spans="1:13" x14ac:dyDescent="0.3">
      <c r="A10" s="222" t="s">
        <v>179</v>
      </c>
      <c r="B10" s="223">
        <v>45292</v>
      </c>
      <c r="C10" s="223">
        <v>45323</v>
      </c>
      <c r="D10" s="223">
        <v>45352</v>
      </c>
      <c r="E10" s="223">
        <v>45383</v>
      </c>
      <c r="F10" s="223">
        <v>45413</v>
      </c>
      <c r="G10" s="223">
        <v>45444</v>
      </c>
      <c r="H10" s="223">
        <v>45474</v>
      </c>
      <c r="I10" s="223">
        <v>45505</v>
      </c>
      <c r="J10" s="223">
        <v>45536</v>
      </c>
      <c r="K10" s="223">
        <v>45566</v>
      </c>
      <c r="L10" s="223">
        <v>45597</v>
      </c>
      <c r="M10" s="223">
        <v>45627</v>
      </c>
    </row>
    <row r="11" spans="1:13" x14ac:dyDescent="0.3">
      <c r="A11" s="56" t="s">
        <v>229</v>
      </c>
      <c r="B11" s="6">
        <v>43</v>
      </c>
      <c r="C11" s="6">
        <v>37</v>
      </c>
      <c r="D11" s="6">
        <v>37</v>
      </c>
      <c r="E11" s="6">
        <v>56</v>
      </c>
      <c r="F11" s="6">
        <v>53</v>
      </c>
      <c r="G11" s="6">
        <v>69</v>
      </c>
      <c r="H11" s="6">
        <v>104</v>
      </c>
      <c r="I11" s="6">
        <v>76</v>
      </c>
      <c r="J11" s="6">
        <v>93</v>
      </c>
      <c r="K11" s="6">
        <v>84</v>
      </c>
      <c r="L11" s="6">
        <v>88</v>
      </c>
      <c r="M11" s="47"/>
    </row>
    <row r="12" spans="1:13" x14ac:dyDescent="0.3">
      <c r="A12" s="224" t="s">
        <v>230</v>
      </c>
      <c r="B12" s="225">
        <v>47237</v>
      </c>
      <c r="C12" s="225">
        <v>48283</v>
      </c>
      <c r="D12" s="225">
        <v>50156</v>
      </c>
      <c r="E12" s="225">
        <v>52489</v>
      </c>
      <c r="F12" s="225">
        <v>54980</v>
      </c>
      <c r="G12" s="226">
        <v>57654</v>
      </c>
      <c r="H12" s="226">
        <v>61513</v>
      </c>
      <c r="I12" s="226">
        <v>64979</v>
      </c>
      <c r="J12" s="374">
        <v>69152</v>
      </c>
      <c r="K12" s="225">
        <v>72020</v>
      </c>
      <c r="L12" s="225">
        <v>72200</v>
      </c>
      <c r="M12" s="217"/>
    </row>
    <row r="13" spans="1:13" x14ac:dyDescent="0.3">
      <c r="A13" s="56" t="s">
        <v>180</v>
      </c>
      <c r="B13" s="80">
        <f>B11*100000/B12</f>
        <v>91.030336388847729</v>
      </c>
      <c r="C13" s="80">
        <f t="shared" ref="C13:J13" si="0">C11*100000/C12</f>
        <v>76.631526624277697</v>
      </c>
      <c r="D13" s="80">
        <f t="shared" si="0"/>
        <v>73.769838105112044</v>
      </c>
      <c r="E13" s="80">
        <f t="shared" si="0"/>
        <v>106.68902055668806</v>
      </c>
      <c r="F13" s="80">
        <f t="shared" si="0"/>
        <v>96.398690432884692</v>
      </c>
      <c r="G13" s="80">
        <f t="shared" si="0"/>
        <v>119.67946716619835</v>
      </c>
      <c r="H13" s="80">
        <f t="shared" si="0"/>
        <v>169.06995269292671</v>
      </c>
      <c r="I13" s="80">
        <f t="shared" si="0"/>
        <v>116.96086427922867</v>
      </c>
      <c r="J13" s="80">
        <f t="shared" si="0"/>
        <v>134.48634891254048</v>
      </c>
      <c r="K13" s="80">
        <f>K11*100000/K12</f>
        <v>116.634268258817</v>
      </c>
      <c r="L13" s="80">
        <f>L11*100000/L12</f>
        <v>121.88365650969529</v>
      </c>
      <c r="M13" s="47"/>
    </row>
    <row r="29" spans="1:14" ht="21" x14ac:dyDescent="0.4">
      <c r="A29" s="211" t="s">
        <v>2330</v>
      </c>
      <c r="B29" s="211"/>
      <c r="C29" s="211"/>
      <c r="D29" s="211"/>
      <c r="E29" s="211"/>
      <c r="F29" s="211"/>
      <c r="G29" s="211"/>
      <c r="H29" s="211"/>
      <c r="I29" s="210"/>
      <c r="J29" s="210"/>
      <c r="K29" s="210"/>
      <c r="L29" s="210"/>
      <c r="M29" s="210"/>
      <c r="N29" s="210"/>
    </row>
    <row r="30" spans="1:14" x14ac:dyDescent="0.3">
      <c r="A30" s="12" t="s">
        <v>21</v>
      </c>
      <c r="B30" t="s">
        <v>2326</v>
      </c>
      <c r="D30" s="12" t="s">
        <v>21</v>
      </c>
      <c r="E30" t="s">
        <v>2327</v>
      </c>
      <c r="G30" s="12" t="s">
        <v>21</v>
      </c>
      <c r="H30" t="s">
        <v>2325</v>
      </c>
      <c r="J30" s="12" t="s">
        <v>21</v>
      </c>
      <c r="K30" t="s">
        <v>2328</v>
      </c>
      <c r="M30" s="12" t="s">
        <v>21</v>
      </c>
      <c r="N30" t="s">
        <v>2329</v>
      </c>
    </row>
    <row r="31" spans="1:14" x14ac:dyDescent="0.3">
      <c r="A31" s="13" t="s">
        <v>174</v>
      </c>
      <c r="B31" s="209">
        <v>4.7619047619047616E-2</v>
      </c>
      <c r="D31" s="13" t="s">
        <v>174</v>
      </c>
      <c r="E31" s="209">
        <v>0.35</v>
      </c>
      <c r="G31" s="13" t="s">
        <v>174</v>
      </c>
      <c r="H31" s="209">
        <v>0.95238095238095233</v>
      </c>
      <c r="J31" s="13" t="s">
        <v>174</v>
      </c>
      <c r="K31" s="209">
        <v>0.45454545454545453</v>
      </c>
      <c r="M31" s="13" t="s">
        <v>174</v>
      </c>
      <c r="N31" s="209">
        <v>0.59090909090909094</v>
      </c>
    </row>
    <row r="32" spans="1:14" x14ac:dyDescent="0.3">
      <c r="A32" s="13" t="s">
        <v>173</v>
      </c>
      <c r="B32" s="209">
        <v>0.95238095238095233</v>
      </c>
      <c r="D32" s="13" t="s">
        <v>173</v>
      </c>
      <c r="E32" s="209">
        <v>0.65</v>
      </c>
      <c r="G32" s="13" t="s">
        <v>173</v>
      </c>
      <c r="H32" s="209">
        <v>4.7619047619047616E-2</v>
      </c>
      <c r="J32" s="13" t="s">
        <v>173</v>
      </c>
      <c r="K32" s="209">
        <v>0.54545454545454541</v>
      </c>
      <c r="M32" s="13" t="s">
        <v>173</v>
      </c>
      <c r="N32" s="209">
        <v>0.40909090909090912</v>
      </c>
    </row>
    <row r="33" spans="1:14" x14ac:dyDescent="0.3">
      <c r="A33" s="13" t="s">
        <v>171</v>
      </c>
      <c r="B33" s="209">
        <v>0</v>
      </c>
      <c r="D33" s="13" t="s">
        <v>171</v>
      </c>
      <c r="E33" s="209">
        <v>0</v>
      </c>
      <c r="G33" s="13" t="s">
        <v>171</v>
      </c>
      <c r="H33" s="209">
        <v>0</v>
      </c>
      <c r="J33" s="13" t="s">
        <v>171</v>
      </c>
      <c r="K33" s="209">
        <v>0</v>
      </c>
      <c r="M33" s="13" t="s">
        <v>171</v>
      </c>
      <c r="N33" s="209">
        <v>0</v>
      </c>
    </row>
    <row r="34" spans="1:14" x14ac:dyDescent="0.3">
      <c r="A34" s="13" t="s">
        <v>65</v>
      </c>
      <c r="B34" s="209">
        <v>1</v>
      </c>
      <c r="D34" s="13" t="s">
        <v>65</v>
      </c>
      <c r="E34" s="209">
        <v>1</v>
      </c>
      <c r="G34" s="13" t="s">
        <v>65</v>
      </c>
      <c r="H34" s="209">
        <v>1</v>
      </c>
      <c r="J34" s="13" t="s">
        <v>65</v>
      </c>
      <c r="K34" s="209">
        <v>1</v>
      </c>
      <c r="M34" s="13" t="s">
        <v>65</v>
      </c>
      <c r="N34" s="209">
        <v>1</v>
      </c>
    </row>
    <row r="49" spans="1:4" ht="18" x14ac:dyDescent="0.3">
      <c r="A49" s="213" t="s">
        <v>2331</v>
      </c>
      <c r="B49" s="213"/>
      <c r="C49" s="213"/>
      <c r="D49" s="213"/>
    </row>
    <row r="50" spans="1:4" x14ac:dyDescent="0.3">
      <c r="A50" s="12" t="s">
        <v>21</v>
      </c>
      <c r="B50" t="s">
        <v>2763</v>
      </c>
    </row>
    <row r="51" spans="1:4" x14ac:dyDescent="0.3">
      <c r="A51" s="13" t="s">
        <v>27</v>
      </c>
      <c r="B51">
        <v>1</v>
      </c>
      <c r="D51" s="231">
        <f>B51/GETPIVOTDATA("Data Da NIP",$G$1)</f>
        <v>3.8461538461538464E-2</v>
      </c>
    </row>
    <row r="52" spans="1:4" x14ac:dyDescent="0.3">
      <c r="A52" s="13" t="s">
        <v>56</v>
      </c>
      <c r="B52">
        <v>3</v>
      </c>
      <c r="D52" s="231">
        <f>(B52/GETPIVOTDATA("Data Da NIP",$G$1))+D51</f>
        <v>0.15384615384615385</v>
      </c>
    </row>
    <row r="53" spans="1:4" x14ac:dyDescent="0.3">
      <c r="A53" s="13" t="s">
        <v>35</v>
      </c>
      <c r="B53">
        <v>1</v>
      </c>
      <c r="D53" s="231">
        <f t="shared" ref="D53:D73" si="1">(B53/GETPIVOTDATA("Data Da NIP",$G$1))+D52</f>
        <v>0.19230769230769232</v>
      </c>
    </row>
    <row r="54" spans="1:4" x14ac:dyDescent="0.3">
      <c r="A54" s="13" t="s">
        <v>2516</v>
      </c>
      <c r="B54">
        <v>1</v>
      </c>
      <c r="D54" s="231">
        <f t="shared" si="1"/>
        <v>0.23076923076923078</v>
      </c>
    </row>
    <row r="55" spans="1:4" x14ac:dyDescent="0.3">
      <c r="A55" s="13" t="s">
        <v>2402</v>
      </c>
      <c r="B55">
        <v>1</v>
      </c>
      <c r="D55" s="231">
        <f t="shared" si="1"/>
        <v>0.26923076923076927</v>
      </c>
    </row>
    <row r="56" spans="1:4" x14ac:dyDescent="0.3">
      <c r="A56" s="13" t="s">
        <v>2473</v>
      </c>
      <c r="B56">
        <v>1</v>
      </c>
      <c r="D56" s="231">
        <f t="shared" si="1"/>
        <v>0.30769230769230771</v>
      </c>
    </row>
    <row r="57" spans="1:4" x14ac:dyDescent="0.3">
      <c r="A57" s="13" t="s">
        <v>85</v>
      </c>
      <c r="B57">
        <v>1</v>
      </c>
      <c r="D57" s="231">
        <f t="shared" si="1"/>
        <v>0.34615384615384615</v>
      </c>
    </row>
    <row r="58" spans="1:4" x14ac:dyDescent="0.3">
      <c r="A58" s="13" t="s">
        <v>29</v>
      </c>
      <c r="B58">
        <v>1</v>
      </c>
      <c r="D58" s="231">
        <f t="shared" si="1"/>
        <v>0.38461538461538458</v>
      </c>
    </row>
    <row r="59" spans="1:4" x14ac:dyDescent="0.3">
      <c r="A59" s="13" t="s">
        <v>50</v>
      </c>
      <c r="B59">
        <v>1</v>
      </c>
      <c r="D59" s="231">
        <f t="shared" si="1"/>
        <v>0.42307692307692302</v>
      </c>
    </row>
    <row r="60" spans="1:4" x14ac:dyDescent="0.3">
      <c r="A60" s="13" t="s">
        <v>38</v>
      </c>
      <c r="B60">
        <v>2</v>
      </c>
      <c r="D60" s="231">
        <f t="shared" si="1"/>
        <v>0.49999999999999994</v>
      </c>
    </row>
    <row r="61" spans="1:4" x14ac:dyDescent="0.3">
      <c r="A61" s="13" t="s">
        <v>73</v>
      </c>
      <c r="B61">
        <v>1</v>
      </c>
      <c r="D61" s="231">
        <f t="shared" si="1"/>
        <v>0.53846153846153844</v>
      </c>
    </row>
    <row r="62" spans="1:4" x14ac:dyDescent="0.3">
      <c r="A62" s="13" t="s">
        <v>2478</v>
      </c>
      <c r="B62">
        <v>1</v>
      </c>
      <c r="D62" s="231">
        <f t="shared" si="1"/>
        <v>0.57692307692307687</v>
      </c>
    </row>
    <row r="63" spans="1:4" x14ac:dyDescent="0.3">
      <c r="A63" s="13" t="s">
        <v>90</v>
      </c>
      <c r="B63">
        <v>1</v>
      </c>
      <c r="D63" s="231">
        <f t="shared" si="1"/>
        <v>0.61538461538461531</v>
      </c>
    </row>
    <row r="64" spans="1:4" x14ac:dyDescent="0.3">
      <c r="A64" s="13" t="s">
        <v>30</v>
      </c>
      <c r="B64">
        <v>1</v>
      </c>
      <c r="D64" s="231">
        <f t="shared" si="1"/>
        <v>0.65384615384615374</v>
      </c>
    </row>
    <row r="65" spans="1:4" x14ac:dyDescent="0.3">
      <c r="A65" s="13" t="s">
        <v>2375</v>
      </c>
      <c r="B65">
        <v>4</v>
      </c>
      <c r="D65" s="231">
        <f t="shared" si="1"/>
        <v>0.8076923076923076</v>
      </c>
    </row>
    <row r="66" spans="1:4" x14ac:dyDescent="0.3">
      <c r="A66" s="13" t="s">
        <v>32</v>
      </c>
      <c r="B66">
        <v>1</v>
      </c>
      <c r="D66" s="231">
        <f t="shared" si="1"/>
        <v>0.84615384615384603</v>
      </c>
    </row>
    <row r="67" spans="1:4" x14ac:dyDescent="0.3">
      <c r="A67" s="13" t="s">
        <v>44</v>
      </c>
      <c r="B67">
        <v>1</v>
      </c>
      <c r="D67" s="231">
        <f t="shared" si="1"/>
        <v>0.88461538461538447</v>
      </c>
    </row>
    <row r="68" spans="1:4" hidden="1" x14ac:dyDescent="0.3">
      <c r="A68" s="13" t="s">
        <v>171</v>
      </c>
      <c r="D68" s="126">
        <f t="shared" si="1"/>
        <v>0.88461538461538447</v>
      </c>
    </row>
    <row r="69" spans="1:4" hidden="1" x14ac:dyDescent="0.3">
      <c r="A69" s="13" t="s">
        <v>65</v>
      </c>
      <c r="B69">
        <v>23</v>
      </c>
      <c r="D69" s="126">
        <f t="shared" si="1"/>
        <v>1.7692307692307692</v>
      </c>
    </row>
    <row r="70" spans="1:4" hidden="1" x14ac:dyDescent="0.3">
      <c r="D70" s="126">
        <f t="shared" si="1"/>
        <v>1.7692307692307692</v>
      </c>
    </row>
    <row r="71" spans="1:4" hidden="1" x14ac:dyDescent="0.3">
      <c r="D71" s="126">
        <f t="shared" si="1"/>
        <v>1.7692307692307692</v>
      </c>
    </row>
    <row r="72" spans="1:4" hidden="1" x14ac:dyDescent="0.3">
      <c r="D72" s="126">
        <f t="shared" si="1"/>
        <v>1.7692307692307692</v>
      </c>
    </row>
    <row r="73" spans="1:4" hidden="1" x14ac:dyDescent="0.3">
      <c r="D73" s="126">
        <f t="shared" si="1"/>
        <v>1.7692307692307692</v>
      </c>
    </row>
    <row r="145" spans="1:4" ht="18" x14ac:dyDescent="0.3">
      <c r="A145" s="213" t="s">
        <v>192</v>
      </c>
      <c r="B145" s="213"/>
      <c r="C145" s="213"/>
      <c r="D145" s="213"/>
    </row>
    <row r="146" spans="1:4" x14ac:dyDescent="0.3">
      <c r="A146" s="12" t="s">
        <v>21</v>
      </c>
      <c r="B146" t="s">
        <v>22</v>
      </c>
      <c r="C146" t="s">
        <v>2361</v>
      </c>
    </row>
    <row r="147" spans="1:4" x14ac:dyDescent="0.3">
      <c r="A147" s="13" t="s">
        <v>29</v>
      </c>
      <c r="B147" s="14">
        <v>11</v>
      </c>
      <c r="C147" s="77">
        <v>0.57894736842105265</v>
      </c>
      <c r="D147" s="231">
        <f>B147/GETPIVOTDATA("Data Da NIP",$G$1)</f>
        <v>0.42307692307692307</v>
      </c>
    </row>
    <row r="148" spans="1:4" x14ac:dyDescent="0.3">
      <c r="A148" s="13" t="s">
        <v>2472</v>
      </c>
      <c r="B148" s="14">
        <v>4</v>
      </c>
      <c r="C148" s="77">
        <v>0.78947368421052633</v>
      </c>
      <c r="D148" s="231">
        <f>(B148/GETPIVOTDATA("Data Da NIP",$G$1))+D147</f>
        <v>0.57692307692307687</v>
      </c>
    </row>
    <row r="149" spans="1:4" x14ac:dyDescent="0.3">
      <c r="A149" s="13" t="s">
        <v>2020</v>
      </c>
      <c r="B149" s="14">
        <v>2</v>
      </c>
      <c r="C149" s="77">
        <v>0.89473684210526316</v>
      </c>
      <c r="D149" s="231">
        <f t="shared" ref="D149:D163" si="2">(B149/GETPIVOTDATA("Data Da NIP",$G$1))+D148</f>
        <v>0.65384615384615374</v>
      </c>
    </row>
    <row r="150" spans="1:4" x14ac:dyDescent="0.3">
      <c r="A150" s="13" t="s">
        <v>34</v>
      </c>
      <c r="B150" s="14">
        <v>2</v>
      </c>
      <c r="C150" s="77">
        <v>1</v>
      </c>
      <c r="D150" s="231">
        <f t="shared" si="2"/>
        <v>0.73076923076923062</v>
      </c>
    </row>
    <row r="151" spans="1:4" x14ac:dyDescent="0.3">
      <c r="A151" s="13" t="s">
        <v>65</v>
      </c>
      <c r="B151" s="14">
        <v>19</v>
      </c>
      <c r="C151" s="77"/>
      <c r="D151" s="231">
        <f t="shared" si="2"/>
        <v>1.4615384615384612</v>
      </c>
    </row>
    <row r="152" spans="1:4" x14ac:dyDescent="0.3">
      <c r="D152" s="231">
        <f t="shared" si="2"/>
        <v>1.4615384615384612</v>
      </c>
    </row>
    <row r="153" spans="1:4" x14ac:dyDescent="0.3">
      <c r="D153" s="231">
        <f t="shared" si="2"/>
        <v>1.4615384615384612</v>
      </c>
    </row>
    <row r="154" spans="1:4" x14ac:dyDescent="0.3">
      <c r="D154" s="231">
        <f t="shared" si="2"/>
        <v>1.4615384615384612</v>
      </c>
    </row>
    <row r="155" spans="1:4" x14ac:dyDescent="0.3">
      <c r="D155" s="231">
        <f t="shared" si="2"/>
        <v>1.4615384615384612</v>
      </c>
    </row>
    <row r="156" spans="1:4" x14ac:dyDescent="0.3">
      <c r="D156" s="231">
        <f t="shared" si="2"/>
        <v>1.4615384615384612</v>
      </c>
    </row>
    <row r="157" spans="1:4" x14ac:dyDescent="0.3">
      <c r="D157" s="231">
        <f t="shared" si="2"/>
        <v>1.4615384615384612</v>
      </c>
    </row>
    <row r="158" spans="1:4" x14ac:dyDescent="0.3">
      <c r="D158" s="231">
        <f t="shared" si="2"/>
        <v>1.4615384615384612</v>
      </c>
    </row>
    <row r="159" spans="1:4" x14ac:dyDescent="0.3">
      <c r="D159" s="231">
        <f t="shared" si="2"/>
        <v>1.4615384615384612</v>
      </c>
    </row>
    <row r="160" spans="1:4" x14ac:dyDescent="0.3">
      <c r="D160" s="231">
        <f t="shared" si="2"/>
        <v>1.4615384615384612</v>
      </c>
    </row>
    <row r="161" spans="4:4" x14ac:dyDescent="0.3">
      <c r="D161" s="231">
        <f t="shared" si="2"/>
        <v>1.4615384615384612</v>
      </c>
    </row>
    <row r="162" spans="4:4" hidden="1" x14ac:dyDescent="0.3">
      <c r="D162" s="231">
        <f t="shared" si="2"/>
        <v>1.4615384615384612</v>
      </c>
    </row>
    <row r="163" spans="4:4" hidden="1" x14ac:dyDescent="0.3">
      <c r="D163" s="231">
        <f t="shared" si="2"/>
        <v>1.4615384615384612</v>
      </c>
    </row>
    <row r="209" spans="1:15" ht="18" x14ac:dyDescent="0.35">
      <c r="A209" s="213" t="s">
        <v>180</v>
      </c>
      <c r="B209" s="213"/>
      <c r="C209" s="213"/>
      <c r="D209" s="213"/>
      <c r="E209" s="213"/>
      <c r="F209" s="213"/>
      <c r="G209" s="213"/>
      <c r="H209" s="213"/>
      <c r="I209" s="212"/>
      <c r="J209" s="212"/>
      <c r="K209" s="218" t="s">
        <v>23</v>
      </c>
      <c r="L209" s="218" t="s">
        <v>2170</v>
      </c>
      <c r="M209" s="219"/>
      <c r="N209" s="219"/>
      <c r="O209" s="219"/>
    </row>
    <row r="210" spans="1:15" x14ac:dyDescent="0.3">
      <c r="A210" s="215" t="s">
        <v>180</v>
      </c>
      <c r="B210" s="216" t="str">
        <f>L210</f>
        <v>Evitável</v>
      </c>
      <c r="C210" s="216" t="str">
        <f t="shared" ref="C210:D210" si="3">M210</f>
        <v>Inevitável</v>
      </c>
      <c r="D210" s="216" t="str">
        <f t="shared" si="3"/>
        <v>Risco do negócio</v>
      </c>
      <c r="E210" s="216" t="s">
        <v>8</v>
      </c>
      <c r="K210" s="218" t="s">
        <v>21</v>
      </c>
      <c r="L210" s="219" t="s">
        <v>7</v>
      </c>
      <c r="M210" s="219" t="s">
        <v>12</v>
      </c>
      <c r="N210" s="219" t="s">
        <v>17</v>
      </c>
      <c r="O210" s="219" t="s">
        <v>65</v>
      </c>
    </row>
    <row r="211" spans="1:15" x14ac:dyDescent="0.3">
      <c r="A211" s="217" t="str">
        <f>K211</f>
        <v>Cadastro</v>
      </c>
      <c r="B211" s="80">
        <f t="shared" ref="B211:B229" si="4">IF(L211=0,"",(L211*100000)/$K$2)</f>
        <v>1.3850415512465375</v>
      </c>
      <c r="C211" s="80">
        <f t="shared" ref="C211:C229" si="5">IF(M211=0,"",(M211*100000)/$K$2)</f>
        <v>4.1551246537396125</v>
      </c>
      <c r="D211" s="80" t="str">
        <f t="shared" ref="D211:D229" si="6">IF(N211=0,"",(N211*100000)/$K$2)</f>
        <v/>
      </c>
      <c r="E211" s="80">
        <f t="shared" ref="E211:E229" si="7">IF(O211=0,"",(O211*100000)/$K$2)</f>
        <v>5.54016620498615</v>
      </c>
      <c r="K211" s="220" t="s">
        <v>33</v>
      </c>
      <c r="L211" s="221">
        <v>1</v>
      </c>
      <c r="M211" s="221">
        <v>3</v>
      </c>
      <c r="N211" s="221"/>
      <c r="O211" s="221">
        <v>4</v>
      </c>
    </row>
    <row r="212" spans="1:15" x14ac:dyDescent="0.3">
      <c r="A212" s="217" t="str">
        <f t="shared" ref="A212:A229" si="8">K212</f>
        <v>EMQ</v>
      </c>
      <c r="B212" s="80" t="str">
        <f t="shared" si="4"/>
        <v/>
      </c>
      <c r="C212" s="80" t="str">
        <f t="shared" si="5"/>
        <v/>
      </c>
      <c r="D212" s="80">
        <f t="shared" si="6"/>
        <v>1.3850415512465375</v>
      </c>
      <c r="E212" s="80">
        <f t="shared" si="7"/>
        <v>1.3850415512465375</v>
      </c>
      <c r="K212" s="220" t="s">
        <v>25</v>
      </c>
      <c r="L212" s="221"/>
      <c r="M212" s="221"/>
      <c r="N212" s="221">
        <v>1</v>
      </c>
      <c r="O212" s="221">
        <v>1</v>
      </c>
    </row>
    <row r="213" spans="1:15" x14ac:dyDescent="0.3">
      <c r="A213" s="217" t="str">
        <f t="shared" si="8"/>
        <v>Fale Leve</v>
      </c>
      <c r="B213" s="80">
        <f t="shared" si="4"/>
        <v>2.770083102493075</v>
      </c>
      <c r="C213" s="80">
        <f t="shared" si="5"/>
        <v>1.3850415512465375</v>
      </c>
      <c r="D213" s="80" t="str">
        <f t="shared" si="6"/>
        <v/>
      </c>
      <c r="E213" s="80">
        <f t="shared" si="7"/>
        <v>4.1551246537396125</v>
      </c>
      <c r="K213" s="220" t="s">
        <v>39</v>
      </c>
      <c r="L213" s="221">
        <v>2</v>
      </c>
      <c r="M213" s="221">
        <v>1</v>
      </c>
      <c r="N213" s="221"/>
      <c r="O213" s="221">
        <v>3</v>
      </c>
    </row>
    <row r="214" spans="1:15" x14ac:dyDescent="0.3">
      <c r="A214" s="217" t="str">
        <f t="shared" si="8"/>
        <v>Gestão de Rede</v>
      </c>
      <c r="B214" s="80">
        <f t="shared" si="4"/>
        <v>6.9252077562326866</v>
      </c>
      <c r="C214" s="80" t="str">
        <f t="shared" si="5"/>
        <v/>
      </c>
      <c r="D214" s="80" t="str">
        <f t="shared" si="6"/>
        <v/>
      </c>
      <c r="E214" s="80">
        <f t="shared" si="7"/>
        <v>6.9252077562326866</v>
      </c>
      <c r="K214" s="220" t="s">
        <v>28</v>
      </c>
      <c r="L214" s="221">
        <v>5</v>
      </c>
      <c r="M214" s="221"/>
      <c r="N214" s="221"/>
      <c r="O214" s="221">
        <v>5</v>
      </c>
    </row>
    <row r="215" spans="1:15" x14ac:dyDescent="0.3">
      <c r="A215" s="217" t="str">
        <f t="shared" si="8"/>
        <v>Leve Clínica</v>
      </c>
      <c r="B215" s="80">
        <f t="shared" si="4"/>
        <v>2.770083102493075</v>
      </c>
      <c r="C215" s="80" t="str">
        <f t="shared" si="5"/>
        <v/>
      </c>
      <c r="D215" s="80" t="str">
        <f t="shared" si="6"/>
        <v/>
      </c>
      <c r="E215" s="80">
        <f t="shared" si="7"/>
        <v>2.770083102493075</v>
      </c>
      <c r="K215" s="220" t="s">
        <v>46</v>
      </c>
      <c r="L215" s="221">
        <v>2</v>
      </c>
      <c r="M215" s="221"/>
      <c r="N215" s="221"/>
      <c r="O215" s="221">
        <v>2</v>
      </c>
    </row>
    <row r="216" spans="1:15" x14ac:dyDescent="0.3">
      <c r="A216" s="217" t="str">
        <f t="shared" si="8"/>
        <v>Oncologia</v>
      </c>
      <c r="B216" s="80">
        <f t="shared" si="4"/>
        <v>1.3850415512465375</v>
      </c>
      <c r="C216" s="80">
        <f t="shared" si="5"/>
        <v>1.3850415512465375</v>
      </c>
      <c r="D216" s="80" t="str">
        <f t="shared" si="6"/>
        <v/>
      </c>
      <c r="E216" s="80">
        <f t="shared" si="7"/>
        <v>2.770083102493075</v>
      </c>
      <c r="K216" s="220" t="s">
        <v>124</v>
      </c>
      <c r="L216" s="221">
        <v>1</v>
      </c>
      <c r="M216" s="221">
        <v>1</v>
      </c>
      <c r="N216" s="221"/>
      <c r="O216" s="221">
        <v>2</v>
      </c>
    </row>
    <row r="217" spans="1:15" x14ac:dyDescent="0.3">
      <c r="A217" s="217" t="str">
        <f t="shared" si="8"/>
        <v>Regulação - Eletiva</v>
      </c>
      <c r="B217" s="80">
        <f t="shared" si="4"/>
        <v>2.770083102493075</v>
      </c>
      <c r="C217" s="80">
        <f t="shared" si="5"/>
        <v>1.3850415512465375</v>
      </c>
      <c r="D217" s="80" t="str">
        <f t="shared" si="6"/>
        <v/>
      </c>
      <c r="E217" s="80">
        <f t="shared" si="7"/>
        <v>4.1551246537396125</v>
      </c>
      <c r="K217" s="220" t="s">
        <v>43</v>
      </c>
      <c r="L217" s="221">
        <v>2</v>
      </c>
      <c r="M217" s="221">
        <v>1</v>
      </c>
      <c r="N217" s="221"/>
      <c r="O217" s="221">
        <v>3</v>
      </c>
    </row>
    <row r="218" spans="1:15" x14ac:dyDescent="0.3">
      <c r="A218" s="217" t="str">
        <f t="shared" si="8"/>
        <v>TI</v>
      </c>
      <c r="B218" s="80">
        <f t="shared" si="4"/>
        <v>1.3850415512465375</v>
      </c>
      <c r="C218" s="80" t="str">
        <f t="shared" si="5"/>
        <v/>
      </c>
      <c r="D218" s="80" t="str">
        <f t="shared" si="6"/>
        <v/>
      </c>
      <c r="E218" s="80">
        <f t="shared" si="7"/>
        <v>1.3850415512465375</v>
      </c>
      <c r="K218" s="220" t="s">
        <v>114</v>
      </c>
      <c r="L218" s="221">
        <v>1</v>
      </c>
      <c r="M218" s="221"/>
      <c r="N218" s="221"/>
      <c r="O218" s="221">
        <v>1</v>
      </c>
    </row>
    <row r="219" spans="1:15" x14ac:dyDescent="0.3">
      <c r="A219" s="217" t="str">
        <f t="shared" si="8"/>
        <v>(vazio)</v>
      </c>
      <c r="B219" s="80" t="str">
        <f t="shared" si="4"/>
        <v/>
      </c>
      <c r="C219" s="80" t="str">
        <f t="shared" si="5"/>
        <v/>
      </c>
      <c r="D219" s="80" t="str">
        <f t="shared" si="6"/>
        <v/>
      </c>
      <c r="E219" s="80" t="str">
        <f t="shared" si="7"/>
        <v/>
      </c>
      <c r="K219" s="220" t="s">
        <v>171</v>
      </c>
      <c r="L219" s="221"/>
      <c r="M219" s="221"/>
      <c r="N219" s="221"/>
      <c r="O219" s="221"/>
    </row>
    <row r="220" spans="1:15" x14ac:dyDescent="0.3">
      <c r="A220" s="217" t="str">
        <f t="shared" si="8"/>
        <v>Total Geral</v>
      </c>
      <c r="B220" s="80">
        <f t="shared" si="4"/>
        <v>19.390581717451525</v>
      </c>
      <c r="C220" s="80">
        <f t="shared" si="5"/>
        <v>8.310249307479225</v>
      </c>
      <c r="D220" s="80">
        <f t="shared" si="6"/>
        <v>1.3850415512465375</v>
      </c>
      <c r="E220" s="80">
        <f t="shared" si="7"/>
        <v>29.085872576177284</v>
      </c>
      <c r="K220" s="220" t="s">
        <v>65</v>
      </c>
      <c r="L220" s="221">
        <v>14</v>
      </c>
      <c r="M220" s="221">
        <v>6</v>
      </c>
      <c r="N220" s="221">
        <v>1</v>
      </c>
      <c r="O220" s="221">
        <v>21</v>
      </c>
    </row>
    <row r="221" spans="1:15" x14ac:dyDescent="0.3">
      <c r="A221" s="217">
        <f t="shared" si="8"/>
        <v>0</v>
      </c>
      <c r="B221" s="80" t="str">
        <f t="shared" si="4"/>
        <v/>
      </c>
      <c r="C221" s="80" t="str">
        <f t="shared" si="5"/>
        <v/>
      </c>
      <c r="D221" s="80" t="str">
        <f t="shared" si="6"/>
        <v/>
      </c>
      <c r="E221" s="80" t="str">
        <f t="shared" si="7"/>
        <v/>
      </c>
    </row>
    <row r="222" spans="1:15" x14ac:dyDescent="0.3">
      <c r="A222" s="217">
        <f t="shared" si="8"/>
        <v>0</v>
      </c>
      <c r="B222" s="80" t="str">
        <f t="shared" si="4"/>
        <v/>
      </c>
      <c r="C222" s="80" t="str">
        <f t="shared" si="5"/>
        <v/>
      </c>
      <c r="D222" s="80" t="str">
        <f t="shared" si="6"/>
        <v/>
      </c>
      <c r="E222" s="80" t="str">
        <f t="shared" si="7"/>
        <v/>
      </c>
    </row>
    <row r="223" spans="1:15" x14ac:dyDescent="0.3">
      <c r="A223" s="217">
        <f t="shared" si="8"/>
        <v>0</v>
      </c>
      <c r="B223" s="80" t="str">
        <f t="shared" si="4"/>
        <v/>
      </c>
      <c r="C223" s="80" t="str">
        <f t="shared" si="5"/>
        <v/>
      </c>
      <c r="D223" s="80" t="str">
        <f t="shared" si="6"/>
        <v/>
      </c>
      <c r="E223" s="80" t="str">
        <f t="shared" si="7"/>
        <v/>
      </c>
    </row>
    <row r="224" spans="1:15" x14ac:dyDescent="0.3">
      <c r="A224" s="217">
        <f t="shared" si="8"/>
        <v>0</v>
      </c>
      <c r="B224" s="80" t="str">
        <f t="shared" si="4"/>
        <v/>
      </c>
      <c r="C224" s="80" t="str">
        <f t="shared" si="5"/>
        <v/>
      </c>
      <c r="D224" s="80" t="str">
        <f t="shared" si="6"/>
        <v/>
      </c>
      <c r="E224" s="80" t="str">
        <f t="shared" si="7"/>
        <v/>
      </c>
    </row>
    <row r="225" spans="1:5" x14ac:dyDescent="0.3">
      <c r="A225" s="217">
        <f>K225</f>
        <v>0</v>
      </c>
      <c r="B225" s="80" t="str">
        <f t="shared" si="4"/>
        <v/>
      </c>
      <c r="C225" s="80" t="str">
        <f t="shared" si="5"/>
        <v/>
      </c>
      <c r="D225" s="80" t="str">
        <f t="shared" si="6"/>
        <v/>
      </c>
      <c r="E225" s="80" t="str">
        <f t="shared" si="7"/>
        <v/>
      </c>
    </row>
    <row r="226" spans="1:5" x14ac:dyDescent="0.3">
      <c r="A226" s="217">
        <f>K226</f>
        <v>0</v>
      </c>
      <c r="B226" s="80" t="str">
        <f t="shared" si="4"/>
        <v/>
      </c>
      <c r="C226" s="80" t="str">
        <f t="shared" si="5"/>
        <v/>
      </c>
      <c r="D226" s="80" t="str">
        <f t="shared" si="6"/>
        <v/>
      </c>
      <c r="E226" s="80" t="str">
        <f t="shared" si="7"/>
        <v/>
      </c>
    </row>
    <row r="227" spans="1:5" x14ac:dyDescent="0.3">
      <c r="A227" s="217">
        <f t="shared" si="8"/>
        <v>0</v>
      </c>
      <c r="B227" s="80" t="str">
        <f t="shared" si="4"/>
        <v/>
      </c>
      <c r="C227" s="80" t="str">
        <f t="shared" si="5"/>
        <v/>
      </c>
      <c r="D227" s="80" t="str">
        <f t="shared" si="6"/>
        <v/>
      </c>
      <c r="E227" s="80" t="str">
        <f t="shared" si="7"/>
        <v/>
      </c>
    </row>
    <row r="228" spans="1:5" x14ac:dyDescent="0.3">
      <c r="A228" s="217">
        <f t="shared" si="8"/>
        <v>0</v>
      </c>
      <c r="B228" s="80" t="str">
        <f t="shared" si="4"/>
        <v/>
      </c>
      <c r="C228" s="80" t="str">
        <f t="shared" si="5"/>
        <v/>
      </c>
      <c r="D228" s="80" t="str">
        <f t="shared" si="6"/>
        <v/>
      </c>
      <c r="E228" s="80" t="str">
        <f t="shared" si="7"/>
        <v/>
      </c>
    </row>
    <row r="229" spans="1:5" x14ac:dyDescent="0.3">
      <c r="A229" s="217">
        <f t="shared" si="8"/>
        <v>0</v>
      </c>
      <c r="B229" s="80" t="str">
        <f t="shared" si="4"/>
        <v/>
      </c>
      <c r="C229" s="80" t="str">
        <f t="shared" si="5"/>
        <v/>
      </c>
      <c r="D229" s="80" t="str">
        <f t="shared" si="6"/>
        <v/>
      </c>
      <c r="E229" s="80" t="str">
        <f t="shared" si="7"/>
        <v/>
      </c>
    </row>
    <row r="232" spans="1:5" ht="18" x14ac:dyDescent="0.3">
      <c r="A232" s="213" t="s">
        <v>2335</v>
      </c>
      <c r="B232" s="213"/>
      <c r="C232" s="213"/>
      <c r="D232" s="213"/>
      <c r="E232" s="213"/>
    </row>
    <row r="233" spans="1:5" x14ac:dyDescent="0.3">
      <c r="A233" t="s">
        <v>2333</v>
      </c>
    </row>
    <row r="234" spans="1:5" x14ac:dyDescent="0.3">
      <c r="A234" s="181">
        <v>6.7222222222222223</v>
      </c>
    </row>
    <row r="311" spans="1:1" ht="18" x14ac:dyDescent="0.3">
      <c r="A311" s="213" t="s">
        <v>2336</v>
      </c>
    </row>
    <row r="312" spans="1:1" x14ac:dyDescent="0.3">
      <c r="A312" t="s">
        <v>2332</v>
      </c>
    </row>
    <row r="313" spans="1:1" x14ac:dyDescent="0.3">
      <c r="A313" s="181">
        <v>26</v>
      </c>
    </row>
    <row r="362" spans="1:2" ht="18" x14ac:dyDescent="0.3">
      <c r="A362" s="213" t="s">
        <v>176</v>
      </c>
      <c r="B362" s="213"/>
    </row>
    <row r="363" spans="1:2" x14ac:dyDescent="0.3">
      <c r="A363" s="12" t="s">
        <v>21</v>
      </c>
      <c r="B363" t="s">
        <v>2334</v>
      </c>
    </row>
    <row r="364" spans="1:2" x14ac:dyDescent="0.3">
      <c r="A364" s="13" t="s">
        <v>118</v>
      </c>
      <c r="B364" s="43">
        <v>0.46153846153846156</v>
      </c>
    </row>
    <row r="365" spans="1:2" x14ac:dyDescent="0.3">
      <c r="A365" s="13" t="s">
        <v>121</v>
      </c>
      <c r="B365" s="43">
        <v>0.26923076923076922</v>
      </c>
    </row>
    <row r="366" spans="1:2" x14ac:dyDescent="0.3">
      <c r="A366" s="13" t="s">
        <v>178</v>
      </c>
      <c r="B366" s="43">
        <v>0.19230769230769232</v>
      </c>
    </row>
    <row r="367" spans="1:2" x14ac:dyDescent="0.3">
      <c r="A367" s="13" t="s">
        <v>227</v>
      </c>
      <c r="B367" s="15">
        <v>3.8461538461538464E-2</v>
      </c>
    </row>
    <row r="368" spans="1:2" x14ac:dyDescent="0.3">
      <c r="A368" s="13" t="s">
        <v>116</v>
      </c>
      <c r="B368" s="43">
        <v>3.8461538461538464E-2</v>
      </c>
    </row>
    <row r="369" spans="1:3" x14ac:dyDescent="0.3">
      <c r="A369" s="13" t="s">
        <v>65</v>
      </c>
      <c r="B369" s="43">
        <v>1</v>
      </c>
    </row>
    <row r="376" spans="1:3" ht="18" x14ac:dyDescent="0.3">
      <c r="A376" s="213" t="s">
        <v>2337</v>
      </c>
      <c r="B376" s="213"/>
      <c r="C376" s="213"/>
    </row>
    <row r="377" spans="1:3" x14ac:dyDescent="0.3">
      <c r="A377" s="12" t="s">
        <v>21</v>
      </c>
      <c r="B377" t="s">
        <v>2338</v>
      </c>
      <c r="C377" t="s">
        <v>2339</v>
      </c>
    </row>
    <row r="378" spans="1:3" x14ac:dyDescent="0.3">
      <c r="A378" s="13" t="s">
        <v>171</v>
      </c>
      <c r="B378" s="181">
        <v>6</v>
      </c>
      <c r="C378" s="43">
        <v>0.23076923076923078</v>
      </c>
    </row>
    <row r="379" spans="1:3" x14ac:dyDescent="0.3">
      <c r="A379" s="13">
        <v>1</v>
      </c>
      <c r="B379" s="181">
        <v>2</v>
      </c>
      <c r="C379" s="43">
        <v>0.30769230769230771</v>
      </c>
    </row>
    <row r="380" spans="1:3" x14ac:dyDescent="0.3">
      <c r="A380" s="13">
        <v>2</v>
      </c>
      <c r="B380" s="181">
        <v>3</v>
      </c>
      <c r="C380" s="43">
        <v>0.42307692307692307</v>
      </c>
    </row>
    <row r="381" spans="1:3" x14ac:dyDescent="0.3">
      <c r="A381" s="13">
        <v>3</v>
      </c>
      <c r="B381" s="181">
        <v>1</v>
      </c>
      <c r="C381" s="43">
        <v>0.46153846153846156</v>
      </c>
    </row>
    <row r="382" spans="1:3" x14ac:dyDescent="0.3">
      <c r="A382" s="13">
        <v>4</v>
      </c>
      <c r="B382" s="181">
        <v>3</v>
      </c>
      <c r="C382" s="15">
        <v>0.57692307692307687</v>
      </c>
    </row>
    <row r="383" spans="1:3" x14ac:dyDescent="0.3">
      <c r="A383" s="13">
        <v>5</v>
      </c>
      <c r="B383" s="181">
        <v>2</v>
      </c>
      <c r="C383" s="43">
        <v>0.65384615384615385</v>
      </c>
    </row>
    <row r="384" spans="1:3" x14ac:dyDescent="0.3">
      <c r="A384" s="13">
        <v>6</v>
      </c>
      <c r="B384" s="181">
        <v>1</v>
      </c>
      <c r="C384" s="15">
        <v>0.69230769230769229</v>
      </c>
    </row>
    <row r="385" spans="1:3" x14ac:dyDescent="0.3">
      <c r="A385" s="13">
        <v>9</v>
      </c>
      <c r="B385" s="181">
        <v>1</v>
      </c>
      <c r="C385" s="15">
        <v>0.73076923076923073</v>
      </c>
    </row>
    <row r="386" spans="1:3" x14ac:dyDescent="0.3">
      <c r="A386" s="13">
        <v>11</v>
      </c>
      <c r="B386" s="181">
        <v>2</v>
      </c>
      <c r="C386" s="15">
        <v>0.80769230769230771</v>
      </c>
    </row>
    <row r="387" spans="1:3" x14ac:dyDescent="0.3">
      <c r="A387" s="13">
        <v>12</v>
      </c>
      <c r="B387" s="181">
        <v>1</v>
      </c>
      <c r="C387" s="43">
        <v>0.84615384615384615</v>
      </c>
    </row>
    <row r="388" spans="1:3" x14ac:dyDescent="0.3">
      <c r="A388" s="13" t="s">
        <v>227</v>
      </c>
      <c r="B388" s="181">
        <v>2</v>
      </c>
      <c r="C388" s="15">
        <v>0.92307692307692313</v>
      </c>
    </row>
    <row r="389" spans="1:3" x14ac:dyDescent="0.3">
      <c r="A389" s="13">
        <v>22</v>
      </c>
      <c r="B389" s="181">
        <v>1</v>
      </c>
      <c r="C389" s="15">
        <v>0.96153846153846156</v>
      </c>
    </row>
    <row r="390" spans="1:3" x14ac:dyDescent="0.3">
      <c r="A390" s="13">
        <v>17</v>
      </c>
      <c r="B390" s="181">
        <v>1</v>
      </c>
      <c r="C390" s="15">
        <v>1</v>
      </c>
    </row>
    <row r="391" spans="1:3" x14ac:dyDescent="0.3">
      <c r="A391" s="13" t="s">
        <v>65</v>
      </c>
      <c r="B391" s="181">
        <v>26</v>
      </c>
      <c r="C391" s="15"/>
    </row>
    <row r="416" spans="1:8" ht="18" x14ac:dyDescent="0.3">
      <c r="A416" s="213" t="s">
        <v>2370</v>
      </c>
      <c r="B416" s="213"/>
      <c r="C416" s="213"/>
      <c r="D416" s="213"/>
      <c r="E416" s="213"/>
      <c r="F416" s="213"/>
      <c r="G416" s="213"/>
      <c r="H416" s="213"/>
    </row>
    <row r="417" spans="1:8" x14ac:dyDescent="0.3">
      <c r="A417" s="12" t="s">
        <v>2373</v>
      </c>
      <c r="B417" s="12" t="s">
        <v>2170</v>
      </c>
    </row>
    <row r="418" spans="1:8" x14ac:dyDescent="0.3">
      <c r="A418" s="232" t="s">
        <v>21</v>
      </c>
      <c r="B418" s="5" t="s">
        <v>2365</v>
      </c>
      <c r="C418" s="5" t="s">
        <v>2366</v>
      </c>
      <c r="D418" s="5" t="s">
        <v>2367</v>
      </c>
      <c r="E418" s="5" t="s">
        <v>2368</v>
      </c>
      <c r="F418" s="5" t="s">
        <v>2369</v>
      </c>
      <c r="G418" s="5" t="s">
        <v>2364</v>
      </c>
      <c r="H418" s="5" t="s">
        <v>65</v>
      </c>
    </row>
    <row r="419" spans="1:8" x14ac:dyDescent="0.3">
      <c r="A419" s="13">
        <v>1</v>
      </c>
      <c r="B419" s="181">
        <v>8</v>
      </c>
      <c r="C419" s="181">
        <v>14</v>
      </c>
      <c r="D419" s="181">
        <v>24</v>
      </c>
      <c r="E419" s="181">
        <v>23</v>
      </c>
      <c r="F419" s="181">
        <v>24</v>
      </c>
      <c r="G419" s="181">
        <v>18</v>
      </c>
      <c r="H419" s="181">
        <v>111</v>
      </c>
    </row>
    <row r="420" spans="1:8" x14ac:dyDescent="0.3">
      <c r="A420" s="13">
        <v>2</v>
      </c>
      <c r="B420" s="181">
        <v>15</v>
      </c>
      <c r="C420" s="181">
        <v>15</v>
      </c>
      <c r="D420" s="181">
        <v>23</v>
      </c>
      <c r="E420" s="181">
        <v>13</v>
      </c>
      <c r="F420" s="181">
        <v>20</v>
      </c>
      <c r="G420" s="181">
        <v>15</v>
      </c>
      <c r="H420" s="181">
        <v>101</v>
      </c>
    </row>
    <row r="421" spans="1:8" x14ac:dyDescent="0.3">
      <c r="A421" s="13">
        <v>3</v>
      </c>
      <c r="B421" s="181">
        <v>12</v>
      </c>
      <c r="C421" s="181">
        <v>21</v>
      </c>
      <c r="D421" s="181">
        <v>22</v>
      </c>
      <c r="E421" s="181">
        <v>19</v>
      </c>
      <c r="F421" s="181">
        <v>19</v>
      </c>
      <c r="G421" s="181">
        <v>17</v>
      </c>
      <c r="H421" s="181">
        <v>110</v>
      </c>
    </row>
    <row r="422" spans="1:8" x14ac:dyDescent="0.3">
      <c r="A422" s="13">
        <v>4</v>
      </c>
      <c r="B422" s="181">
        <v>12</v>
      </c>
      <c r="C422" s="181">
        <v>19</v>
      </c>
      <c r="D422" s="181">
        <v>19</v>
      </c>
      <c r="E422" s="181">
        <v>17</v>
      </c>
      <c r="F422" s="181">
        <v>23</v>
      </c>
      <c r="G422" s="181">
        <v>25</v>
      </c>
      <c r="H422" s="181">
        <v>115</v>
      </c>
    </row>
    <row r="423" spans="1:8" x14ac:dyDescent="0.3">
      <c r="A423" s="13">
        <v>5</v>
      </c>
      <c r="B423" s="181">
        <v>7</v>
      </c>
      <c r="C423" s="181"/>
      <c r="D423" s="181">
        <v>16</v>
      </c>
      <c r="E423" s="181">
        <v>4</v>
      </c>
      <c r="F423" s="181">
        <v>7</v>
      </c>
      <c r="G423" s="181">
        <v>6</v>
      </c>
      <c r="H423" s="181">
        <v>40</v>
      </c>
    </row>
    <row r="424" spans="1:8" x14ac:dyDescent="0.3">
      <c r="A424" s="13" t="s">
        <v>65</v>
      </c>
      <c r="B424" s="181">
        <v>54</v>
      </c>
      <c r="C424" s="181">
        <v>69</v>
      </c>
      <c r="D424" s="181">
        <v>104</v>
      </c>
      <c r="E424" s="181">
        <v>76</v>
      </c>
      <c r="F424" s="181">
        <v>93</v>
      </c>
      <c r="G424" s="181">
        <v>81</v>
      </c>
      <c r="H424" s="181">
        <v>477</v>
      </c>
    </row>
    <row r="443" spans="1:1" ht="18" x14ac:dyDescent="0.3">
      <c r="A443" s="213" t="s">
        <v>2372</v>
      </c>
    </row>
    <row r="449" spans="1:2" x14ac:dyDescent="0.3">
      <c r="A449" s="12" t="s">
        <v>21</v>
      </c>
      <c r="B449" t="s">
        <v>2371</v>
      </c>
    </row>
    <row r="450" spans="1:2" x14ac:dyDescent="0.3">
      <c r="A450" s="13" t="s">
        <v>2365</v>
      </c>
      <c r="B450" s="181">
        <v>21</v>
      </c>
    </row>
    <row r="451" spans="1:2" x14ac:dyDescent="0.3">
      <c r="A451" s="13" t="s">
        <v>2366</v>
      </c>
      <c r="B451" s="181">
        <v>21</v>
      </c>
    </row>
    <row r="452" spans="1:2" x14ac:dyDescent="0.3">
      <c r="A452" s="13" t="s">
        <v>2367</v>
      </c>
      <c r="B452" s="181">
        <v>43</v>
      </c>
    </row>
    <row r="453" spans="1:2" x14ac:dyDescent="0.3">
      <c r="A453" s="13" t="s">
        <v>2368</v>
      </c>
      <c r="B453" s="181">
        <v>28</v>
      </c>
    </row>
    <row r="454" spans="1:2" x14ac:dyDescent="0.3">
      <c r="A454" s="13" t="s">
        <v>2369</v>
      </c>
      <c r="B454" s="181">
        <v>35</v>
      </c>
    </row>
    <row r="455" spans="1:2" x14ac:dyDescent="0.3">
      <c r="A455" s="13" t="s">
        <v>2364</v>
      </c>
      <c r="B455" s="181">
        <v>27</v>
      </c>
    </row>
    <row r="456" spans="1:2" x14ac:dyDescent="0.3">
      <c r="A456" s="13" t="s">
        <v>65</v>
      </c>
      <c r="B456" s="181">
        <v>175</v>
      </c>
    </row>
    <row r="462" spans="1:2" ht="18" x14ac:dyDescent="0.3">
      <c r="A462" s="213" t="s">
        <v>2372</v>
      </c>
      <c r="B462" s="213"/>
    </row>
    <row r="465" spans="1:12" x14ac:dyDescent="0.3">
      <c r="B465" s="12" t="s">
        <v>2170</v>
      </c>
    </row>
    <row r="466" spans="1:12" x14ac:dyDescent="0.3">
      <c r="A466" s="12" t="s">
        <v>21</v>
      </c>
      <c r="B466" t="s">
        <v>227</v>
      </c>
      <c r="C466" t="s">
        <v>355</v>
      </c>
      <c r="D466" t="s">
        <v>151</v>
      </c>
      <c r="E466" t="s">
        <v>131</v>
      </c>
      <c r="F466" t="s">
        <v>136</v>
      </c>
      <c r="G466" t="s">
        <v>139</v>
      </c>
      <c r="H466" t="s">
        <v>153</v>
      </c>
      <c r="I466" t="s">
        <v>137</v>
      </c>
      <c r="J466" t="s">
        <v>1402</v>
      </c>
      <c r="K466" t="s">
        <v>134</v>
      </c>
      <c r="L466" t="s">
        <v>65</v>
      </c>
    </row>
    <row r="467" spans="1:12" x14ac:dyDescent="0.3">
      <c r="A467" s="13" t="s">
        <v>406</v>
      </c>
      <c r="B467" s="181"/>
      <c r="C467" s="181"/>
      <c r="D467" s="181"/>
      <c r="E467" s="181"/>
      <c r="F467" s="181"/>
      <c r="G467" s="181"/>
      <c r="H467" s="181"/>
      <c r="I467" s="181"/>
      <c r="J467" s="181"/>
      <c r="K467" s="181"/>
      <c r="L467" s="181"/>
    </row>
    <row r="468" spans="1:12" x14ac:dyDescent="0.3">
      <c r="A468" s="13" t="s">
        <v>171</v>
      </c>
      <c r="B468" s="181"/>
      <c r="C468" s="181"/>
      <c r="D468" s="181"/>
      <c r="E468" s="181"/>
      <c r="F468" s="181"/>
      <c r="G468" s="181"/>
      <c r="H468" s="181"/>
      <c r="I468" s="181"/>
      <c r="J468" s="181"/>
      <c r="K468" s="181"/>
      <c r="L468" s="181"/>
    </row>
    <row r="469" spans="1:12" x14ac:dyDescent="0.3">
      <c r="A469" s="13" t="s">
        <v>2403</v>
      </c>
      <c r="B469" s="181"/>
      <c r="C469" s="181"/>
      <c r="D469" s="181"/>
      <c r="E469" s="181"/>
      <c r="F469" s="181"/>
      <c r="G469" s="181"/>
      <c r="H469" s="181"/>
      <c r="I469" s="181"/>
      <c r="J469" s="181"/>
      <c r="K469" s="181"/>
      <c r="L469" s="181"/>
    </row>
    <row r="470" spans="1:12" x14ac:dyDescent="0.3">
      <c r="A470" s="13" t="s">
        <v>2411</v>
      </c>
      <c r="B470" s="181"/>
      <c r="C470" s="181"/>
      <c r="D470" s="181"/>
      <c r="E470" s="181"/>
      <c r="F470" s="181"/>
      <c r="G470" s="181"/>
      <c r="H470" s="181"/>
      <c r="I470" s="181"/>
      <c r="J470" s="181"/>
      <c r="K470" s="181"/>
      <c r="L470" s="181"/>
    </row>
    <row r="471" spans="1:12" x14ac:dyDescent="0.3">
      <c r="A471" s="13" t="s">
        <v>2425</v>
      </c>
      <c r="B471" s="181"/>
      <c r="C471" s="181"/>
      <c r="D471" s="181"/>
      <c r="E471" s="181"/>
      <c r="F471" s="181"/>
      <c r="G471" s="181"/>
      <c r="H471" s="181"/>
      <c r="I471" s="181"/>
      <c r="J471" s="181"/>
      <c r="K471" s="181"/>
      <c r="L471" s="181"/>
    </row>
    <row r="472" spans="1:12" x14ac:dyDescent="0.3">
      <c r="A472" s="13" t="s">
        <v>2474</v>
      </c>
      <c r="B472" s="181"/>
      <c r="C472" s="181"/>
      <c r="D472" s="181"/>
      <c r="E472" s="181"/>
      <c r="F472" s="181"/>
      <c r="G472" s="181"/>
      <c r="H472" s="181"/>
      <c r="I472" s="181"/>
      <c r="J472" s="181"/>
      <c r="K472" s="181"/>
      <c r="L472" s="181"/>
    </row>
    <row r="473" spans="1:12" x14ac:dyDescent="0.3">
      <c r="A473" s="13" t="s">
        <v>2476</v>
      </c>
      <c r="B473" s="181"/>
      <c r="C473" s="181"/>
      <c r="D473" s="181"/>
      <c r="E473" s="181"/>
      <c r="F473" s="181"/>
      <c r="G473" s="181"/>
      <c r="H473" s="181"/>
      <c r="I473" s="181"/>
      <c r="J473" s="181"/>
      <c r="K473" s="181"/>
      <c r="L473" s="181"/>
    </row>
    <row r="474" spans="1:12" x14ac:dyDescent="0.3">
      <c r="A474" s="13" t="s">
        <v>2477</v>
      </c>
      <c r="B474" s="181"/>
      <c r="C474" s="181"/>
      <c r="D474" s="181"/>
      <c r="E474" s="181"/>
      <c r="F474" s="181"/>
      <c r="G474" s="181"/>
      <c r="H474" s="181"/>
      <c r="I474" s="181"/>
      <c r="J474" s="181"/>
      <c r="K474" s="181"/>
      <c r="L474" s="181"/>
    </row>
    <row r="475" spans="1:12" x14ac:dyDescent="0.3">
      <c r="A475" s="13" t="s">
        <v>2479</v>
      </c>
      <c r="B475" s="181"/>
      <c r="C475" s="181"/>
      <c r="D475" s="181"/>
      <c r="E475" s="181"/>
      <c r="F475" s="181"/>
      <c r="G475" s="181"/>
      <c r="H475" s="181"/>
      <c r="I475" s="181"/>
      <c r="J475" s="181"/>
      <c r="K475" s="181"/>
      <c r="L475" s="181"/>
    </row>
    <row r="476" spans="1:12" x14ac:dyDescent="0.3">
      <c r="A476" s="13" t="s">
        <v>2480</v>
      </c>
      <c r="B476" s="181"/>
      <c r="C476" s="181"/>
      <c r="D476" s="181"/>
      <c r="E476" s="181"/>
      <c r="F476" s="181"/>
      <c r="G476" s="181"/>
      <c r="H476" s="181"/>
      <c r="I476" s="181"/>
      <c r="J476" s="181"/>
      <c r="K476" s="181"/>
      <c r="L476" s="181"/>
    </row>
    <row r="477" spans="1:12" x14ac:dyDescent="0.3">
      <c r="A477" s="13" t="s">
        <v>65</v>
      </c>
      <c r="B477" s="181"/>
      <c r="C477" s="181"/>
      <c r="D477" s="181"/>
      <c r="E477" s="181"/>
      <c r="F477" s="181"/>
      <c r="G477" s="181"/>
      <c r="H477" s="181"/>
      <c r="I477" s="181"/>
      <c r="J477" s="181"/>
      <c r="K477" s="181"/>
      <c r="L477" s="181"/>
    </row>
  </sheetData>
  <pageMargins left="0.511811024" right="0.511811024" top="0.78740157499999996" bottom="0.78740157499999996" header="0.31496062000000002" footer="0.31496062000000002"/>
  <drawing r:id="rId17"/>
  <extLst>
    <ext xmlns:x14="http://schemas.microsoft.com/office/spreadsheetml/2009/9/main" uri="{A8765BA9-456A-4dab-B4F3-ACF838C121DE}">
      <x14:slicerList>
        <x14:slicer r:id="rId18"/>
      </x14:slicerList>
    </ext>
    <ext xmlns:x15="http://schemas.microsoft.com/office/spreadsheetml/2010/11/main" uri="{7E03D99C-DC04-49d9-9315-930204A7B6E9}">
      <x15:timelineRefs>
        <x15:timelineRef r:id="rId19"/>
      </x15:timelineRef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D29F3-75A6-4F0A-B46C-0B11A6545FD7}">
  <sheetPr codeName="Planilha1">
    <pageSetUpPr autoPageBreaks="0"/>
  </sheetPr>
  <dimension ref="A1:COU507"/>
  <sheetViews>
    <sheetView showGridLines="0" tabSelected="1" zoomScale="60" zoomScaleNormal="60" workbookViewId="0">
      <pane ySplit="1" topLeftCell="A494" activePane="bottomLeft" state="frozen"/>
      <selection activeCell="B1" sqref="B1"/>
      <selection pane="bottomLeft" activeCell="H495" sqref="H495"/>
    </sheetView>
  </sheetViews>
  <sheetFormatPr defaultColWidth="9.109375" defaultRowHeight="31.5" customHeight="1" x14ac:dyDescent="0.3"/>
  <cols>
    <col min="1" max="1" width="31.88671875" style="41" customWidth="1"/>
    <col min="2" max="2" width="23.109375" style="11" bestFit="1" customWidth="1"/>
    <col min="3" max="3" width="26.5546875" style="11" bestFit="1" customWidth="1"/>
    <col min="4" max="4" width="28.33203125" style="11" bestFit="1" customWidth="1"/>
    <col min="5" max="5" width="20" style="11" bestFit="1" customWidth="1"/>
    <col min="6" max="6" width="63.33203125" style="85" customWidth="1"/>
    <col min="7" max="7" width="18.6640625" style="11" customWidth="1"/>
    <col min="8" max="8" width="9.5546875" style="11" customWidth="1"/>
    <col min="9" max="9" width="24.33203125" style="11" bestFit="1" customWidth="1"/>
    <col min="10" max="10" width="20.6640625" style="11" bestFit="1" customWidth="1"/>
    <col min="11" max="11" width="22.5546875" style="11" customWidth="1"/>
    <col min="12" max="12" width="46.44140625" style="11" bestFit="1" customWidth="1"/>
    <col min="13" max="13" width="27.88671875" style="242" customWidth="1"/>
    <col min="14" max="14" width="43.5546875" style="242" bestFit="1" customWidth="1"/>
    <col min="15" max="15" width="45.33203125" style="242" customWidth="1"/>
    <col min="16" max="16" width="26.33203125" style="11" hidden="1" customWidth="1"/>
    <col min="17" max="17" width="81.6640625" style="11" customWidth="1"/>
    <col min="18" max="18" width="41.88671875" style="11" bestFit="1" customWidth="1"/>
    <col min="19" max="19" width="30.33203125" style="11" customWidth="1"/>
    <col min="20" max="20" width="23.109375" style="11" customWidth="1"/>
    <col min="21" max="21" width="19.6640625" style="11" customWidth="1"/>
    <col min="22" max="22" width="30.6640625" style="11" bestFit="1" customWidth="1"/>
    <col min="23" max="23" width="26" style="11" customWidth="1"/>
    <col min="24" max="24" width="18.6640625" style="11" bestFit="1" customWidth="1"/>
    <col min="25" max="25" width="23.6640625" style="243" hidden="1" customWidth="1"/>
    <col min="26" max="26" width="42" style="84" customWidth="1"/>
    <col min="27" max="27" width="86" style="84" customWidth="1"/>
    <col min="28" max="28" width="40.109375" style="11" bestFit="1" customWidth="1"/>
    <col min="29" max="29" width="45.109375" style="11" bestFit="1" customWidth="1"/>
    <col min="30" max="30" width="20.88671875" style="11" customWidth="1"/>
    <col min="31" max="31" width="22.88671875" style="11" customWidth="1"/>
    <col min="32" max="32" width="29" style="11" customWidth="1"/>
    <col min="33" max="33" width="25.109375" style="11" bestFit="1" customWidth="1"/>
    <col min="34" max="34" width="16.88671875" style="11" hidden="1" customWidth="1"/>
    <col min="35" max="35" width="0.109375" style="11" customWidth="1"/>
    <col min="36" max="36" width="45.44140625" style="11" bestFit="1" customWidth="1"/>
    <col min="37" max="37" width="44.33203125" style="11" bestFit="1" customWidth="1"/>
    <col min="38" max="38" width="64.5546875" style="11" customWidth="1"/>
    <col min="39" max="39" width="41.6640625" style="11" bestFit="1" customWidth="1"/>
    <col min="40" max="42" width="9.109375" style="11"/>
    <col min="43" max="43" width="13.88671875" style="11" customWidth="1"/>
    <col min="44" max="16384" width="9.109375" style="11"/>
  </cols>
  <sheetData>
    <row r="1" spans="1:43" s="86" customFormat="1" ht="28.8" x14ac:dyDescent="0.3">
      <c r="A1" s="97" t="s">
        <v>231</v>
      </c>
      <c r="B1" s="19" t="s">
        <v>18</v>
      </c>
      <c r="C1" s="19" t="s">
        <v>232</v>
      </c>
      <c r="D1" s="19" t="s">
        <v>233</v>
      </c>
      <c r="E1" s="89" t="s">
        <v>234</v>
      </c>
      <c r="F1" s="18" t="s">
        <v>212</v>
      </c>
      <c r="G1" s="19" t="s">
        <v>235</v>
      </c>
      <c r="H1" s="19" t="s">
        <v>236</v>
      </c>
      <c r="I1" s="90" t="s">
        <v>237</v>
      </c>
      <c r="J1" s="90" t="s">
        <v>238</v>
      </c>
      <c r="K1" s="89" t="s">
        <v>176</v>
      </c>
      <c r="L1" s="19" t="s">
        <v>239</v>
      </c>
      <c r="M1" s="19" t="s">
        <v>240</v>
      </c>
      <c r="N1" s="19" t="s">
        <v>241</v>
      </c>
      <c r="O1" s="19" t="s">
        <v>181</v>
      </c>
      <c r="P1" s="20" t="s">
        <v>2485</v>
      </c>
      <c r="Q1" s="20" t="s">
        <v>120</v>
      </c>
      <c r="R1" s="20" t="s">
        <v>221</v>
      </c>
      <c r="S1" s="20" t="s">
        <v>242</v>
      </c>
      <c r="T1" s="20" t="s">
        <v>213</v>
      </c>
      <c r="U1" s="20" t="s">
        <v>243</v>
      </c>
      <c r="V1" s="20" t="s">
        <v>19</v>
      </c>
      <c r="W1" s="18" t="s">
        <v>244</v>
      </c>
      <c r="X1" s="18" t="s">
        <v>2</v>
      </c>
      <c r="Y1" s="82" t="s">
        <v>245</v>
      </c>
      <c r="Z1" s="20" t="s">
        <v>246</v>
      </c>
      <c r="AA1" s="119" t="s">
        <v>247</v>
      </c>
      <c r="AB1" s="19" t="s">
        <v>248</v>
      </c>
      <c r="AC1" s="19" t="s">
        <v>177</v>
      </c>
      <c r="AD1" s="19" t="s">
        <v>20</v>
      </c>
      <c r="AE1" s="19" t="s">
        <v>249</v>
      </c>
      <c r="AF1" s="19" t="s">
        <v>175</v>
      </c>
      <c r="AG1" s="17" t="s">
        <v>172</v>
      </c>
      <c r="AH1" s="136" t="s">
        <v>250</v>
      </c>
      <c r="AI1" s="19" t="s">
        <v>251</v>
      </c>
      <c r="AJ1" s="19" t="s">
        <v>252</v>
      </c>
      <c r="AK1" s="17" t="s">
        <v>253</v>
      </c>
      <c r="AL1" s="17" t="s">
        <v>38</v>
      </c>
      <c r="AM1" s="17" t="s">
        <v>254</v>
      </c>
      <c r="AN1" s="86" t="s">
        <v>2172</v>
      </c>
      <c r="AO1" s="86" t="s">
        <v>2362</v>
      </c>
      <c r="AP1" s="86" t="s">
        <v>2363</v>
      </c>
      <c r="AQ1" s="86" t="s">
        <v>2374</v>
      </c>
    </row>
    <row r="2" spans="1:43" ht="31.5" customHeight="1" x14ac:dyDescent="0.3">
      <c r="A2" s="87">
        <v>45138</v>
      </c>
      <c r="B2" s="65">
        <v>45414</v>
      </c>
      <c r="C2" s="4">
        <f t="shared" ref="C2:C33" si="0">_xlfn.DAYS(B2,A2)</f>
        <v>276</v>
      </c>
      <c r="D2" s="4">
        <v>16</v>
      </c>
      <c r="E2" s="23">
        <v>12834531</v>
      </c>
      <c r="F2" s="25" t="s">
        <v>255</v>
      </c>
      <c r="G2" s="26" t="s">
        <v>256</v>
      </c>
      <c r="H2" s="23">
        <v>52</v>
      </c>
      <c r="I2" s="21" t="s">
        <v>257</v>
      </c>
      <c r="J2" s="21" t="s">
        <v>258</v>
      </c>
      <c r="K2" s="21" t="s">
        <v>118</v>
      </c>
      <c r="L2" s="4" t="s">
        <v>149</v>
      </c>
      <c r="M2" s="21" t="s">
        <v>259</v>
      </c>
      <c r="N2" s="26" t="s">
        <v>260</v>
      </c>
      <c r="O2" s="70" t="s">
        <v>102</v>
      </c>
      <c r="P2" s="40" t="s">
        <v>2355</v>
      </c>
      <c r="Q2" s="40" t="s">
        <v>38</v>
      </c>
      <c r="R2" s="40" t="s">
        <v>261</v>
      </c>
      <c r="S2" s="40"/>
      <c r="T2" s="116" t="s">
        <v>262</v>
      </c>
      <c r="U2" s="127" t="s">
        <v>263</v>
      </c>
      <c r="V2" s="116" t="s">
        <v>122</v>
      </c>
      <c r="W2" s="22" t="s">
        <v>28</v>
      </c>
      <c r="X2" s="22" t="s">
        <v>7</v>
      </c>
      <c r="Y2" s="4" t="e">
        <f>VLOOKUP(G2,#REF!,18,0)</f>
        <v>#REF!</v>
      </c>
      <c r="Z2" s="137" t="s">
        <v>264</v>
      </c>
      <c r="AA2" s="117" t="s">
        <v>265</v>
      </c>
      <c r="AB2" s="40" t="s">
        <v>173</v>
      </c>
      <c r="AC2" s="40" t="s">
        <v>174</v>
      </c>
      <c r="AD2" s="40" t="s">
        <v>174</v>
      </c>
      <c r="AE2" s="40" t="s">
        <v>173</v>
      </c>
      <c r="AF2" s="40" t="s">
        <v>173</v>
      </c>
      <c r="AG2" s="40" t="s">
        <v>173</v>
      </c>
      <c r="AH2" s="4" t="s">
        <v>173</v>
      </c>
      <c r="AI2" s="4"/>
      <c r="AJ2" s="40"/>
      <c r="AK2" s="40"/>
      <c r="AL2" s="40"/>
      <c r="AN2" s="11">
        <f>IF(OR(LEFT(AQ2,2)="01",LEFT(AQ2,2)="02",LEFT(AQ2,2)="03",LEFT(AQ2,2)="04",LEFT(AQ2,2)="05",LEFT(AQ2,2)="06",LEFT(AQ2,2)="07"),1,IF(OR(LEFT(AQ2,2)="08",LEFT(AQ2,2)="09",LEFT(AQ2,2)="10",LEFT(AQ2,2)="11",LEFT(AQ2,2)="12",LEFT(AQ2,2)="13",LEFT(AQ2,2)="14"),2,IF(OR(LEFT(AQ2,2)="15",LEFT(AQ2,2)="16",LEFT(AQ2,2)="17",LEFT(AQ2,2)="18",LEFT(AQ2,2)="19",LEFT(AQ2,2)="20",LEFT(AQ2,2)="21"),3,IF(OR(LEFT(AQ2,2)="22",LEFT(AQ2,2)="23",LEFT(AQ2,2)="24",LEFT(AQ2,2)="25",LEFT(AQ2,2)="26",LEFT(AQ2,2)="27",LEFT(AQ2,2)="28"),4,5))))</f>
        <v>1</v>
      </c>
      <c r="AO2" s="11" t="str">
        <f t="shared" ref="AO2:AO65" si="1">IF(OR(WEEKDAY(B2,2)=1,WEEKDAY(B2,2)=2,WEEKDAY(B2,2)=3,WEEKDAY(B2,2)=4,WEEKDAY(B2,2)=5),"Dia útil","Final de semana")</f>
        <v>Dia útil</v>
      </c>
      <c r="AP2" s="11">
        <f t="shared" ref="AP2:AP65" si="2">NETWORKDAYS(EOMONTH(B2,-1)+1,B2-1)</f>
        <v>1</v>
      </c>
      <c r="AQ2" s="11" t="str">
        <f t="shared" ref="AQ2:AQ65" si="3">TEXT(B2,"DD/MM/AAAA")</f>
        <v>02/05/2024</v>
      </c>
    </row>
    <row r="3" spans="1:43" ht="31.5" customHeight="1" x14ac:dyDescent="0.3">
      <c r="A3" s="28">
        <v>45412</v>
      </c>
      <c r="B3" s="65">
        <v>45414</v>
      </c>
      <c r="C3" s="4">
        <f t="shared" si="0"/>
        <v>2</v>
      </c>
      <c r="D3" s="4">
        <v>4</v>
      </c>
      <c r="E3" s="23">
        <v>12837176</v>
      </c>
      <c r="F3" s="25" t="s">
        <v>266</v>
      </c>
      <c r="G3" s="26" t="s">
        <v>267</v>
      </c>
      <c r="H3" s="23">
        <v>60</v>
      </c>
      <c r="I3" s="21" t="s">
        <v>268</v>
      </c>
      <c r="J3" s="21" t="s">
        <v>269</v>
      </c>
      <c r="K3" s="21" t="s">
        <v>118</v>
      </c>
      <c r="L3" s="4" t="s">
        <v>134</v>
      </c>
      <c r="M3" s="21" t="s">
        <v>270</v>
      </c>
      <c r="N3" s="26" t="s">
        <v>271</v>
      </c>
      <c r="O3" s="70" t="s">
        <v>272</v>
      </c>
      <c r="P3" s="40" t="s">
        <v>2347</v>
      </c>
      <c r="Q3" s="40" t="s">
        <v>273</v>
      </c>
      <c r="R3" s="4"/>
      <c r="S3" s="4"/>
      <c r="T3" s="22" t="s">
        <v>274</v>
      </c>
      <c r="U3" s="27" t="s">
        <v>275</v>
      </c>
      <c r="V3" s="22" t="s">
        <v>55</v>
      </c>
      <c r="W3" s="22"/>
      <c r="X3" s="22" t="s">
        <v>7</v>
      </c>
      <c r="Y3" s="4" t="e">
        <f>VLOOKUP(G3,#REF!,18,0)</f>
        <v>#REF!</v>
      </c>
      <c r="Z3" s="59" t="s">
        <v>276</v>
      </c>
      <c r="AA3" s="29"/>
      <c r="AB3" s="4" t="s">
        <v>174</v>
      </c>
      <c r="AC3" s="4" t="s">
        <v>174</v>
      </c>
      <c r="AD3" s="4" t="s">
        <v>173</v>
      </c>
      <c r="AE3" s="4" t="s">
        <v>173</v>
      </c>
      <c r="AF3" s="4" t="s">
        <v>173</v>
      </c>
      <c r="AG3" s="4" t="s">
        <v>174</v>
      </c>
      <c r="AH3" s="4" t="s">
        <v>173</v>
      </c>
      <c r="AI3" s="4"/>
      <c r="AN3" s="11">
        <f t="shared" ref="AN3:AN66" si="4">IF(OR(LEFT(AQ3,2)="01",LEFT(AQ3,2)="02",LEFT(AQ3,2)="03",LEFT(AQ3,2)="04",LEFT(AQ3,2)="05",LEFT(AQ3,2)="06",LEFT(AQ3,2)="07"),1,IF(OR(LEFT(AQ3,2)="08",LEFT(AQ3,2)="09",LEFT(AQ3,2)="10",LEFT(AQ3,2)="11",LEFT(AQ3,2)="12",LEFT(AQ3,2)="13",LEFT(AQ3,2)="14"),2,IF(OR(LEFT(AQ3,2)="15",LEFT(AQ3,2)="16",LEFT(AQ3,2)="17",LEFT(AQ3,2)="18",LEFT(AQ3,2)="19",LEFT(AQ3,2)="20",LEFT(AQ3,2)="21"),3,IF(OR(LEFT(AQ3,2)="22",LEFT(AQ3,2)="23",LEFT(AQ3,2)="24",LEFT(AQ3,2)="25",LEFT(AQ3,2)="26",LEFT(AQ3,2)="27",LEFT(AQ3,2)="28"),4,5))))</f>
        <v>1</v>
      </c>
      <c r="AO3" s="11" t="str">
        <f t="shared" si="1"/>
        <v>Dia útil</v>
      </c>
      <c r="AP3" s="11">
        <f t="shared" si="2"/>
        <v>1</v>
      </c>
      <c r="AQ3" s="11" t="str">
        <f t="shared" si="3"/>
        <v>02/05/2024</v>
      </c>
    </row>
    <row r="4" spans="1:43" ht="31.5" customHeight="1" x14ac:dyDescent="0.3">
      <c r="A4" s="28">
        <v>45362</v>
      </c>
      <c r="B4" s="65">
        <v>45415</v>
      </c>
      <c r="C4" s="4">
        <f t="shared" si="0"/>
        <v>53</v>
      </c>
      <c r="D4" s="4">
        <v>18</v>
      </c>
      <c r="E4" s="23">
        <v>12837410</v>
      </c>
      <c r="F4" s="25" t="s">
        <v>277</v>
      </c>
      <c r="G4" s="26" t="s">
        <v>278</v>
      </c>
      <c r="H4" s="23">
        <v>63</v>
      </c>
      <c r="I4" s="21" t="s">
        <v>257</v>
      </c>
      <c r="J4" s="21" t="s">
        <v>258</v>
      </c>
      <c r="K4" s="21" t="s">
        <v>121</v>
      </c>
      <c r="L4" s="21" t="s">
        <v>223</v>
      </c>
      <c r="M4" s="21" t="s">
        <v>259</v>
      </c>
      <c r="N4" s="26" t="s">
        <v>260</v>
      </c>
      <c r="O4" s="207" t="s">
        <v>24</v>
      </c>
      <c r="P4" s="40" t="s">
        <v>2347</v>
      </c>
      <c r="Q4" s="40" t="s">
        <v>2482</v>
      </c>
      <c r="R4" s="4" t="s">
        <v>279</v>
      </c>
      <c r="S4" s="4"/>
      <c r="T4" s="22" t="s">
        <v>262</v>
      </c>
      <c r="U4" s="27" t="s">
        <v>263</v>
      </c>
      <c r="V4" s="22" t="s">
        <v>28</v>
      </c>
      <c r="W4" s="22"/>
      <c r="X4" s="22" t="s">
        <v>7</v>
      </c>
      <c r="Y4" s="4" t="e">
        <f>VLOOKUP(G4,#REF!,18,0)</f>
        <v>#REF!</v>
      </c>
      <c r="Z4" s="59" t="s">
        <v>280</v>
      </c>
      <c r="AA4" s="29"/>
      <c r="AB4" s="4" t="s">
        <v>173</v>
      </c>
      <c r="AC4" s="4" t="s">
        <v>173</v>
      </c>
      <c r="AD4" s="4" t="s">
        <v>174</v>
      </c>
      <c r="AE4" s="4" t="s">
        <v>173</v>
      </c>
      <c r="AF4" s="4" t="s">
        <v>173</v>
      </c>
      <c r="AG4" s="4" t="s">
        <v>174</v>
      </c>
      <c r="AH4" s="4" t="s">
        <v>173</v>
      </c>
      <c r="AI4" s="4"/>
      <c r="AN4" s="11">
        <f t="shared" si="4"/>
        <v>1</v>
      </c>
      <c r="AO4" s="11" t="str">
        <f t="shared" si="1"/>
        <v>Dia útil</v>
      </c>
      <c r="AP4" s="11">
        <f t="shared" si="2"/>
        <v>2</v>
      </c>
      <c r="AQ4" s="11" t="str">
        <f t="shared" si="3"/>
        <v>03/05/2024</v>
      </c>
    </row>
    <row r="5" spans="1:43" ht="31.5" customHeight="1" x14ac:dyDescent="0.3">
      <c r="A5" s="28">
        <v>45365</v>
      </c>
      <c r="B5" s="65">
        <v>45415</v>
      </c>
      <c r="C5" s="4">
        <f t="shared" si="0"/>
        <v>50</v>
      </c>
      <c r="D5" s="4">
        <v>6</v>
      </c>
      <c r="E5" s="23">
        <v>12837866</v>
      </c>
      <c r="F5" s="25" t="s">
        <v>281</v>
      </c>
      <c r="G5" s="26" t="s">
        <v>282</v>
      </c>
      <c r="H5" s="23">
        <v>65</v>
      </c>
      <c r="I5" s="21" t="s">
        <v>268</v>
      </c>
      <c r="J5" s="21" t="s">
        <v>283</v>
      </c>
      <c r="K5" s="21" t="s">
        <v>118</v>
      </c>
      <c r="L5" s="21" t="s">
        <v>132</v>
      </c>
      <c r="M5" s="21" t="s">
        <v>259</v>
      </c>
      <c r="N5" s="26" t="s">
        <v>260</v>
      </c>
      <c r="O5" s="70" t="s">
        <v>29</v>
      </c>
      <c r="P5" s="40" t="s">
        <v>2355</v>
      </c>
      <c r="Q5" s="40" t="s">
        <v>284</v>
      </c>
      <c r="R5" s="36" t="s">
        <v>159</v>
      </c>
      <c r="S5" s="36"/>
      <c r="T5" s="22" t="s">
        <v>274</v>
      </c>
      <c r="U5" s="27" t="s">
        <v>263</v>
      </c>
      <c r="V5" s="4" t="s">
        <v>39</v>
      </c>
      <c r="W5" s="22" t="s">
        <v>285</v>
      </c>
      <c r="X5" s="22" t="s">
        <v>7</v>
      </c>
      <c r="Y5" s="4" t="e">
        <f>VLOOKUP(G5,#REF!,18,0)</f>
        <v>#REF!</v>
      </c>
      <c r="Z5" s="59" t="s">
        <v>286</v>
      </c>
      <c r="AA5" s="29" t="s">
        <v>287</v>
      </c>
      <c r="AB5" s="4" t="s">
        <v>174</v>
      </c>
      <c r="AC5" s="4" t="s">
        <v>174</v>
      </c>
      <c r="AD5" s="4" t="s">
        <v>174</v>
      </c>
      <c r="AE5" s="4" t="s">
        <v>173</v>
      </c>
      <c r="AF5" s="4" t="s">
        <v>173</v>
      </c>
      <c r="AG5" s="4" t="s">
        <v>173</v>
      </c>
      <c r="AH5" s="4" t="s">
        <v>173</v>
      </c>
      <c r="AI5" s="4"/>
      <c r="AN5" s="11">
        <f t="shared" si="4"/>
        <v>1</v>
      </c>
      <c r="AO5" s="11" t="str">
        <f t="shared" si="1"/>
        <v>Dia útil</v>
      </c>
      <c r="AP5" s="11">
        <f t="shared" si="2"/>
        <v>2</v>
      </c>
      <c r="AQ5" s="11" t="str">
        <f t="shared" si="3"/>
        <v>03/05/2024</v>
      </c>
    </row>
    <row r="6" spans="1:43" ht="31.5" customHeight="1" x14ac:dyDescent="0.3">
      <c r="A6" s="21">
        <v>45400</v>
      </c>
      <c r="B6" s="66">
        <v>45415</v>
      </c>
      <c r="C6" s="4">
        <f t="shared" si="0"/>
        <v>15</v>
      </c>
      <c r="D6" s="22"/>
      <c r="E6" s="2">
        <v>12838208</v>
      </c>
      <c r="F6" s="2" t="s">
        <v>288</v>
      </c>
      <c r="G6" s="2" t="s">
        <v>289</v>
      </c>
      <c r="H6" s="2">
        <v>38</v>
      </c>
      <c r="I6" s="2" t="s">
        <v>268</v>
      </c>
      <c r="J6" s="2" t="s">
        <v>283</v>
      </c>
      <c r="K6" s="2" t="s">
        <v>116</v>
      </c>
      <c r="L6" s="79" t="s">
        <v>151</v>
      </c>
      <c r="M6" s="2" t="s">
        <v>259</v>
      </c>
      <c r="N6" s="2" t="s">
        <v>290</v>
      </c>
      <c r="O6" s="2" t="s">
        <v>290</v>
      </c>
      <c r="P6" s="40" t="s">
        <v>2343</v>
      </c>
      <c r="Q6" s="40" t="s">
        <v>27</v>
      </c>
      <c r="R6" s="29"/>
      <c r="S6" s="29"/>
      <c r="T6" s="2" t="s">
        <v>262</v>
      </c>
      <c r="U6" s="2" t="s">
        <v>263</v>
      </c>
      <c r="V6" s="4" t="s">
        <v>39</v>
      </c>
      <c r="W6" s="22"/>
      <c r="X6" s="22" t="s">
        <v>7</v>
      </c>
      <c r="Y6" s="4" t="e">
        <f>VLOOKUP(G6,#REF!,18,0)</f>
        <v>#REF!</v>
      </c>
      <c r="Z6" s="60" t="s">
        <v>291</v>
      </c>
      <c r="AA6" s="120" t="s">
        <v>290</v>
      </c>
      <c r="AB6" s="4" t="s">
        <v>173</v>
      </c>
      <c r="AC6" s="4" t="s">
        <v>173</v>
      </c>
      <c r="AD6" s="4" t="s">
        <v>173</v>
      </c>
      <c r="AE6" s="22" t="s">
        <v>173</v>
      </c>
      <c r="AF6" s="22" t="s">
        <v>173</v>
      </c>
      <c r="AG6" s="4" t="s">
        <v>174</v>
      </c>
      <c r="AH6" s="4" t="s">
        <v>173</v>
      </c>
      <c r="AI6" s="4"/>
      <c r="AN6" s="11">
        <f t="shared" si="4"/>
        <v>1</v>
      </c>
      <c r="AO6" s="11" t="str">
        <f t="shared" si="1"/>
        <v>Dia útil</v>
      </c>
      <c r="AP6" s="11">
        <f t="shared" si="2"/>
        <v>2</v>
      </c>
      <c r="AQ6" s="11" t="str">
        <f t="shared" si="3"/>
        <v>03/05/2024</v>
      </c>
    </row>
    <row r="7" spans="1:43" ht="31.5" customHeight="1" x14ac:dyDescent="0.3">
      <c r="A7" s="87">
        <v>45372</v>
      </c>
      <c r="B7" s="65">
        <v>45415</v>
      </c>
      <c r="C7" s="4">
        <f t="shared" si="0"/>
        <v>43</v>
      </c>
      <c r="D7" s="4" t="s">
        <v>227</v>
      </c>
      <c r="E7" s="23">
        <v>12839315</v>
      </c>
      <c r="F7" s="25" t="s">
        <v>292</v>
      </c>
      <c r="G7" s="26" t="s">
        <v>293</v>
      </c>
      <c r="H7" s="23">
        <v>63</v>
      </c>
      <c r="I7" s="21" t="s">
        <v>268</v>
      </c>
      <c r="J7" s="21" t="s">
        <v>258</v>
      </c>
      <c r="K7" s="21"/>
      <c r="L7" s="83" t="s">
        <v>149</v>
      </c>
      <c r="M7" s="21" t="s">
        <v>294</v>
      </c>
      <c r="N7" s="26" t="s">
        <v>295</v>
      </c>
      <c r="O7" s="70" t="s">
        <v>26</v>
      </c>
      <c r="P7" s="40" t="s">
        <v>2347</v>
      </c>
      <c r="Q7" s="40" t="s">
        <v>76</v>
      </c>
      <c r="R7" s="4"/>
      <c r="S7" s="4"/>
      <c r="T7" s="22" t="s">
        <v>262</v>
      </c>
      <c r="U7" s="27" t="s">
        <v>275</v>
      </c>
      <c r="V7" s="22" t="s">
        <v>33</v>
      </c>
      <c r="W7" s="22"/>
      <c r="X7" s="22" t="s">
        <v>17</v>
      </c>
      <c r="Y7" s="4" t="e">
        <f>VLOOKUP(G7,#REF!,18,0)</f>
        <v>#REF!</v>
      </c>
      <c r="Z7" s="59" t="s">
        <v>296</v>
      </c>
      <c r="AA7" s="29" t="s">
        <v>297</v>
      </c>
      <c r="AB7" s="4" t="s">
        <v>174</v>
      </c>
      <c r="AC7" s="4" t="s">
        <v>174</v>
      </c>
      <c r="AD7" s="4" t="s">
        <v>174</v>
      </c>
      <c r="AE7" s="4" t="s">
        <v>228</v>
      </c>
      <c r="AF7" s="4" t="s">
        <v>174</v>
      </c>
      <c r="AG7" s="4" t="s">
        <v>174</v>
      </c>
      <c r="AH7" s="4" t="s">
        <v>228</v>
      </c>
      <c r="AI7" s="4"/>
      <c r="AN7" s="11">
        <f t="shared" si="4"/>
        <v>1</v>
      </c>
      <c r="AO7" s="11" t="str">
        <f t="shared" si="1"/>
        <v>Dia útil</v>
      </c>
      <c r="AP7" s="11">
        <f t="shared" si="2"/>
        <v>2</v>
      </c>
      <c r="AQ7" s="11" t="str">
        <f t="shared" si="3"/>
        <v>03/05/2024</v>
      </c>
    </row>
    <row r="8" spans="1:43" ht="31.5" customHeight="1" x14ac:dyDescent="0.3">
      <c r="A8" s="28">
        <v>45389</v>
      </c>
      <c r="B8" s="65">
        <v>45418</v>
      </c>
      <c r="C8" s="4">
        <f t="shared" si="0"/>
        <v>29</v>
      </c>
      <c r="D8" s="4">
        <v>5</v>
      </c>
      <c r="E8" s="23">
        <v>12840582</v>
      </c>
      <c r="F8" s="25" t="s">
        <v>298</v>
      </c>
      <c r="G8" s="26" t="s">
        <v>299</v>
      </c>
      <c r="H8" s="23">
        <v>35</v>
      </c>
      <c r="I8" s="21" t="s">
        <v>268</v>
      </c>
      <c r="J8" s="21"/>
      <c r="K8" s="21" t="s">
        <v>118</v>
      </c>
      <c r="L8" s="1" t="s">
        <v>136</v>
      </c>
      <c r="M8" s="21" t="s">
        <v>259</v>
      </c>
      <c r="N8" s="26" t="s">
        <v>290</v>
      </c>
      <c r="O8" s="2" t="s">
        <v>290</v>
      </c>
      <c r="P8" s="40" t="s">
        <v>30</v>
      </c>
      <c r="Q8" s="40" t="s">
        <v>300</v>
      </c>
      <c r="R8" s="29"/>
      <c r="S8" s="29"/>
      <c r="T8" s="22" t="s">
        <v>262</v>
      </c>
      <c r="U8" s="27" t="s">
        <v>263</v>
      </c>
      <c r="V8" s="4" t="s">
        <v>39</v>
      </c>
      <c r="W8" s="22"/>
      <c r="X8" s="22" t="s">
        <v>7</v>
      </c>
      <c r="Y8" s="4" t="e">
        <f>VLOOKUP(G8,#REF!,18,0)</f>
        <v>#REF!</v>
      </c>
      <c r="Z8" s="59" t="s">
        <v>301</v>
      </c>
      <c r="AA8" s="29" t="s">
        <v>290</v>
      </c>
      <c r="AB8" s="4" t="s">
        <v>173</v>
      </c>
      <c r="AC8" s="4" t="s">
        <v>174</v>
      </c>
      <c r="AD8" s="4" t="s">
        <v>173</v>
      </c>
      <c r="AE8" s="4" t="s">
        <v>173</v>
      </c>
      <c r="AF8" s="4" t="s">
        <v>174</v>
      </c>
      <c r="AG8" s="4" t="s">
        <v>173</v>
      </c>
      <c r="AH8" s="4" t="s">
        <v>173</v>
      </c>
      <c r="AI8" s="4"/>
      <c r="AN8" s="11">
        <f t="shared" si="4"/>
        <v>1</v>
      </c>
      <c r="AO8" s="11" t="str">
        <f t="shared" si="1"/>
        <v>Dia útil</v>
      </c>
      <c r="AP8" s="11">
        <f t="shared" si="2"/>
        <v>3</v>
      </c>
      <c r="AQ8" s="11" t="str">
        <f t="shared" si="3"/>
        <v>06/05/2024</v>
      </c>
    </row>
    <row r="9" spans="1:43" ht="31.5" customHeight="1" x14ac:dyDescent="0.3">
      <c r="A9" s="28">
        <v>45385</v>
      </c>
      <c r="B9" s="65">
        <v>45419</v>
      </c>
      <c r="C9" s="4">
        <f t="shared" si="0"/>
        <v>34</v>
      </c>
      <c r="D9" s="4">
        <v>5</v>
      </c>
      <c r="E9" s="23">
        <v>12844685</v>
      </c>
      <c r="F9" s="25" t="s">
        <v>302</v>
      </c>
      <c r="G9" s="26" t="s">
        <v>303</v>
      </c>
      <c r="H9" s="23">
        <v>35</v>
      </c>
      <c r="I9" s="21" t="s">
        <v>268</v>
      </c>
      <c r="J9" s="21" t="s">
        <v>258</v>
      </c>
      <c r="K9" s="21" t="s">
        <v>118</v>
      </c>
      <c r="L9" s="4" t="s">
        <v>304</v>
      </c>
      <c r="M9" s="21" t="s">
        <v>259</v>
      </c>
      <c r="N9" s="26" t="s">
        <v>305</v>
      </c>
      <c r="O9" s="70" t="s">
        <v>69</v>
      </c>
      <c r="P9" s="40" t="s">
        <v>57</v>
      </c>
      <c r="Q9" s="40" t="s">
        <v>70</v>
      </c>
      <c r="R9" s="4" t="s">
        <v>306</v>
      </c>
      <c r="S9" s="4"/>
      <c r="T9" s="22" t="s">
        <v>262</v>
      </c>
      <c r="U9" s="27" t="s">
        <v>263</v>
      </c>
      <c r="V9" s="22" t="s">
        <v>28</v>
      </c>
      <c r="W9" s="22"/>
      <c r="X9" s="22" t="s">
        <v>7</v>
      </c>
      <c r="Y9" s="4" t="e">
        <f>VLOOKUP(G9,#REF!,18,0)</f>
        <v>#REF!</v>
      </c>
      <c r="Z9" s="59" t="s">
        <v>307</v>
      </c>
      <c r="AA9" s="29" t="s">
        <v>308</v>
      </c>
      <c r="AB9" s="4" t="s">
        <v>173</v>
      </c>
      <c r="AC9" s="4" t="s">
        <v>174</v>
      </c>
      <c r="AD9" s="4" t="s">
        <v>173</v>
      </c>
      <c r="AE9" s="4" t="s">
        <v>173</v>
      </c>
      <c r="AF9" s="4" t="s">
        <v>174</v>
      </c>
      <c r="AG9" s="4" t="s">
        <v>173</v>
      </c>
      <c r="AH9" s="4" t="s">
        <v>173</v>
      </c>
      <c r="AI9" s="4"/>
      <c r="AN9" s="11">
        <f t="shared" si="4"/>
        <v>1</v>
      </c>
      <c r="AO9" s="11" t="str">
        <f t="shared" si="1"/>
        <v>Dia útil</v>
      </c>
      <c r="AP9" s="11">
        <f t="shared" si="2"/>
        <v>4</v>
      </c>
      <c r="AQ9" s="11" t="str">
        <f t="shared" si="3"/>
        <v>07/05/2024</v>
      </c>
    </row>
    <row r="10" spans="1:43" ht="31.5" customHeight="1" x14ac:dyDescent="0.3">
      <c r="A10" s="28">
        <v>45407</v>
      </c>
      <c r="B10" s="65">
        <v>45420</v>
      </c>
      <c r="C10" s="4">
        <f t="shared" si="0"/>
        <v>13</v>
      </c>
      <c r="D10" s="4">
        <v>3</v>
      </c>
      <c r="E10" s="23">
        <v>12846120</v>
      </c>
      <c r="F10" s="25" t="s">
        <v>309</v>
      </c>
      <c r="G10" s="26" t="s">
        <v>310</v>
      </c>
      <c r="H10" s="23">
        <v>35</v>
      </c>
      <c r="I10" s="21" t="s">
        <v>268</v>
      </c>
      <c r="J10" s="21" t="s">
        <v>283</v>
      </c>
      <c r="K10" s="21" t="s">
        <v>118</v>
      </c>
      <c r="L10" s="50" t="s">
        <v>132</v>
      </c>
      <c r="M10" s="21" t="s">
        <v>259</v>
      </c>
      <c r="N10" s="26" t="s">
        <v>311</v>
      </c>
      <c r="O10" s="70" t="s">
        <v>29</v>
      </c>
      <c r="P10" s="40" t="s">
        <v>56</v>
      </c>
      <c r="Q10" s="40" t="s">
        <v>56</v>
      </c>
      <c r="R10" s="4" t="s">
        <v>312</v>
      </c>
      <c r="S10" s="4"/>
      <c r="T10" s="22" t="s">
        <v>262</v>
      </c>
      <c r="U10" s="27" t="s">
        <v>263</v>
      </c>
      <c r="V10" s="22" t="s">
        <v>28</v>
      </c>
      <c r="W10" s="22"/>
      <c r="X10" s="22" t="s">
        <v>7</v>
      </c>
      <c r="Y10" s="4" t="e">
        <f>VLOOKUP(G10,#REF!,18,0)</f>
        <v>#REF!</v>
      </c>
      <c r="Z10" s="59" t="s">
        <v>313</v>
      </c>
      <c r="AA10" s="29" t="s">
        <v>314</v>
      </c>
      <c r="AB10" s="4" t="s">
        <v>174</v>
      </c>
      <c r="AC10" s="4" t="s">
        <v>174</v>
      </c>
      <c r="AD10" s="4" t="s">
        <v>174</v>
      </c>
      <c r="AE10" s="4" t="s">
        <v>173</v>
      </c>
      <c r="AF10" s="4" t="s">
        <v>174</v>
      </c>
      <c r="AG10" s="4" t="s">
        <v>174</v>
      </c>
      <c r="AH10" s="4" t="s">
        <v>173</v>
      </c>
      <c r="AI10" s="4"/>
      <c r="AN10" s="11">
        <f t="shared" si="4"/>
        <v>2</v>
      </c>
      <c r="AO10" s="11" t="str">
        <f t="shared" si="1"/>
        <v>Dia útil</v>
      </c>
      <c r="AP10" s="11">
        <f t="shared" si="2"/>
        <v>5</v>
      </c>
      <c r="AQ10" s="11" t="str">
        <f t="shared" si="3"/>
        <v>08/05/2024</v>
      </c>
    </row>
    <row r="11" spans="1:43" ht="31.5" customHeight="1" x14ac:dyDescent="0.3">
      <c r="A11" s="28">
        <v>45355</v>
      </c>
      <c r="B11" s="65">
        <v>45420</v>
      </c>
      <c r="C11" s="4">
        <f t="shared" si="0"/>
        <v>65</v>
      </c>
      <c r="D11" s="4">
        <v>7</v>
      </c>
      <c r="E11" s="23">
        <v>12846311</v>
      </c>
      <c r="F11" s="25" t="s">
        <v>315</v>
      </c>
      <c r="G11" s="26" t="s">
        <v>316</v>
      </c>
      <c r="H11" s="23">
        <v>6</v>
      </c>
      <c r="I11" s="21" t="s">
        <v>268</v>
      </c>
      <c r="J11" s="21" t="s">
        <v>258</v>
      </c>
      <c r="K11" s="21" t="s">
        <v>121</v>
      </c>
      <c r="L11" s="21" t="s">
        <v>132</v>
      </c>
      <c r="M11" s="21" t="s">
        <v>259</v>
      </c>
      <c r="N11" s="26" t="s">
        <v>305</v>
      </c>
      <c r="O11" s="70" t="s">
        <v>29</v>
      </c>
      <c r="P11" s="40" t="s">
        <v>2355</v>
      </c>
      <c r="Q11" s="40" t="s">
        <v>38</v>
      </c>
      <c r="R11" s="4" t="s">
        <v>317</v>
      </c>
      <c r="S11" s="4"/>
      <c r="T11" s="22" t="s">
        <v>274</v>
      </c>
      <c r="U11" s="27" t="s">
        <v>263</v>
      </c>
      <c r="V11" s="22" t="s">
        <v>28</v>
      </c>
      <c r="W11" s="22"/>
      <c r="X11" s="22" t="s">
        <v>7</v>
      </c>
      <c r="Y11" s="4" t="e">
        <f>VLOOKUP(G11,#REF!,18,0)</f>
        <v>#REF!</v>
      </c>
      <c r="Z11" s="59" t="s">
        <v>318</v>
      </c>
      <c r="AA11" s="29" t="s">
        <v>319</v>
      </c>
      <c r="AB11" s="4" t="s">
        <v>174</v>
      </c>
      <c r="AC11" s="4" t="s">
        <v>174</v>
      </c>
      <c r="AD11" s="4" t="s">
        <v>174</v>
      </c>
      <c r="AE11" s="4" t="s">
        <v>173</v>
      </c>
      <c r="AF11" s="4" t="s">
        <v>173</v>
      </c>
      <c r="AG11" s="4" t="s">
        <v>173</v>
      </c>
      <c r="AH11" s="4" t="s">
        <v>173</v>
      </c>
      <c r="AI11" s="4"/>
      <c r="AJ11" s="4"/>
      <c r="AK11" s="4"/>
      <c r="AL11" s="4"/>
      <c r="AN11" s="11">
        <f t="shared" si="4"/>
        <v>2</v>
      </c>
      <c r="AO11" s="11" t="str">
        <f t="shared" si="1"/>
        <v>Dia útil</v>
      </c>
      <c r="AP11" s="11">
        <f t="shared" si="2"/>
        <v>5</v>
      </c>
      <c r="AQ11" s="11" t="str">
        <f t="shared" si="3"/>
        <v>08/05/2024</v>
      </c>
    </row>
    <row r="12" spans="1:43" ht="31.5" customHeight="1" x14ac:dyDescent="0.3">
      <c r="A12" s="28">
        <v>45344</v>
      </c>
      <c r="B12" s="65">
        <v>45420</v>
      </c>
      <c r="C12" s="4">
        <f t="shared" si="0"/>
        <v>76</v>
      </c>
      <c r="D12" s="4">
        <v>13</v>
      </c>
      <c r="E12" s="23">
        <v>12847262</v>
      </c>
      <c r="F12" s="25" t="s">
        <v>320</v>
      </c>
      <c r="G12" s="26" t="s">
        <v>321</v>
      </c>
      <c r="H12" s="23">
        <v>62</v>
      </c>
      <c r="I12" s="21" t="s">
        <v>268</v>
      </c>
      <c r="J12" s="21" t="s">
        <v>258</v>
      </c>
      <c r="K12" s="21" t="s">
        <v>118</v>
      </c>
      <c r="L12" s="4" t="s">
        <v>139</v>
      </c>
      <c r="M12" s="21" t="s">
        <v>259</v>
      </c>
      <c r="N12" s="26" t="s">
        <v>322</v>
      </c>
      <c r="O12" s="70" t="s">
        <v>53</v>
      </c>
      <c r="P12" s="40" t="s">
        <v>2343</v>
      </c>
      <c r="Q12" s="40" t="s">
        <v>27</v>
      </c>
      <c r="R12" s="4"/>
      <c r="S12" s="4"/>
      <c r="T12" s="22" t="s">
        <v>274</v>
      </c>
      <c r="U12" s="27" t="s">
        <v>263</v>
      </c>
      <c r="V12" s="16" t="s">
        <v>51</v>
      </c>
      <c r="W12" s="22"/>
      <c r="X12" s="22" t="s">
        <v>12</v>
      </c>
      <c r="Y12" s="4" t="e">
        <f>VLOOKUP(G12,#REF!,18,0)</f>
        <v>#REF!</v>
      </c>
      <c r="Z12" s="59" t="s">
        <v>323</v>
      </c>
      <c r="AA12" s="29" t="s">
        <v>324</v>
      </c>
      <c r="AB12" s="4" t="s">
        <v>174</v>
      </c>
      <c r="AC12" s="4" t="s">
        <v>174</v>
      </c>
      <c r="AD12" s="4" t="s">
        <v>174</v>
      </c>
      <c r="AE12" s="4" t="s">
        <v>173</v>
      </c>
      <c r="AF12" s="4" t="s">
        <v>173</v>
      </c>
      <c r="AG12" s="4" t="s">
        <v>173</v>
      </c>
      <c r="AH12" s="4" t="s">
        <v>173</v>
      </c>
      <c r="AI12" s="4"/>
      <c r="AN12" s="11">
        <f t="shared" si="4"/>
        <v>2</v>
      </c>
      <c r="AO12" s="11" t="str">
        <f t="shared" si="1"/>
        <v>Dia útil</v>
      </c>
      <c r="AP12" s="11">
        <f t="shared" si="2"/>
        <v>5</v>
      </c>
      <c r="AQ12" s="11" t="str">
        <f t="shared" si="3"/>
        <v>08/05/2024</v>
      </c>
    </row>
    <row r="13" spans="1:43" ht="31.5" customHeight="1" x14ac:dyDescent="0.3">
      <c r="A13" s="28">
        <v>45400</v>
      </c>
      <c r="B13" s="67">
        <v>45421</v>
      </c>
      <c r="C13" s="4">
        <f t="shared" si="0"/>
        <v>21</v>
      </c>
      <c r="D13" s="4" t="s">
        <v>227</v>
      </c>
      <c r="E13" s="23">
        <v>12849426</v>
      </c>
      <c r="F13" s="25" t="s">
        <v>325</v>
      </c>
      <c r="G13" s="26" t="s">
        <v>326</v>
      </c>
      <c r="H13" s="23">
        <v>64</v>
      </c>
      <c r="I13" s="21" t="s">
        <v>268</v>
      </c>
      <c r="J13" s="21"/>
      <c r="K13" s="21" t="s">
        <v>121</v>
      </c>
      <c r="L13" s="4" t="s">
        <v>139</v>
      </c>
      <c r="M13" s="21" t="s">
        <v>294</v>
      </c>
      <c r="N13" s="26" t="s">
        <v>327</v>
      </c>
      <c r="O13" s="70" t="s">
        <v>26</v>
      </c>
      <c r="P13" s="40" t="s">
        <v>2355</v>
      </c>
      <c r="Q13" s="40" t="s">
        <v>328</v>
      </c>
      <c r="R13" s="4"/>
      <c r="S13" s="4"/>
      <c r="T13" s="22" t="s">
        <v>262</v>
      </c>
      <c r="U13" s="27" t="s">
        <v>275</v>
      </c>
      <c r="V13" s="22" t="s">
        <v>25</v>
      </c>
      <c r="W13" s="22"/>
      <c r="X13" s="22" t="s">
        <v>17</v>
      </c>
      <c r="Y13" s="4" t="e">
        <f>VLOOKUP(G13,#REF!,18,0)</f>
        <v>#REF!</v>
      </c>
      <c r="Z13" s="61" t="s">
        <v>329</v>
      </c>
      <c r="AA13" s="29" t="s">
        <v>297</v>
      </c>
      <c r="AB13" s="4" t="s">
        <v>174</v>
      </c>
      <c r="AC13" s="4" t="s">
        <v>174</v>
      </c>
      <c r="AD13" s="4" t="s">
        <v>174</v>
      </c>
      <c r="AE13" s="4" t="s">
        <v>228</v>
      </c>
      <c r="AF13" s="4" t="s">
        <v>174</v>
      </c>
      <c r="AG13" s="4" t="s">
        <v>174</v>
      </c>
      <c r="AH13" s="4" t="s">
        <v>228</v>
      </c>
      <c r="AI13" s="4"/>
      <c r="AN13" s="11">
        <f t="shared" si="4"/>
        <v>2</v>
      </c>
      <c r="AO13" s="11" t="str">
        <f t="shared" si="1"/>
        <v>Dia útil</v>
      </c>
      <c r="AP13" s="11">
        <f t="shared" si="2"/>
        <v>6</v>
      </c>
      <c r="AQ13" s="11" t="str">
        <f t="shared" si="3"/>
        <v>09/05/2024</v>
      </c>
    </row>
    <row r="14" spans="1:43" ht="31.5" customHeight="1" x14ac:dyDescent="0.3">
      <c r="A14" s="28">
        <v>45106</v>
      </c>
      <c r="B14" s="67">
        <v>45422</v>
      </c>
      <c r="C14" s="4">
        <f t="shared" si="0"/>
        <v>316</v>
      </c>
      <c r="D14" s="4">
        <v>30</v>
      </c>
      <c r="E14" s="23">
        <v>12850297</v>
      </c>
      <c r="F14" s="25" t="s">
        <v>330</v>
      </c>
      <c r="G14" s="26" t="s">
        <v>331</v>
      </c>
      <c r="H14" s="23">
        <v>2</v>
      </c>
      <c r="I14" s="21" t="s">
        <v>268</v>
      </c>
      <c r="J14" s="21" t="s">
        <v>283</v>
      </c>
      <c r="K14" s="21" t="s">
        <v>118</v>
      </c>
      <c r="L14" s="4" t="s">
        <v>153</v>
      </c>
      <c r="M14" s="21" t="s">
        <v>259</v>
      </c>
      <c r="N14" s="26" t="s">
        <v>305</v>
      </c>
      <c r="O14" s="70" t="s">
        <v>29</v>
      </c>
      <c r="P14" s="40" t="s">
        <v>2197</v>
      </c>
      <c r="Q14" s="40" t="s">
        <v>29</v>
      </c>
      <c r="R14" s="4" t="s">
        <v>157</v>
      </c>
      <c r="S14" s="4"/>
      <c r="T14" s="22" t="s">
        <v>262</v>
      </c>
      <c r="U14" s="27" t="s">
        <v>263</v>
      </c>
      <c r="V14" s="22" t="s">
        <v>28</v>
      </c>
      <c r="W14" s="22"/>
      <c r="X14" s="22" t="s">
        <v>7</v>
      </c>
      <c r="Y14" s="4" t="e">
        <f>VLOOKUP(G14,#REF!,18,0)</f>
        <v>#REF!</v>
      </c>
      <c r="Z14" s="61" t="s">
        <v>332</v>
      </c>
      <c r="AA14" s="29" t="s">
        <v>333</v>
      </c>
      <c r="AB14" s="4" t="s">
        <v>173</v>
      </c>
      <c r="AC14" s="4" t="s">
        <v>173</v>
      </c>
      <c r="AD14" s="4" t="s">
        <v>173</v>
      </c>
      <c r="AE14" s="4" t="s">
        <v>173</v>
      </c>
      <c r="AF14" s="4" t="s">
        <v>173</v>
      </c>
      <c r="AG14" s="4" t="s">
        <v>173</v>
      </c>
      <c r="AH14" s="4" t="s">
        <v>173</v>
      </c>
      <c r="AI14" s="4"/>
      <c r="AN14" s="11">
        <f t="shared" si="4"/>
        <v>2</v>
      </c>
      <c r="AO14" s="11" t="str">
        <f t="shared" si="1"/>
        <v>Dia útil</v>
      </c>
      <c r="AP14" s="11">
        <f t="shared" si="2"/>
        <v>7</v>
      </c>
      <c r="AQ14" s="11" t="str">
        <f t="shared" si="3"/>
        <v>10/05/2024</v>
      </c>
    </row>
    <row r="15" spans="1:43" ht="31.5" customHeight="1" x14ac:dyDescent="0.3">
      <c r="A15" s="28">
        <v>45422</v>
      </c>
      <c r="B15" s="67">
        <v>45422</v>
      </c>
      <c r="C15" s="4">
        <f t="shared" si="0"/>
        <v>0</v>
      </c>
      <c r="D15" s="4">
        <v>9</v>
      </c>
      <c r="E15" s="23">
        <v>12850961</v>
      </c>
      <c r="F15" s="25" t="s">
        <v>334</v>
      </c>
      <c r="G15" s="26" t="s">
        <v>335</v>
      </c>
      <c r="H15" s="23">
        <v>63</v>
      </c>
      <c r="I15" s="21" t="s">
        <v>268</v>
      </c>
      <c r="J15" s="21" t="s">
        <v>336</v>
      </c>
      <c r="K15" s="21" t="s">
        <v>121</v>
      </c>
      <c r="L15" s="4" t="s">
        <v>337</v>
      </c>
      <c r="M15" s="21" t="s">
        <v>259</v>
      </c>
      <c r="N15" s="26" t="s">
        <v>338</v>
      </c>
      <c r="O15" s="70" t="s">
        <v>53</v>
      </c>
      <c r="P15" s="40" t="s">
        <v>56</v>
      </c>
      <c r="Q15" s="40" t="s">
        <v>56</v>
      </c>
      <c r="R15" s="4"/>
      <c r="S15" s="4"/>
      <c r="T15" s="22" t="s">
        <v>274</v>
      </c>
      <c r="U15" s="27" t="s">
        <v>263</v>
      </c>
      <c r="V15" s="22" t="s">
        <v>122</v>
      </c>
      <c r="W15" s="22"/>
      <c r="X15" s="22" t="s">
        <v>12</v>
      </c>
      <c r="Y15" s="4" t="e">
        <f>VLOOKUP(G15,#REF!,18,0)</f>
        <v>#REF!</v>
      </c>
      <c r="Z15" s="61" t="s">
        <v>339</v>
      </c>
      <c r="AA15" s="29" t="s">
        <v>340</v>
      </c>
      <c r="AB15" s="4" t="s">
        <v>173</v>
      </c>
      <c r="AC15" s="4" t="s">
        <v>174</v>
      </c>
      <c r="AD15" s="4" t="s">
        <v>174</v>
      </c>
      <c r="AE15" s="4" t="s">
        <v>173</v>
      </c>
      <c r="AF15" s="4" t="s">
        <v>173</v>
      </c>
      <c r="AG15" s="4" t="s">
        <v>173</v>
      </c>
      <c r="AH15" s="4" t="s">
        <v>173</v>
      </c>
      <c r="AI15" s="4"/>
      <c r="AN15" s="11">
        <f t="shared" si="4"/>
        <v>2</v>
      </c>
      <c r="AO15" s="11" t="str">
        <f t="shared" si="1"/>
        <v>Dia útil</v>
      </c>
      <c r="AP15" s="11">
        <f t="shared" si="2"/>
        <v>7</v>
      </c>
      <c r="AQ15" s="11" t="str">
        <f t="shared" si="3"/>
        <v>10/05/2024</v>
      </c>
    </row>
    <row r="16" spans="1:43" ht="31.5" customHeight="1" x14ac:dyDescent="0.3">
      <c r="A16" s="28">
        <v>45422</v>
      </c>
      <c r="B16" s="67">
        <v>45422</v>
      </c>
      <c r="C16" s="4">
        <f t="shared" si="0"/>
        <v>0</v>
      </c>
      <c r="D16" s="4">
        <v>2</v>
      </c>
      <c r="E16" s="23">
        <v>12851476</v>
      </c>
      <c r="F16" s="25" t="s">
        <v>341</v>
      </c>
      <c r="G16" s="26" t="s">
        <v>342</v>
      </c>
      <c r="H16" s="23">
        <v>43</v>
      </c>
      <c r="I16" s="21" t="s">
        <v>268</v>
      </c>
      <c r="J16" s="21" t="s">
        <v>258</v>
      </c>
      <c r="K16" s="21" t="s">
        <v>121</v>
      </c>
      <c r="L16" s="4" t="s">
        <v>134</v>
      </c>
      <c r="M16" s="21" t="s">
        <v>259</v>
      </c>
      <c r="N16" s="26" t="s">
        <v>260</v>
      </c>
      <c r="O16" s="70" t="s">
        <v>102</v>
      </c>
      <c r="P16" s="40" t="s">
        <v>2197</v>
      </c>
      <c r="Q16" s="40" t="s">
        <v>29</v>
      </c>
      <c r="R16" s="4" t="s">
        <v>343</v>
      </c>
      <c r="S16" s="4"/>
      <c r="T16" s="22" t="s">
        <v>274</v>
      </c>
      <c r="U16" s="27" t="s">
        <v>263</v>
      </c>
      <c r="V16" s="22" t="s">
        <v>122</v>
      </c>
      <c r="W16" s="22"/>
      <c r="X16" s="55" t="s">
        <v>12</v>
      </c>
      <c r="Y16" s="4" t="e">
        <f>VLOOKUP(G16,#REF!,18,0)</f>
        <v>#REF!</v>
      </c>
      <c r="Z16" s="61" t="s">
        <v>344</v>
      </c>
      <c r="AA16" s="29"/>
      <c r="AB16" s="4" t="s">
        <v>174</v>
      </c>
      <c r="AC16" s="4" t="s">
        <v>174</v>
      </c>
      <c r="AD16" s="4" t="s">
        <v>173</v>
      </c>
      <c r="AE16" s="4" t="s">
        <v>173</v>
      </c>
      <c r="AF16" s="4" t="s">
        <v>174</v>
      </c>
      <c r="AG16" s="4" t="s">
        <v>174</v>
      </c>
      <c r="AH16" s="4" t="s">
        <v>173</v>
      </c>
      <c r="AI16" s="4"/>
      <c r="AN16" s="11">
        <f t="shared" si="4"/>
        <v>2</v>
      </c>
      <c r="AO16" s="11" t="str">
        <f t="shared" si="1"/>
        <v>Dia útil</v>
      </c>
      <c r="AP16" s="11">
        <f t="shared" si="2"/>
        <v>7</v>
      </c>
      <c r="AQ16" s="11" t="str">
        <f t="shared" si="3"/>
        <v>10/05/2024</v>
      </c>
    </row>
    <row r="17" spans="1:43" ht="31.5" customHeight="1" x14ac:dyDescent="0.3">
      <c r="A17" s="28">
        <v>45386</v>
      </c>
      <c r="B17" s="67">
        <v>45425</v>
      </c>
      <c r="C17" s="4">
        <f t="shared" si="0"/>
        <v>39</v>
      </c>
      <c r="D17" s="4">
        <v>3</v>
      </c>
      <c r="E17" s="23">
        <v>12853210</v>
      </c>
      <c r="F17" s="25" t="s">
        <v>345</v>
      </c>
      <c r="G17" s="26" t="s">
        <v>346</v>
      </c>
      <c r="H17" s="23">
        <v>1</v>
      </c>
      <c r="I17" s="21" t="s">
        <v>268</v>
      </c>
      <c r="J17" s="21" t="s">
        <v>258</v>
      </c>
      <c r="K17" s="21" t="s">
        <v>118</v>
      </c>
      <c r="L17" s="4" t="s">
        <v>153</v>
      </c>
      <c r="M17" s="21" t="s">
        <v>259</v>
      </c>
      <c r="N17" s="26" t="s">
        <v>260</v>
      </c>
      <c r="O17" s="70" t="s">
        <v>29</v>
      </c>
      <c r="P17" s="40" t="s">
        <v>2357</v>
      </c>
      <c r="Q17" s="40" t="s">
        <v>347</v>
      </c>
      <c r="R17" s="4" t="s">
        <v>348</v>
      </c>
      <c r="S17" s="4"/>
      <c r="T17" s="22" t="s">
        <v>262</v>
      </c>
      <c r="U17" s="27" t="s">
        <v>263</v>
      </c>
      <c r="V17" s="22" t="s">
        <v>46</v>
      </c>
      <c r="W17" s="22"/>
      <c r="X17" s="22" t="s">
        <v>7</v>
      </c>
      <c r="Y17" s="4" t="e">
        <f>VLOOKUP(G17,#REF!,18,0)</f>
        <v>#REF!</v>
      </c>
      <c r="Z17" s="61" t="s">
        <v>349</v>
      </c>
      <c r="AA17" s="29"/>
      <c r="AB17" s="4" t="s">
        <v>173</v>
      </c>
      <c r="AC17" s="4" t="s">
        <v>173</v>
      </c>
      <c r="AD17" s="4" t="s">
        <v>174</v>
      </c>
      <c r="AE17" s="4" t="s">
        <v>173</v>
      </c>
      <c r="AF17" s="4" t="s">
        <v>173</v>
      </c>
      <c r="AG17" s="4" t="s">
        <v>174</v>
      </c>
      <c r="AH17" s="4" t="s">
        <v>173</v>
      </c>
      <c r="AI17" s="4"/>
      <c r="AN17" s="11">
        <f t="shared" si="4"/>
        <v>2</v>
      </c>
      <c r="AO17" s="11" t="str">
        <f t="shared" si="1"/>
        <v>Dia útil</v>
      </c>
      <c r="AP17" s="11">
        <f t="shared" si="2"/>
        <v>8</v>
      </c>
      <c r="AQ17" s="11" t="str">
        <f t="shared" si="3"/>
        <v>13/05/2024</v>
      </c>
    </row>
    <row r="18" spans="1:43" ht="31.5" customHeight="1" x14ac:dyDescent="0.3">
      <c r="A18" s="28">
        <v>45386</v>
      </c>
      <c r="B18" s="67">
        <v>45425</v>
      </c>
      <c r="C18" s="4">
        <f t="shared" si="0"/>
        <v>39</v>
      </c>
      <c r="D18" s="4">
        <v>3</v>
      </c>
      <c r="E18" s="23">
        <v>12853207</v>
      </c>
      <c r="F18" s="25" t="s">
        <v>350</v>
      </c>
      <c r="G18" s="26" t="s">
        <v>351</v>
      </c>
      <c r="H18" s="23">
        <v>5</v>
      </c>
      <c r="I18" s="21" t="s">
        <v>268</v>
      </c>
      <c r="J18" s="21" t="s">
        <v>258</v>
      </c>
      <c r="K18" s="21" t="s">
        <v>118</v>
      </c>
      <c r="L18" s="4" t="s">
        <v>153</v>
      </c>
      <c r="M18" s="21" t="s">
        <v>259</v>
      </c>
      <c r="N18" s="26" t="s">
        <v>260</v>
      </c>
      <c r="O18" s="70" t="s">
        <v>29</v>
      </c>
      <c r="P18" s="40" t="s">
        <v>2343</v>
      </c>
      <c r="Q18" s="40" t="s">
        <v>27</v>
      </c>
      <c r="R18" s="4" t="s">
        <v>348</v>
      </c>
      <c r="S18" s="4"/>
      <c r="T18" s="22" t="s">
        <v>262</v>
      </c>
      <c r="U18" s="27" t="s">
        <v>263</v>
      </c>
      <c r="V18" s="22" t="s">
        <v>46</v>
      </c>
      <c r="W18" s="22"/>
      <c r="X18" s="22" t="s">
        <v>7</v>
      </c>
      <c r="Y18" s="4" t="e">
        <f>VLOOKUP(G18,#REF!,18,0)</f>
        <v>#REF!</v>
      </c>
      <c r="Z18" s="61" t="s">
        <v>352</v>
      </c>
      <c r="AA18" s="29"/>
      <c r="AB18" s="4" t="s">
        <v>173</v>
      </c>
      <c r="AC18" s="4" t="s">
        <v>173</v>
      </c>
      <c r="AD18" s="4" t="s">
        <v>174</v>
      </c>
      <c r="AE18" s="4" t="s">
        <v>173</v>
      </c>
      <c r="AF18" s="4" t="s">
        <v>173</v>
      </c>
      <c r="AG18" s="4" t="s">
        <v>174</v>
      </c>
      <c r="AH18" s="4" t="s">
        <v>173</v>
      </c>
      <c r="AI18" s="4"/>
      <c r="AN18" s="11">
        <f t="shared" si="4"/>
        <v>2</v>
      </c>
      <c r="AO18" s="11" t="str">
        <f t="shared" si="1"/>
        <v>Dia útil</v>
      </c>
      <c r="AP18" s="11">
        <f t="shared" si="2"/>
        <v>8</v>
      </c>
      <c r="AQ18" s="11" t="str">
        <f t="shared" si="3"/>
        <v>13/05/2024</v>
      </c>
    </row>
    <row r="19" spans="1:43" ht="31.5" customHeight="1" x14ac:dyDescent="0.3">
      <c r="A19" s="28">
        <v>45416</v>
      </c>
      <c r="B19" s="67">
        <v>45425</v>
      </c>
      <c r="C19" s="4">
        <f t="shared" si="0"/>
        <v>9</v>
      </c>
      <c r="D19" s="4"/>
      <c r="E19" s="23">
        <v>12853274</v>
      </c>
      <c r="F19" s="25" t="s">
        <v>353</v>
      </c>
      <c r="G19" s="26" t="s">
        <v>354</v>
      </c>
      <c r="H19" s="23">
        <v>31</v>
      </c>
      <c r="I19" s="21" t="s">
        <v>268</v>
      </c>
      <c r="J19" s="21" t="s">
        <v>258</v>
      </c>
      <c r="K19" s="21" t="s">
        <v>121</v>
      </c>
      <c r="L19" s="4" t="s">
        <v>355</v>
      </c>
      <c r="M19" s="21" t="s">
        <v>259</v>
      </c>
      <c r="N19" s="26" t="s">
        <v>356</v>
      </c>
      <c r="O19" s="70" t="s">
        <v>29</v>
      </c>
      <c r="P19" s="40" t="s">
        <v>2343</v>
      </c>
      <c r="Q19" s="40" t="s">
        <v>27</v>
      </c>
      <c r="R19" s="4" t="s">
        <v>279</v>
      </c>
      <c r="S19" s="4"/>
      <c r="T19" s="22" t="s">
        <v>262</v>
      </c>
      <c r="U19" s="27" t="s">
        <v>263</v>
      </c>
      <c r="V19" s="4" t="s">
        <v>122</v>
      </c>
      <c r="W19" s="22" t="s">
        <v>28</v>
      </c>
      <c r="X19" s="22" t="s">
        <v>7</v>
      </c>
      <c r="Y19" s="4" t="e">
        <f>VLOOKUP(G19,#REF!,18,0)</f>
        <v>#REF!</v>
      </c>
      <c r="Z19" s="61" t="s">
        <v>357</v>
      </c>
      <c r="AA19" s="121"/>
      <c r="AB19" s="4" t="s">
        <v>173</v>
      </c>
      <c r="AC19" s="4" t="s">
        <v>174</v>
      </c>
      <c r="AD19" s="4" t="s">
        <v>173</v>
      </c>
      <c r="AE19" s="4" t="s">
        <v>173</v>
      </c>
      <c r="AF19" s="4" t="s">
        <v>173</v>
      </c>
      <c r="AG19" s="4" t="s">
        <v>174</v>
      </c>
      <c r="AH19" s="4" t="s">
        <v>173</v>
      </c>
      <c r="AI19" s="4"/>
      <c r="AN19" s="11">
        <f t="shared" si="4"/>
        <v>2</v>
      </c>
      <c r="AO19" s="11" t="str">
        <f t="shared" si="1"/>
        <v>Dia útil</v>
      </c>
      <c r="AP19" s="11">
        <f t="shared" si="2"/>
        <v>8</v>
      </c>
      <c r="AQ19" s="11" t="str">
        <f t="shared" si="3"/>
        <v>13/05/2024</v>
      </c>
    </row>
    <row r="20" spans="1:43" ht="31.5" customHeight="1" x14ac:dyDescent="0.3">
      <c r="A20" s="28">
        <v>45377</v>
      </c>
      <c r="B20" s="67">
        <v>45425</v>
      </c>
      <c r="C20" s="4">
        <f t="shared" si="0"/>
        <v>48</v>
      </c>
      <c r="D20" s="4">
        <v>7</v>
      </c>
      <c r="E20" s="23">
        <v>12853471</v>
      </c>
      <c r="F20" s="25" t="s">
        <v>358</v>
      </c>
      <c r="G20" s="26" t="s">
        <v>359</v>
      </c>
      <c r="H20" s="23">
        <v>86</v>
      </c>
      <c r="I20" s="21" t="s">
        <v>268</v>
      </c>
      <c r="J20" s="21" t="s">
        <v>258</v>
      </c>
      <c r="K20" s="21" t="s">
        <v>121</v>
      </c>
      <c r="L20" s="4" t="s">
        <v>360</v>
      </c>
      <c r="M20" s="21" t="s">
        <v>259</v>
      </c>
      <c r="N20" s="26" t="s">
        <v>290</v>
      </c>
      <c r="O20" s="2" t="s">
        <v>290</v>
      </c>
      <c r="P20" s="40" t="s">
        <v>2359</v>
      </c>
      <c r="Q20" s="40" t="s">
        <v>2375</v>
      </c>
      <c r="R20" s="4"/>
      <c r="S20" s="4"/>
      <c r="T20" s="22" t="s">
        <v>274</v>
      </c>
      <c r="U20" s="27" t="s">
        <v>263</v>
      </c>
      <c r="V20" s="22" t="s">
        <v>55</v>
      </c>
      <c r="W20" s="22"/>
      <c r="X20" s="22" t="s">
        <v>7</v>
      </c>
      <c r="Y20" s="4" t="e">
        <f>VLOOKUP(G20,#REF!,18,0)</f>
        <v>#REF!</v>
      </c>
      <c r="Z20" s="61" t="s">
        <v>361</v>
      </c>
      <c r="AA20" s="29" t="s">
        <v>290</v>
      </c>
      <c r="AB20" s="4" t="s">
        <v>174</v>
      </c>
      <c r="AC20" s="4" t="s">
        <v>174</v>
      </c>
      <c r="AD20" s="4" t="s">
        <v>173</v>
      </c>
      <c r="AE20" s="4" t="s">
        <v>173</v>
      </c>
      <c r="AF20" s="4" t="s">
        <v>173</v>
      </c>
      <c r="AG20" s="4" t="s">
        <v>174</v>
      </c>
      <c r="AH20" s="4" t="s">
        <v>173</v>
      </c>
      <c r="AI20" s="4"/>
      <c r="AN20" s="11">
        <f t="shared" si="4"/>
        <v>2</v>
      </c>
      <c r="AO20" s="11" t="str">
        <f t="shared" si="1"/>
        <v>Dia útil</v>
      </c>
      <c r="AP20" s="11">
        <f t="shared" si="2"/>
        <v>8</v>
      </c>
      <c r="AQ20" s="11" t="str">
        <f t="shared" si="3"/>
        <v>13/05/2024</v>
      </c>
    </row>
    <row r="21" spans="1:43" ht="31.5" customHeight="1" x14ac:dyDescent="0.3">
      <c r="A21" s="28">
        <v>45307</v>
      </c>
      <c r="B21" s="67">
        <v>45425</v>
      </c>
      <c r="C21" s="4">
        <f t="shared" si="0"/>
        <v>118</v>
      </c>
      <c r="D21" s="4">
        <v>8</v>
      </c>
      <c r="E21" s="23">
        <v>12853669</v>
      </c>
      <c r="F21" s="25" t="s">
        <v>362</v>
      </c>
      <c r="G21" s="26" t="s">
        <v>363</v>
      </c>
      <c r="H21" s="23">
        <v>2</v>
      </c>
      <c r="I21" s="21" t="s">
        <v>268</v>
      </c>
      <c r="J21" s="21" t="s">
        <v>258</v>
      </c>
      <c r="K21" s="21" t="s">
        <v>121</v>
      </c>
      <c r="L21" s="4" t="s">
        <v>137</v>
      </c>
      <c r="M21" s="21" t="s">
        <v>259</v>
      </c>
      <c r="N21" s="26" t="s">
        <v>305</v>
      </c>
      <c r="O21" s="70" t="s">
        <v>29</v>
      </c>
      <c r="P21" s="40" t="s">
        <v>2197</v>
      </c>
      <c r="Q21" s="40" t="s">
        <v>29</v>
      </c>
      <c r="R21" s="4" t="s">
        <v>157</v>
      </c>
      <c r="S21" s="4"/>
      <c r="T21" s="22" t="s">
        <v>274</v>
      </c>
      <c r="U21" s="27" t="s">
        <v>263</v>
      </c>
      <c r="V21" s="22" t="s">
        <v>28</v>
      </c>
      <c r="W21" s="22"/>
      <c r="X21" s="22" t="s">
        <v>7</v>
      </c>
      <c r="Y21" s="4" t="e">
        <f>VLOOKUP(G21,#REF!,18,0)</f>
        <v>#REF!</v>
      </c>
      <c r="Z21" s="61" t="s">
        <v>364</v>
      </c>
      <c r="AA21" s="29"/>
      <c r="AB21" s="4" t="s">
        <v>174</v>
      </c>
      <c r="AC21" s="4" t="s">
        <v>174</v>
      </c>
      <c r="AD21" s="4" t="s">
        <v>173</v>
      </c>
      <c r="AE21" s="4" t="s">
        <v>173</v>
      </c>
      <c r="AF21" s="4" t="s">
        <v>173</v>
      </c>
      <c r="AG21" s="4" t="s">
        <v>174</v>
      </c>
      <c r="AH21" s="4" t="s">
        <v>173</v>
      </c>
      <c r="AI21" s="4"/>
      <c r="AN21" s="11">
        <f t="shared" si="4"/>
        <v>2</v>
      </c>
      <c r="AO21" s="11" t="str">
        <f t="shared" si="1"/>
        <v>Dia útil</v>
      </c>
      <c r="AP21" s="11">
        <f t="shared" si="2"/>
        <v>8</v>
      </c>
      <c r="AQ21" s="11" t="str">
        <f t="shared" si="3"/>
        <v>13/05/2024</v>
      </c>
    </row>
    <row r="22" spans="1:43" ht="31.5" customHeight="1" x14ac:dyDescent="0.3">
      <c r="A22" s="4"/>
      <c r="B22" s="67">
        <v>45425</v>
      </c>
      <c r="C22" s="4">
        <f t="shared" si="0"/>
        <v>45425</v>
      </c>
      <c r="D22" s="4">
        <v>0</v>
      </c>
      <c r="E22" s="23">
        <v>12854318</v>
      </c>
      <c r="F22" s="25" t="s">
        <v>365</v>
      </c>
      <c r="G22" s="26" t="s">
        <v>366</v>
      </c>
      <c r="H22" s="23">
        <v>39</v>
      </c>
      <c r="I22" s="21" t="s">
        <v>257</v>
      </c>
      <c r="J22" s="21" t="s">
        <v>258</v>
      </c>
      <c r="K22" s="21" t="s">
        <v>118</v>
      </c>
      <c r="L22" s="4" t="s">
        <v>153</v>
      </c>
      <c r="M22" s="21" t="s">
        <v>259</v>
      </c>
      <c r="N22" s="26" t="s">
        <v>338</v>
      </c>
      <c r="O22" s="70" t="s">
        <v>367</v>
      </c>
      <c r="P22" s="40" t="s">
        <v>2197</v>
      </c>
      <c r="Q22" s="40" t="s">
        <v>29</v>
      </c>
      <c r="R22" s="31"/>
      <c r="S22" s="31"/>
      <c r="T22" s="22" t="s">
        <v>274</v>
      </c>
      <c r="U22" s="27" t="s">
        <v>263</v>
      </c>
      <c r="V22" s="22" t="s">
        <v>31</v>
      </c>
      <c r="W22" s="22"/>
      <c r="X22" s="55" t="s">
        <v>12</v>
      </c>
      <c r="Y22" s="4" t="e">
        <f>VLOOKUP(G22,#REF!,18,0)</f>
        <v>#REF!</v>
      </c>
      <c r="Z22" s="61" t="s">
        <v>368</v>
      </c>
      <c r="AA22" s="98" t="s">
        <v>369</v>
      </c>
      <c r="AB22" s="4" t="s">
        <v>174</v>
      </c>
      <c r="AC22" s="4" t="s">
        <v>174</v>
      </c>
      <c r="AD22" s="4" t="s">
        <v>173</v>
      </c>
      <c r="AE22" s="4" t="s">
        <v>173</v>
      </c>
      <c r="AF22" s="4" t="s">
        <v>174</v>
      </c>
      <c r="AG22" s="4" t="s">
        <v>174</v>
      </c>
      <c r="AH22" s="4" t="s">
        <v>173</v>
      </c>
      <c r="AI22" s="4"/>
      <c r="AN22" s="11">
        <f t="shared" si="4"/>
        <v>2</v>
      </c>
      <c r="AO22" s="11" t="str">
        <f t="shared" si="1"/>
        <v>Dia útil</v>
      </c>
      <c r="AP22" s="11">
        <f t="shared" si="2"/>
        <v>8</v>
      </c>
      <c r="AQ22" s="11" t="str">
        <f t="shared" si="3"/>
        <v>13/05/2024</v>
      </c>
    </row>
    <row r="23" spans="1:43" ht="31.5" customHeight="1" x14ac:dyDescent="0.3">
      <c r="A23" s="28">
        <v>45407</v>
      </c>
      <c r="B23" s="67">
        <v>45426</v>
      </c>
      <c r="C23" s="4">
        <f t="shared" si="0"/>
        <v>19</v>
      </c>
      <c r="D23" s="4">
        <v>8</v>
      </c>
      <c r="E23" s="23">
        <v>12856867</v>
      </c>
      <c r="F23" s="25" t="s">
        <v>370</v>
      </c>
      <c r="G23" s="26" t="s">
        <v>371</v>
      </c>
      <c r="H23" s="23">
        <v>49</v>
      </c>
      <c r="I23" s="21" t="s">
        <v>268</v>
      </c>
      <c r="J23" s="21" t="s">
        <v>372</v>
      </c>
      <c r="K23" s="21" t="s">
        <v>121</v>
      </c>
      <c r="L23" s="4" t="s">
        <v>137</v>
      </c>
      <c r="M23" s="21" t="s">
        <v>259</v>
      </c>
      <c r="N23" s="26" t="s">
        <v>356</v>
      </c>
      <c r="O23" s="70" t="s">
        <v>53</v>
      </c>
      <c r="P23" s="40" t="s">
        <v>338</v>
      </c>
      <c r="Q23" s="40" t="s">
        <v>50</v>
      </c>
      <c r="R23" s="4"/>
      <c r="S23" s="4"/>
      <c r="T23" s="22" t="s">
        <v>274</v>
      </c>
      <c r="U23" s="27" t="s">
        <v>263</v>
      </c>
      <c r="V23" s="22" t="s">
        <v>122</v>
      </c>
      <c r="W23" s="22"/>
      <c r="X23" s="22" t="s">
        <v>12</v>
      </c>
      <c r="Y23" s="4" t="e">
        <f>VLOOKUP(G23,#REF!,18,0)</f>
        <v>#REF!</v>
      </c>
      <c r="Z23" s="61" t="s">
        <v>373</v>
      </c>
      <c r="AA23" s="29" t="s">
        <v>374</v>
      </c>
      <c r="AB23" s="4" t="s">
        <v>174</v>
      </c>
      <c r="AC23" s="4" t="s">
        <v>174</v>
      </c>
      <c r="AD23" s="4" t="s">
        <v>174</v>
      </c>
      <c r="AE23" s="4" t="s">
        <v>173</v>
      </c>
      <c r="AF23" s="4" t="s">
        <v>173</v>
      </c>
      <c r="AG23" s="4" t="s">
        <v>173</v>
      </c>
      <c r="AH23" s="4" t="s">
        <v>173</v>
      </c>
      <c r="AI23" s="4"/>
      <c r="AN23" s="11">
        <f t="shared" si="4"/>
        <v>2</v>
      </c>
      <c r="AO23" s="11" t="str">
        <f t="shared" si="1"/>
        <v>Dia útil</v>
      </c>
      <c r="AP23" s="11">
        <f t="shared" si="2"/>
        <v>9</v>
      </c>
      <c r="AQ23" s="11" t="str">
        <f t="shared" si="3"/>
        <v>14/05/2024</v>
      </c>
    </row>
    <row r="24" spans="1:43" ht="31.5" customHeight="1" x14ac:dyDescent="0.3">
      <c r="A24" s="28">
        <v>45421</v>
      </c>
      <c r="B24" s="67">
        <v>45426</v>
      </c>
      <c r="C24" s="4">
        <f t="shared" si="0"/>
        <v>5</v>
      </c>
      <c r="D24" s="4">
        <v>2</v>
      </c>
      <c r="E24" s="23">
        <v>12856318</v>
      </c>
      <c r="F24" s="25" t="s">
        <v>375</v>
      </c>
      <c r="G24" s="26" t="s">
        <v>376</v>
      </c>
      <c r="H24" s="23">
        <v>59</v>
      </c>
      <c r="I24" s="21" t="s">
        <v>268</v>
      </c>
      <c r="J24" s="21" t="s">
        <v>372</v>
      </c>
      <c r="K24" s="21" t="s">
        <v>121</v>
      </c>
      <c r="L24" s="4" t="s">
        <v>377</v>
      </c>
      <c r="M24" s="21" t="s">
        <v>259</v>
      </c>
      <c r="N24" s="26" t="s">
        <v>356</v>
      </c>
      <c r="O24" s="70" t="s">
        <v>53</v>
      </c>
      <c r="P24" s="40" t="s">
        <v>2359</v>
      </c>
      <c r="Q24" s="40" t="s">
        <v>2375</v>
      </c>
      <c r="R24" s="4" t="s">
        <v>378</v>
      </c>
      <c r="S24" s="4"/>
      <c r="T24" s="22" t="s">
        <v>262</v>
      </c>
      <c r="U24" s="27" t="s">
        <v>263</v>
      </c>
      <c r="V24" s="22" t="s">
        <v>122</v>
      </c>
      <c r="W24" s="22"/>
      <c r="X24" s="55" t="s">
        <v>12</v>
      </c>
      <c r="Y24" s="4" t="e">
        <f>VLOOKUP(G24,#REF!,18,0)</f>
        <v>#REF!</v>
      </c>
      <c r="Z24" s="61" t="s">
        <v>379</v>
      </c>
      <c r="AA24" s="29" t="s">
        <v>380</v>
      </c>
      <c r="AB24" s="4" t="s">
        <v>174</v>
      </c>
      <c r="AC24" s="4" t="s">
        <v>174</v>
      </c>
      <c r="AD24" s="4" t="s">
        <v>174</v>
      </c>
      <c r="AE24" s="4" t="s">
        <v>173</v>
      </c>
      <c r="AF24" s="4" t="s">
        <v>173</v>
      </c>
      <c r="AG24" s="4" t="s">
        <v>174</v>
      </c>
      <c r="AH24" s="4" t="s">
        <v>173</v>
      </c>
      <c r="AI24" s="4"/>
      <c r="AN24" s="11">
        <f t="shared" si="4"/>
        <v>2</v>
      </c>
      <c r="AO24" s="11" t="str">
        <f t="shared" si="1"/>
        <v>Dia útil</v>
      </c>
      <c r="AP24" s="11">
        <f t="shared" si="2"/>
        <v>9</v>
      </c>
      <c r="AQ24" s="11" t="str">
        <f t="shared" si="3"/>
        <v>14/05/2024</v>
      </c>
    </row>
    <row r="25" spans="1:43" ht="31.5" customHeight="1" x14ac:dyDescent="0.3">
      <c r="A25" s="21">
        <v>45426</v>
      </c>
      <c r="B25" s="65">
        <v>45427</v>
      </c>
      <c r="C25" s="4">
        <f t="shared" si="0"/>
        <v>1</v>
      </c>
      <c r="D25" s="23">
        <v>3</v>
      </c>
      <c r="E25" s="23">
        <v>12858942</v>
      </c>
      <c r="F25" s="25" t="s">
        <v>381</v>
      </c>
      <c r="G25" s="26" t="s">
        <v>382</v>
      </c>
      <c r="H25" s="23">
        <v>33</v>
      </c>
      <c r="I25" s="21" t="s">
        <v>268</v>
      </c>
      <c r="J25" s="21" t="s">
        <v>283</v>
      </c>
      <c r="K25" s="21" t="s">
        <v>121</v>
      </c>
      <c r="L25" s="4" t="s">
        <v>137</v>
      </c>
      <c r="M25" s="21" t="s">
        <v>259</v>
      </c>
      <c r="N25" s="21" t="s">
        <v>260</v>
      </c>
      <c r="O25" s="70" t="s">
        <v>102</v>
      </c>
      <c r="P25" s="40" t="s">
        <v>42</v>
      </c>
      <c r="Q25" s="40" t="s">
        <v>111</v>
      </c>
      <c r="R25" s="4"/>
      <c r="S25" s="4"/>
      <c r="T25" s="21" t="s">
        <v>262</v>
      </c>
      <c r="U25" s="21" t="s">
        <v>263</v>
      </c>
      <c r="V25" s="21" t="s">
        <v>122</v>
      </c>
      <c r="W25" s="21"/>
      <c r="X25" s="22" t="s">
        <v>12</v>
      </c>
      <c r="Y25" s="4" t="e">
        <f>VLOOKUP(G25,#REF!,18,0)</f>
        <v>#REF!</v>
      </c>
      <c r="Z25" s="62" t="s">
        <v>383</v>
      </c>
      <c r="AA25" s="29" t="s">
        <v>384</v>
      </c>
      <c r="AB25" s="4" t="s">
        <v>174</v>
      </c>
      <c r="AC25" s="4" t="s">
        <v>174</v>
      </c>
      <c r="AD25" s="4" t="s">
        <v>173</v>
      </c>
      <c r="AE25" s="4" t="s">
        <v>173</v>
      </c>
      <c r="AF25" s="4" t="s">
        <v>173</v>
      </c>
      <c r="AG25" s="4" t="s">
        <v>174</v>
      </c>
      <c r="AH25" s="4" t="s">
        <v>173</v>
      </c>
      <c r="AI25" s="4"/>
      <c r="AN25" s="11">
        <f t="shared" si="4"/>
        <v>3</v>
      </c>
      <c r="AO25" s="11" t="str">
        <f t="shared" si="1"/>
        <v>Dia útil</v>
      </c>
      <c r="AP25" s="11">
        <f t="shared" si="2"/>
        <v>10</v>
      </c>
      <c r="AQ25" s="11" t="str">
        <f t="shared" si="3"/>
        <v>15/05/2024</v>
      </c>
    </row>
    <row r="26" spans="1:43" ht="31.5" customHeight="1" x14ac:dyDescent="0.3">
      <c r="A26" s="28">
        <v>45425</v>
      </c>
      <c r="B26" s="65">
        <v>45427</v>
      </c>
      <c r="C26" s="4">
        <f t="shared" si="0"/>
        <v>2</v>
      </c>
      <c r="D26" s="4">
        <v>3</v>
      </c>
      <c r="E26" s="23">
        <v>12859785</v>
      </c>
      <c r="F26" s="25" t="s">
        <v>385</v>
      </c>
      <c r="G26" s="26" t="s">
        <v>386</v>
      </c>
      <c r="H26" s="23">
        <v>74</v>
      </c>
      <c r="I26" s="21" t="s">
        <v>268</v>
      </c>
      <c r="J26" s="21" t="s">
        <v>258</v>
      </c>
      <c r="K26" s="21" t="s">
        <v>121</v>
      </c>
      <c r="L26" s="4" t="s">
        <v>387</v>
      </c>
      <c r="M26" s="21" t="s">
        <v>259</v>
      </c>
      <c r="N26" s="21" t="s">
        <v>356</v>
      </c>
      <c r="O26" s="70" t="s">
        <v>29</v>
      </c>
      <c r="P26" s="40" t="s">
        <v>2347</v>
      </c>
      <c r="Q26" s="40" t="s">
        <v>2473</v>
      </c>
      <c r="R26" s="4"/>
      <c r="S26" s="4"/>
      <c r="T26" s="21" t="s">
        <v>274</v>
      </c>
      <c r="U26" s="21" t="s">
        <v>263</v>
      </c>
      <c r="V26" s="21" t="s">
        <v>124</v>
      </c>
      <c r="W26" s="21"/>
      <c r="X26" s="22" t="s">
        <v>12</v>
      </c>
      <c r="Y26" s="4" t="e">
        <f>VLOOKUP(G26,#REF!,18,0)</f>
        <v>#REF!</v>
      </c>
      <c r="Z26" s="62" t="s">
        <v>388</v>
      </c>
      <c r="AA26" s="29" t="s">
        <v>389</v>
      </c>
      <c r="AB26" s="4" t="s">
        <v>173</v>
      </c>
      <c r="AC26" s="4" t="s">
        <v>173</v>
      </c>
      <c r="AD26" s="4" t="s">
        <v>174</v>
      </c>
      <c r="AE26" s="4" t="s">
        <v>173</v>
      </c>
      <c r="AF26" s="4" t="s">
        <v>173</v>
      </c>
      <c r="AG26" s="4" t="s">
        <v>174</v>
      </c>
      <c r="AH26" s="4" t="s">
        <v>173</v>
      </c>
      <c r="AI26" s="4"/>
      <c r="AN26" s="11">
        <f t="shared" si="4"/>
        <v>3</v>
      </c>
      <c r="AO26" s="11" t="str">
        <f t="shared" si="1"/>
        <v>Dia útil</v>
      </c>
      <c r="AP26" s="11">
        <f t="shared" si="2"/>
        <v>10</v>
      </c>
      <c r="AQ26" s="11" t="str">
        <f t="shared" si="3"/>
        <v>15/05/2024</v>
      </c>
    </row>
    <row r="27" spans="1:43" ht="31.5" customHeight="1" x14ac:dyDescent="0.3">
      <c r="A27" s="28">
        <v>45418</v>
      </c>
      <c r="B27" s="65">
        <v>45428</v>
      </c>
      <c r="C27" s="4">
        <f t="shared" si="0"/>
        <v>10</v>
      </c>
      <c r="D27" s="42">
        <v>12</v>
      </c>
      <c r="E27" s="23">
        <v>12861169</v>
      </c>
      <c r="F27" s="25" t="s">
        <v>390</v>
      </c>
      <c r="G27" s="26" t="s">
        <v>391</v>
      </c>
      <c r="H27" s="23">
        <v>60</v>
      </c>
      <c r="I27" s="21" t="s">
        <v>268</v>
      </c>
      <c r="J27" s="21" t="s">
        <v>258</v>
      </c>
      <c r="K27" s="21" t="s">
        <v>118</v>
      </c>
      <c r="L27" s="4" t="s">
        <v>153</v>
      </c>
      <c r="M27" s="21" t="s">
        <v>259</v>
      </c>
      <c r="N27" s="21" t="s">
        <v>311</v>
      </c>
      <c r="O27" s="70" t="s">
        <v>29</v>
      </c>
      <c r="P27" s="40" t="s">
        <v>69</v>
      </c>
      <c r="Q27" s="40" t="s">
        <v>69</v>
      </c>
      <c r="R27" s="4" t="s">
        <v>124</v>
      </c>
      <c r="S27" s="4"/>
      <c r="T27" s="21" t="s">
        <v>262</v>
      </c>
      <c r="U27" s="21" t="s">
        <v>263</v>
      </c>
      <c r="V27" s="21" t="s">
        <v>124</v>
      </c>
      <c r="W27" s="21"/>
      <c r="X27" s="22" t="s">
        <v>7</v>
      </c>
      <c r="Y27" s="4" t="e">
        <f>VLOOKUP(G27,#REF!,18,0)</f>
        <v>#REF!</v>
      </c>
      <c r="Z27" s="62" t="s">
        <v>392</v>
      </c>
      <c r="AA27" s="29"/>
      <c r="AB27" s="4" t="s">
        <v>174</v>
      </c>
      <c r="AC27" s="4" t="s">
        <v>174</v>
      </c>
      <c r="AD27" s="4" t="s">
        <v>173</v>
      </c>
      <c r="AE27" s="4" t="s">
        <v>173</v>
      </c>
      <c r="AF27" s="4" t="s">
        <v>173</v>
      </c>
      <c r="AG27" s="4" t="s">
        <v>174</v>
      </c>
      <c r="AH27" s="4" t="s">
        <v>173</v>
      </c>
      <c r="AI27" s="4"/>
      <c r="AN27" s="11">
        <f t="shared" si="4"/>
        <v>3</v>
      </c>
      <c r="AO27" s="11" t="str">
        <f t="shared" si="1"/>
        <v>Dia útil</v>
      </c>
      <c r="AP27" s="11">
        <f t="shared" si="2"/>
        <v>11</v>
      </c>
      <c r="AQ27" s="11" t="str">
        <f t="shared" si="3"/>
        <v>16/05/2024</v>
      </c>
    </row>
    <row r="28" spans="1:43" ht="31.5" customHeight="1" x14ac:dyDescent="0.3">
      <c r="A28" s="28">
        <v>45415</v>
      </c>
      <c r="B28" s="65">
        <v>45428</v>
      </c>
      <c r="C28" s="4">
        <f t="shared" si="0"/>
        <v>13</v>
      </c>
      <c r="D28" s="1">
        <v>3</v>
      </c>
      <c r="E28" s="23">
        <v>12862067</v>
      </c>
      <c r="F28" s="25" t="s">
        <v>393</v>
      </c>
      <c r="G28" s="26" t="s">
        <v>394</v>
      </c>
      <c r="H28" s="23">
        <v>59</v>
      </c>
      <c r="I28" s="21" t="s">
        <v>268</v>
      </c>
      <c r="J28" s="21" t="s">
        <v>258</v>
      </c>
      <c r="K28" s="21" t="s">
        <v>118</v>
      </c>
      <c r="L28" s="4" t="s">
        <v>395</v>
      </c>
      <c r="M28" s="21" t="s">
        <v>259</v>
      </c>
      <c r="N28" s="21" t="s">
        <v>260</v>
      </c>
      <c r="O28" s="70" t="s">
        <v>29</v>
      </c>
      <c r="P28" s="40" t="s">
        <v>2197</v>
      </c>
      <c r="Q28" s="40" t="s">
        <v>29</v>
      </c>
      <c r="R28" s="4" t="s">
        <v>306</v>
      </c>
      <c r="S28" s="4"/>
      <c r="T28" s="21" t="s">
        <v>262</v>
      </c>
      <c r="U28" s="21" t="s">
        <v>263</v>
      </c>
      <c r="V28" s="21" t="s">
        <v>28</v>
      </c>
      <c r="W28" s="21"/>
      <c r="X28" s="22" t="s">
        <v>7</v>
      </c>
      <c r="Y28" s="4" t="e">
        <f>VLOOKUP(G28,#REF!,18,0)</f>
        <v>#REF!</v>
      </c>
      <c r="Z28" s="62" t="s">
        <v>396</v>
      </c>
      <c r="AA28" s="29" t="s">
        <v>397</v>
      </c>
      <c r="AB28" s="4" t="s">
        <v>173</v>
      </c>
      <c r="AC28" s="4" t="s">
        <v>174</v>
      </c>
      <c r="AD28" s="4" t="s">
        <v>173</v>
      </c>
      <c r="AE28" s="4" t="s">
        <v>173</v>
      </c>
      <c r="AF28" s="4" t="s">
        <v>173</v>
      </c>
      <c r="AG28" s="4" t="s">
        <v>174</v>
      </c>
      <c r="AH28" s="4" t="s">
        <v>173</v>
      </c>
      <c r="AI28" s="4"/>
      <c r="AN28" s="11">
        <f t="shared" si="4"/>
        <v>3</v>
      </c>
      <c r="AO28" s="11" t="str">
        <f t="shared" si="1"/>
        <v>Dia útil</v>
      </c>
      <c r="AP28" s="11">
        <f t="shared" si="2"/>
        <v>11</v>
      </c>
      <c r="AQ28" s="11" t="str">
        <f t="shared" si="3"/>
        <v>16/05/2024</v>
      </c>
    </row>
    <row r="29" spans="1:43" ht="31.5" customHeight="1" x14ac:dyDescent="0.3">
      <c r="A29" s="28">
        <v>45378</v>
      </c>
      <c r="B29" s="65">
        <v>45428</v>
      </c>
      <c r="C29" s="4">
        <f t="shared" si="0"/>
        <v>50</v>
      </c>
      <c r="D29" s="42">
        <v>4</v>
      </c>
      <c r="E29" s="23">
        <v>12861507</v>
      </c>
      <c r="F29" s="25" t="s">
        <v>398</v>
      </c>
      <c r="G29" s="26" t="s">
        <v>399</v>
      </c>
      <c r="H29" s="23">
        <v>77</v>
      </c>
      <c r="I29" s="21" t="s">
        <v>268</v>
      </c>
      <c r="J29" s="21" t="s">
        <v>258</v>
      </c>
      <c r="K29" s="21" t="s">
        <v>121</v>
      </c>
      <c r="L29" s="4" t="s">
        <v>139</v>
      </c>
      <c r="M29" s="21" t="s">
        <v>259</v>
      </c>
      <c r="N29" s="21" t="s">
        <v>311</v>
      </c>
      <c r="O29" s="70" t="s">
        <v>29</v>
      </c>
      <c r="P29" s="40" t="s">
        <v>69</v>
      </c>
      <c r="Q29" s="40" t="s">
        <v>69</v>
      </c>
      <c r="R29" s="4" t="s">
        <v>261</v>
      </c>
      <c r="S29" s="4"/>
      <c r="T29" s="21" t="s">
        <v>262</v>
      </c>
      <c r="U29" s="21" t="s">
        <v>263</v>
      </c>
      <c r="V29" s="22" t="s">
        <v>46</v>
      </c>
      <c r="W29" s="21"/>
      <c r="X29" s="55" t="s">
        <v>12</v>
      </c>
      <c r="Y29" s="4" t="e">
        <f>VLOOKUP(G29,#REF!,18,0)</f>
        <v>#REF!</v>
      </c>
      <c r="Z29" s="62" t="s">
        <v>400</v>
      </c>
      <c r="AA29" s="29" t="s">
        <v>35</v>
      </c>
      <c r="AB29" s="4" t="s">
        <v>174</v>
      </c>
      <c r="AC29" s="4" t="s">
        <v>174</v>
      </c>
      <c r="AD29" s="4" t="s">
        <v>174</v>
      </c>
      <c r="AE29" s="4" t="s">
        <v>173</v>
      </c>
      <c r="AF29" s="4" t="s">
        <v>173</v>
      </c>
      <c r="AG29" s="4" t="s">
        <v>174</v>
      </c>
      <c r="AH29" s="4" t="s">
        <v>173</v>
      </c>
      <c r="AI29" s="4"/>
      <c r="AN29" s="11">
        <f t="shared" si="4"/>
        <v>3</v>
      </c>
      <c r="AO29" s="11" t="str">
        <f t="shared" si="1"/>
        <v>Dia útil</v>
      </c>
      <c r="AP29" s="11">
        <f t="shared" si="2"/>
        <v>11</v>
      </c>
      <c r="AQ29" s="11" t="str">
        <f t="shared" si="3"/>
        <v>16/05/2024</v>
      </c>
    </row>
    <row r="30" spans="1:43" ht="31.5" customHeight="1" x14ac:dyDescent="0.3">
      <c r="A30" s="28">
        <v>45394</v>
      </c>
      <c r="B30" s="65">
        <v>45428</v>
      </c>
      <c r="C30" s="4">
        <f t="shared" si="0"/>
        <v>34</v>
      </c>
      <c r="D30" s="4">
        <v>3</v>
      </c>
      <c r="E30" s="33">
        <v>12862435</v>
      </c>
      <c r="F30" s="25" t="s">
        <v>401</v>
      </c>
      <c r="G30" s="35" t="s">
        <v>402</v>
      </c>
      <c r="H30" s="33">
        <v>64</v>
      </c>
      <c r="I30" s="32" t="s">
        <v>268</v>
      </c>
      <c r="J30" s="32" t="s">
        <v>258</v>
      </c>
      <c r="K30" s="21" t="s">
        <v>118</v>
      </c>
      <c r="L30" s="32" t="s">
        <v>151</v>
      </c>
      <c r="M30" s="32" t="s">
        <v>259</v>
      </c>
      <c r="N30" s="35" t="s">
        <v>260</v>
      </c>
      <c r="O30" s="70" t="s">
        <v>102</v>
      </c>
      <c r="P30" s="40" t="s">
        <v>2197</v>
      </c>
      <c r="Q30" s="40" t="s">
        <v>29</v>
      </c>
      <c r="R30" s="36"/>
      <c r="S30" s="36"/>
      <c r="T30" s="32" t="s">
        <v>274</v>
      </c>
      <c r="U30" s="32" t="s">
        <v>263</v>
      </c>
      <c r="V30" s="4" t="s">
        <v>39</v>
      </c>
      <c r="W30" s="22"/>
      <c r="X30" s="22" t="s">
        <v>7</v>
      </c>
      <c r="Y30" s="4" t="e">
        <f>VLOOKUP(G30,#REF!,18,0)</f>
        <v>#REF!</v>
      </c>
      <c r="Z30" s="75" t="s">
        <v>403</v>
      </c>
      <c r="AA30" s="29"/>
      <c r="AB30" s="4" t="s">
        <v>174</v>
      </c>
      <c r="AC30" s="4" t="s">
        <v>174</v>
      </c>
      <c r="AD30" s="4" t="s">
        <v>174</v>
      </c>
      <c r="AE30" s="4" t="s">
        <v>173</v>
      </c>
      <c r="AF30" s="4" t="s">
        <v>174</v>
      </c>
      <c r="AG30" s="4" t="s">
        <v>174</v>
      </c>
      <c r="AH30" s="4" t="s">
        <v>173</v>
      </c>
      <c r="AI30" s="4"/>
      <c r="AN30" s="11">
        <f t="shared" si="4"/>
        <v>3</v>
      </c>
      <c r="AO30" s="11" t="str">
        <f t="shared" si="1"/>
        <v>Dia útil</v>
      </c>
      <c r="AP30" s="11">
        <f t="shared" si="2"/>
        <v>11</v>
      </c>
      <c r="AQ30" s="11" t="str">
        <f t="shared" si="3"/>
        <v>16/05/2024</v>
      </c>
    </row>
    <row r="31" spans="1:43" ht="31.5" customHeight="1" x14ac:dyDescent="0.3">
      <c r="A31" s="30">
        <v>45410</v>
      </c>
      <c r="B31" s="65">
        <v>45428</v>
      </c>
      <c r="C31" s="4">
        <f t="shared" si="0"/>
        <v>18</v>
      </c>
      <c r="D31" s="42">
        <v>3</v>
      </c>
      <c r="E31" s="33">
        <v>12862596</v>
      </c>
      <c r="F31" s="25" t="s">
        <v>404</v>
      </c>
      <c r="G31" s="35" t="s">
        <v>405</v>
      </c>
      <c r="H31" s="33">
        <v>54</v>
      </c>
      <c r="I31" s="32" t="s">
        <v>257</v>
      </c>
      <c r="J31" s="32" t="s">
        <v>283</v>
      </c>
      <c r="K31" s="21" t="s">
        <v>118</v>
      </c>
      <c r="L31" s="4" t="s">
        <v>137</v>
      </c>
      <c r="M31" s="32" t="s">
        <v>259</v>
      </c>
      <c r="N31" s="35" t="s">
        <v>260</v>
      </c>
      <c r="O31" s="70" t="s">
        <v>29</v>
      </c>
      <c r="P31" s="40" t="s">
        <v>35</v>
      </c>
      <c r="Q31" s="40" t="s">
        <v>35</v>
      </c>
      <c r="R31" s="26" t="s">
        <v>161</v>
      </c>
      <c r="S31" s="26" t="s">
        <v>406</v>
      </c>
      <c r="T31" s="16" t="s">
        <v>262</v>
      </c>
      <c r="U31" s="37" t="s">
        <v>263</v>
      </c>
      <c r="V31" s="22" t="s">
        <v>46</v>
      </c>
      <c r="W31" s="16"/>
      <c r="X31" s="22" t="s">
        <v>12</v>
      </c>
      <c r="Y31" s="4" t="e">
        <f>VLOOKUP(G31,#REF!,18,0)</f>
        <v>#REF!</v>
      </c>
      <c r="Z31" s="63" t="s">
        <v>407</v>
      </c>
      <c r="AA31" s="29"/>
      <c r="AB31" s="4" t="s">
        <v>174</v>
      </c>
      <c r="AC31" s="4" t="s">
        <v>174</v>
      </c>
      <c r="AD31" s="4" t="s">
        <v>174</v>
      </c>
      <c r="AE31" s="4" t="s">
        <v>173</v>
      </c>
      <c r="AF31" s="4" t="s">
        <v>173</v>
      </c>
      <c r="AG31" s="4" t="s">
        <v>173</v>
      </c>
      <c r="AH31" s="4" t="s">
        <v>173</v>
      </c>
      <c r="AI31" s="4"/>
      <c r="AN31" s="11">
        <f t="shared" si="4"/>
        <v>3</v>
      </c>
      <c r="AO31" s="11" t="str">
        <f t="shared" si="1"/>
        <v>Dia útil</v>
      </c>
      <c r="AP31" s="11">
        <f t="shared" si="2"/>
        <v>11</v>
      </c>
      <c r="AQ31" s="11" t="str">
        <f t="shared" si="3"/>
        <v>16/05/2024</v>
      </c>
    </row>
    <row r="32" spans="1:43" ht="31.5" customHeight="1" x14ac:dyDescent="0.3">
      <c r="A32" s="28">
        <v>45398</v>
      </c>
      <c r="B32" s="65">
        <v>45429</v>
      </c>
      <c r="C32" s="4">
        <f t="shared" si="0"/>
        <v>31</v>
      </c>
      <c r="D32" s="42">
        <v>7</v>
      </c>
      <c r="E32" s="33">
        <v>12864688</v>
      </c>
      <c r="F32" s="25" t="s">
        <v>408</v>
      </c>
      <c r="G32" s="35" t="s">
        <v>409</v>
      </c>
      <c r="H32" s="33">
        <v>62</v>
      </c>
      <c r="I32" s="32" t="s">
        <v>268</v>
      </c>
      <c r="J32" s="32" t="s">
        <v>258</v>
      </c>
      <c r="K32" s="21" t="s">
        <v>121</v>
      </c>
      <c r="L32" s="4" t="s">
        <v>153</v>
      </c>
      <c r="M32" s="32" t="s">
        <v>259</v>
      </c>
      <c r="N32" s="35" t="s">
        <v>311</v>
      </c>
      <c r="O32" s="70" t="s">
        <v>102</v>
      </c>
      <c r="P32" s="40" t="s">
        <v>35</v>
      </c>
      <c r="Q32" s="40" t="s">
        <v>35</v>
      </c>
      <c r="R32" s="35" t="s">
        <v>410</v>
      </c>
      <c r="S32" s="35"/>
      <c r="T32" s="16" t="s">
        <v>274</v>
      </c>
      <c r="U32" s="37" t="s">
        <v>263</v>
      </c>
      <c r="V32" s="16" t="s">
        <v>122</v>
      </c>
      <c r="W32" s="16"/>
      <c r="X32" s="22" t="s">
        <v>7</v>
      </c>
      <c r="Y32" s="4" t="e">
        <f>VLOOKUP(G32,#REF!,18,0)</f>
        <v>#REF!</v>
      </c>
      <c r="Z32" s="63" t="s">
        <v>411</v>
      </c>
      <c r="AA32" s="29" t="s">
        <v>412</v>
      </c>
      <c r="AB32" s="4" t="s">
        <v>173</v>
      </c>
      <c r="AC32" s="4" t="s">
        <v>173</v>
      </c>
      <c r="AD32" s="4" t="s">
        <v>174</v>
      </c>
      <c r="AE32" s="4" t="s">
        <v>173</v>
      </c>
      <c r="AF32" s="4" t="s">
        <v>173</v>
      </c>
      <c r="AG32" s="4" t="s">
        <v>174</v>
      </c>
      <c r="AH32" s="4" t="s">
        <v>173</v>
      </c>
      <c r="AI32" s="4"/>
      <c r="AN32" s="11">
        <f t="shared" si="4"/>
        <v>3</v>
      </c>
      <c r="AO32" s="11" t="str">
        <f t="shared" si="1"/>
        <v>Dia útil</v>
      </c>
      <c r="AP32" s="11">
        <f t="shared" si="2"/>
        <v>12</v>
      </c>
      <c r="AQ32" s="11" t="str">
        <f t="shared" si="3"/>
        <v>17/05/2024</v>
      </c>
    </row>
    <row r="33" spans="1:43" ht="31.5" customHeight="1" x14ac:dyDescent="0.3">
      <c r="A33" s="30">
        <v>45415</v>
      </c>
      <c r="B33" s="65">
        <v>45429</v>
      </c>
      <c r="C33" s="4">
        <f t="shared" si="0"/>
        <v>14</v>
      </c>
      <c r="D33" s="4">
        <v>0</v>
      </c>
      <c r="E33" s="33">
        <v>12864711</v>
      </c>
      <c r="F33" s="25" t="s">
        <v>413</v>
      </c>
      <c r="G33" s="35" t="s">
        <v>414</v>
      </c>
      <c r="H33" s="33">
        <v>8</v>
      </c>
      <c r="I33" s="32" t="s">
        <v>268</v>
      </c>
      <c r="J33" s="32"/>
      <c r="K33" s="32"/>
      <c r="L33" s="4" t="s">
        <v>226</v>
      </c>
      <c r="M33" s="32" t="s">
        <v>294</v>
      </c>
      <c r="N33" s="35" t="s">
        <v>295</v>
      </c>
      <c r="O33" s="70" t="s">
        <v>53</v>
      </c>
      <c r="P33" s="40" t="s">
        <v>2196</v>
      </c>
      <c r="Q33" s="40" t="s">
        <v>415</v>
      </c>
      <c r="R33" s="35"/>
      <c r="S33" s="35"/>
      <c r="T33" s="16" t="s">
        <v>274</v>
      </c>
      <c r="U33" s="37" t="s">
        <v>416</v>
      </c>
      <c r="V33" s="4" t="s">
        <v>39</v>
      </c>
      <c r="W33" s="22"/>
      <c r="X33" s="22" t="s">
        <v>17</v>
      </c>
      <c r="Y33" s="4" t="e">
        <f>VLOOKUP(G33,#REF!,18,0)</f>
        <v>#REF!</v>
      </c>
      <c r="Z33" s="63" t="s">
        <v>417</v>
      </c>
      <c r="AA33" s="29" t="s">
        <v>418</v>
      </c>
      <c r="AB33" s="4" t="s">
        <v>174</v>
      </c>
      <c r="AC33" s="4" t="s">
        <v>174</v>
      </c>
      <c r="AD33" s="4" t="s">
        <v>173</v>
      </c>
      <c r="AE33" s="4" t="s">
        <v>173</v>
      </c>
      <c r="AF33" s="4" t="s">
        <v>174</v>
      </c>
      <c r="AG33" s="4" t="s">
        <v>174</v>
      </c>
      <c r="AH33" s="4" t="s">
        <v>173</v>
      </c>
      <c r="AI33" s="4"/>
      <c r="AN33" s="11">
        <f t="shared" si="4"/>
        <v>3</v>
      </c>
      <c r="AO33" s="11" t="str">
        <f t="shared" si="1"/>
        <v>Dia útil</v>
      </c>
      <c r="AP33" s="11">
        <f t="shared" si="2"/>
        <v>12</v>
      </c>
      <c r="AQ33" s="11" t="str">
        <f t="shared" si="3"/>
        <v>17/05/2024</v>
      </c>
    </row>
    <row r="34" spans="1:43" ht="31.5" customHeight="1" x14ac:dyDescent="0.3">
      <c r="A34" s="30">
        <v>45407</v>
      </c>
      <c r="B34" s="65">
        <v>45430</v>
      </c>
      <c r="C34" s="4">
        <f t="shared" ref="C34:C50" si="5">_xlfn.DAYS(B34,A34)</f>
        <v>23</v>
      </c>
      <c r="D34" s="4">
        <v>0</v>
      </c>
      <c r="E34" s="33">
        <v>12865437</v>
      </c>
      <c r="F34" s="25" t="s">
        <v>419</v>
      </c>
      <c r="G34" s="35" t="s">
        <v>420</v>
      </c>
      <c r="H34" s="33">
        <v>88</v>
      </c>
      <c r="I34" s="32" t="s">
        <v>268</v>
      </c>
      <c r="J34" s="32" t="s">
        <v>372</v>
      </c>
      <c r="K34" s="32"/>
      <c r="L34" s="4" t="s">
        <v>227</v>
      </c>
      <c r="M34" s="32" t="s">
        <v>294</v>
      </c>
      <c r="N34" s="35" t="s">
        <v>295</v>
      </c>
      <c r="O34" s="70" t="s">
        <v>26</v>
      </c>
      <c r="P34" s="40" t="s">
        <v>2343</v>
      </c>
      <c r="Q34" s="40" t="s">
        <v>421</v>
      </c>
      <c r="R34" s="4"/>
      <c r="S34" s="4"/>
      <c r="T34" s="16" t="s">
        <v>274</v>
      </c>
      <c r="U34" s="37" t="s">
        <v>416</v>
      </c>
      <c r="V34" s="22" t="s">
        <v>25</v>
      </c>
      <c r="W34" s="16"/>
      <c r="X34" s="22" t="s">
        <v>17</v>
      </c>
      <c r="Y34" s="4" t="e">
        <f>VLOOKUP(G34,#REF!,18,0)</f>
        <v>#REF!</v>
      </c>
      <c r="Z34" s="63" t="s">
        <v>422</v>
      </c>
      <c r="AA34" s="29" t="s">
        <v>297</v>
      </c>
      <c r="AB34" s="4" t="s">
        <v>174</v>
      </c>
      <c r="AC34" s="4" t="s">
        <v>174</v>
      </c>
      <c r="AD34" s="4" t="s">
        <v>174</v>
      </c>
      <c r="AE34" s="4" t="s">
        <v>228</v>
      </c>
      <c r="AF34" s="4" t="s">
        <v>174</v>
      </c>
      <c r="AG34" s="4" t="s">
        <v>174</v>
      </c>
      <c r="AH34" s="4" t="s">
        <v>228</v>
      </c>
      <c r="AI34" s="4"/>
      <c r="AN34" s="11">
        <f t="shared" si="4"/>
        <v>3</v>
      </c>
      <c r="AO34" s="11" t="str">
        <f t="shared" si="1"/>
        <v>Final de semana</v>
      </c>
      <c r="AP34" s="11">
        <f t="shared" si="2"/>
        <v>13</v>
      </c>
      <c r="AQ34" s="11" t="str">
        <f t="shared" si="3"/>
        <v>18/05/2024</v>
      </c>
    </row>
    <row r="35" spans="1:43" ht="31.5" customHeight="1" x14ac:dyDescent="0.3">
      <c r="A35" s="28">
        <v>45393</v>
      </c>
      <c r="B35" s="68">
        <v>45432</v>
      </c>
      <c r="C35" s="4">
        <f t="shared" si="5"/>
        <v>39</v>
      </c>
      <c r="D35" s="4">
        <v>0</v>
      </c>
      <c r="E35" s="39">
        <v>12866388</v>
      </c>
      <c r="F35" s="25" t="s">
        <v>423</v>
      </c>
      <c r="G35" s="35" t="s">
        <v>424</v>
      </c>
      <c r="H35" s="39">
        <v>61</v>
      </c>
      <c r="I35" s="39" t="s">
        <v>268</v>
      </c>
      <c r="J35" s="39" t="s">
        <v>283</v>
      </c>
      <c r="K35" s="39"/>
      <c r="L35" s="4" t="s">
        <v>139</v>
      </c>
      <c r="M35" s="39" t="s">
        <v>294</v>
      </c>
      <c r="N35" s="39" t="s">
        <v>295</v>
      </c>
      <c r="O35" s="70" t="s">
        <v>26</v>
      </c>
      <c r="P35" s="40" t="s">
        <v>2343</v>
      </c>
      <c r="Q35" s="40" t="s">
        <v>27</v>
      </c>
      <c r="R35" s="4"/>
      <c r="S35" s="4"/>
      <c r="T35" s="39" t="s">
        <v>274</v>
      </c>
      <c r="U35" s="39" t="s">
        <v>416</v>
      </c>
      <c r="V35" s="22" t="s">
        <v>25</v>
      </c>
      <c r="W35" s="39"/>
      <c r="X35" s="22" t="s">
        <v>17</v>
      </c>
      <c r="Y35" s="4" t="e">
        <f>VLOOKUP(G35,#REF!,18,0)</f>
        <v>#REF!</v>
      </c>
      <c r="Z35" s="63" t="s">
        <v>425</v>
      </c>
      <c r="AA35" s="29" t="s">
        <v>297</v>
      </c>
      <c r="AB35" s="4" t="s">
        <v>174</v>
      </c>
      <c r="AC35" s="4" t="s">
        <v>174</v>
      </c>
      <c r="AD35" s="4" t="s">
        <v>174</v>
      </c>
      <c r="AE35" s="4" t="s">
        <v>228</v>
      </c>
      <c r="AF35" s="4" t="s">
        <v>174</v>
      </c>
      <c r="AG35" s="4" t="s">
        <v>174</v>
      </c>
      <c r="AH35" s="4" t="s">
        <v>228</v>
      </c>
      <c r="AI35" s="4"/>
      <c r="AN35" s="11">
        <f t="shared" si="4"/>
        <v>3</v>
      </c>
      <c r="AO35" s="11" t="str">
        <f t="shared" si="1"/>
        <v>Dia útil</v>
      </c>
      <c r="AP35" s="11">
        <f t="shared" si="2"/>
        <v>13</v>
      </c>
      <c r="AQ35" s="11" t="str">
        <f t="shared" si="3"/>
        <v>20/05/2024</v>
      </c>
    </row>
    <row r="36" spans="1:43" ht="31.5" customHeight="1" x14ac:dyDescent="0.3">
      <c r="A36" s="28">
        <v>45411</v>
      </c>
      <c r="B36" s="68">
        <v>45433</v>
      </c>
      <c r="C36" s="4">
        <f t="shared" si="5"/>
        <v>22</v>
      </c>
      <c r="D36" s="72">
        <v>10</v>
      </c>
      <c r="E36" s="4">
        <v>12869468</v>
      </c>
      <c r="F36" s="1" t="s">
        <v>426</v>
      </c>
      <c r="G36" s="35" t="s">
        <v>427</v>
      </c>
      <c r="H36" s="33">
        <v>71</v>
      </c>
      <c r="I36" s="32" t="s">
        <v>268</v>
      </c>
      <c r="J36" s="32" t="s">
        <v>258</v>
      </c>
      <c r="K36" s="21" t="s">
        <v>121</v>
      </c>
      <c r="L36" s="4" t="s">
        <v>149</v>
      </c>
      <c r="M36" s="32" t="s">
        <v>259</v>
      </c>
      <c r="N36" s="35" t="s">
        <v>305</v>
      </c>
      <c r="O36" s="70" t="s">
        <v>102</v>
      </c>
      <c r="P36" s="40" t="s">
        <v>2343</v>
      </c>
      <c r="Q36" s="40" t="s">
        <v>27</v>
      </c>
      <c r="R36" s="35" t="s">
        <v>428</v>
      </c>
      <c r="S36" s="35"/>
      <c r="T36" s="16" t="s">
        <v>274</v>
      </c>
      <c r="U36" s="37" t="s">
        <v>263</v>
      </c>
      <c r="V36" s="4" t="s">
        <v>39</v>
      </c>
      <c r="W36" s="22"/>
      <c r="X36" s="22" t="s">
        <v>7</v>
      </c>
      <c r="Y36" s="4" t="e">
        <f>VLOOKUP(G36,#REF!,18,0)</f>
        <v>#REF!</v>
      </c>
      <c r="Z36" s="61" t="s">
        <v>429</v>
      </c>
      <c r="AA36" s="29" t="s">
        <v>430</v>
      </c>
      <c r="AB36" s="4" t="s">
        <v>173</v>
      </c>
      <c r="AC36" s="4" t="s">
        <v>173</v>
      </c>
      <c r="AD36" s="4" t="s">
        <v>173</v>
      </c>
      <c r="AE36" s="4" t="s">
        <v>173</v>
      </c>
      <c r="AF36" s="4" t="s">
        <v>173</v>
      </c>
      <c r="AG36" s="4" t="s">
        <v>173</v>
      </c>
      <c r="AH36" s="4" t="s">
        <v>173</v>
      </c>
      <c r="AI36" s="4"/>
      <c r="AN36" s="11">
        <f t="shared" si="4"/>
        <v>3</v>
      </c>
      <c r="AO36" s="11" t="str">
        <f t="shared" si="1"/>
        <v>Dia útil</v>
      </c>
      <c r="AP36" s="11">
        <f t="shared" si="2"/>
        <v>14</v>
      </c>
      <c r="AQ36" s="11" t="str">
        <f t="shared" si="3"/>
        <v>21/05/2024</v>
      </c>
    </row>
    <row r="37" spans="1:43" ht="31.5" customHeight="1" x14ac:dyDescent="0.3">
      <c r="A37" s="28">
        <v>45433</v>
      </c>
      <c r="B37" s="68">
        <v>45434</v>
      </c>
      <c r="C37" s="4">
        <f t="shared" si="5"/>
        <v>1</v>
      </c>
      <c r="D37" s="44">
        <v>1</v>
      </c>
      <c r="E37" s="4">
        <v>12871079</v>
      </c>
      <c r="F37" s="1" t="s">
        <v>431</v>
      </c>
      <c r="G37" s="35" t="s">
        <v>432</v>
      </c>
      <c r="H37" s="33">
        <v>57</v>
      </c>
      <c r="I37" s="32" t="s">
        <v>268</v>
      </c>
      <c r="J37" s="32" t="s">
        <v>258</v>
      </c>
      <c r="K37" s="21" t="s">
        <v>121</v>
      </c>
      <c r="L37" s="4" t="s">
        <v>134</v>
      </c>
      <c r="M37" s="32" t="s">
        <v>259</v>
      </c>
      <c r="N37" s="35" t="s">
        <v>260</v>
      </c>
      <c r="O37" s="70" t="s">
        <v>102</v>
      </c>
      <c r="P37" s="40" t="s">
        <v>2355</v>
      </c>
      <c r="Q37" s="40" t="s">
        <v>38</v>
      </c>
      <c r="R37" s="35" t="s">
        <v>433</v>
      </c>
      <c r="S37" s="35"/>
      <c r="T37" s="16" t="s">
        <v>274</v>
      </c>
      <c r="U37" s="37" t="s">
        <v>263</v>
      </c>
      <c r="V37" s="16" t="s">
        <v>122</v>
      </c>
      <c r="W37" s="16"/>
      <c r="X37" s="55" t="s">
        <v>12</v>
      </c>
      <c r="Y37" s="4" t="e">
        <f>VLOOKUP(G37,#REF!,18,0)</f>
        <v>#REF!</v>
      </c>
      <c r="Z37" s="61" t="s">
        <v>434</v>
      </c>
      <c r="AA37" s="29" t="s">
        <v>435</v>
      </c>
      <c r="AB37" s="4" t="s">
        <v>174</v>
      </c>
      <c r="AC37" s="4" t="s">
        <v>174</v>
      </c>
      <c r="AD37" s="4" t="s">
        <v>173</v>
      </c>
      <c r="AE37" s="4" t="s">
        <v>173</v>
      </c>
      <c r="AF37" s="4" t="s">
        <v>173</v>
      </c>
      <c r="AG37" s="4" t="s">
        <v>174</v>
      </c>
      <c r="AH37" s="4" t="s">
        <v>173</v>
      </c>
      <c r="AI37" s="4"/>
      <c r="AJ37" s="4"/>
      <c r="AK37" s="4"/>
      <c r="AL37" s="4"/>
      <c r="AN37" s="11">
        <f t="shared" si="4"/>
        <v>4</v>
      </c>
      <c r="AO37" s="11" t="str">
        <f t="shared" si="1"/>
        <v>Dia útil</v>
      </c>
      <c r="AP37" s="11">
        <f t="shared" si="2"/>
        <v>15</v>
      </c>
      <c r="AQ37" s="11" t="str">
        <f t="shared" si="3"/>
        <v>22/05/2024</v>
      </c>
    </row>
    <row r="38" spans="1:43" ht="31.5" customHeight="1" x14ac:dyDescent="0.3">
      <c r="A38" s="28">
        <v>45387</v>
      </c>
      <c r="B38" s="68">
        <v>45434</v>
      </c>
      <c r="C38" s="4">
        <f t="shared" si="5"/>
        <v>47</v>
      </c>
      <c r="D38" s="44">
        <v>9</v>
      </c>
      <c r="E38" s="4">
        <v>12871177</v>
      </c>
      <c r="F38" s="1" t="s">
        <v>436</v>
      </c>
      <c r="G38" s="35" t="s">
        <v>437</v>
      </c>
      <c r="H38" s="33">
        <v>39</v>
      </c>
      <c r="I38" s="32" t="s">
        <v>268</v>
      </c>
      <c r="J38" s="32"/>
      <c r="K38" s="32"/>
      <c r="L38" s="38" t="s">
        <v>1402</v>
      </c>
      <c r="M38" s="32" t="s">
        <v>259</v>
      </c>
      <c r="N38" s="35" t="s">
        <v>260</v>
      </c>
      <c r="O38" s="70" t="s">
        <v>102</v>
      </c>
      <c r="P38" s="40" t="s">
        <v>2352</v>
      </c>
      <c r="Q38" s="40" t="s">
        <v>89</v>
      </c>
      <c r="R38" s="4" t="s">
        <v>261</v>
      </c>
      <c r="S38" s="4"/>
      <c r="T38" s="16" t="s">
        <v>262</v>
      </c>
      <c r="U38" s="37" t="s">
        <v>263</v>
      </c>
      <c r="V38" s="16" t="s">
        <v>122</v>
      </c>
      <c r="W38" s="16" t="s">
        <v>438</v>
      </c>
      <c r="X38" s="22" t="s">
        <v>7</v>
      </c>
      <c r="Y38" s="4" t="e">
        <f>VLOOKUP(G38,#REF!,18,0)</f>
        <v>#REF!</v>
      </c>
      <c r="Z38" s="61" t="s">
        <v>439</v>
      </c>
      <c r="AA38" s="29"/>
      <c r="AB38" s="4" t="s">
        <v>174</v>
      </c>
      <c r="AC38" s="4" t="s">
        <v>174</v>
      </c>
      <c r="AD38" s="4" t="s">
        <v>173</v>
      </c>
      <c r="AE38" s="4" t="s">
        <v>173</v>
      </c>
      <c r="AF38" s="4" t="s">
        <v>173</v>
      </c>
      <c r="AG38" s="4" t="s">
        <v>173</v>
      </c>
      <c r="AH38" s="4" t="s">
        <v>173</v>
      </c>
      <c r="AI38" s="4"/>
      <c r="AN38" s="11">
        <f t="shared" si="4"/>
        <v>4</v>
      </c>
      <c r="AO38" s="11" t="str">
        <f t="shared" si="1"/>
        <v>Dia útil</v>
      </c>
      <c r="AP38" s="11">
        <f t="shared" si="2"/>
        <v>15</v>
      </c>
      <c r="AQ38" s="11" t="str">
        <f t="shared" si="3"/>
        <v>22/05/2024</v>
      </c>
    </row>
    <row r="39" spans="1:43" ht="31.5" customHeight="1" x14ac:dyDescent="0.3">
      <c r="A39" s="28">
        <v>45419</v>
      </c>
      <c r="B39" s="68">
        <v>45434</v>
      </c>
      <c r="C39" s="4">
        <f t="shared" si="5"/>
        <v>15</v>
      </c>
      <c r="D39" s="44">
        <v>2</v>
      </c>
      <c r="E39" s="4">
        <v>12871548</v>
      </c>
      <c r="F39" s="1" t="s">
        <v>440</v>
      </c>
      <c r="G39" s="35" t="s">
        <v>441</v>
      </c>
      <c r="H39" s="33">
        <v>63</v>
      </c>
      <c r="I39" s="32" t="s">
        <v>257</v>
      </c>
      <c r="J39" s="32" t="s">
        <v>269</v>
      </c>
      <c r="K39" s="21" t="s">
        <v>121</v>
      </c>
      <c r="L39" s="4" t="s">
        <v>134</v>
      </c>
      <c r="M39" s="32" t="s">
        <v>442</v>
      </c>
      <c r="N39" s="35" t="s">
        <v>443</v>
      </c>
      <c r="O39" s="70" t="s">
        <v>29</v>
      </c>
      <c r="P39" s="40" t="s">
        <v>2347</v>
      </c>
      <c r="Q39" s="40" t="s">
        <v>2473</v>
      </c>
      <c r="R39" s="4"/>
      <c r="S39" s="4"/>
      <c r="T39" s="16" t="s">
        <v>274</v>
      </c>
      <c r="U39" s="37" t="s">
        <v>263</v>
      </c>
      <c r="V39" s="16" t="s">
        <v>51</v>
      </c>
      <c r="W39" s="16"/>
      <c r="X39" s="22" t="s">
        <v>7</v>
      </c>
      <c r="Y39" s="4" t="e">
        <f>VLOOKUP(G39,#REF!,18,0)</f>
        <v>#REF!</v>
      </c>
      <c r="Z39" s="61" t="s">
        <v>444</v>
      </c>
      <c r="AA39" s="121" t="s">
        <v>445</v>
      </c>
      <c r="AB39" s="4" t="s">
        <v>173</v>
      </c>
      <c r="AC39" s="4" t="s">
        <v>174</v>
      </c>
      <c r="AD39" s="4" t="s">
        <v>174</v>
      </c>
      <c r="AE39" s="4" t="s">
        <v>173</v>
      </c>
      <c r="AF39" s="4" t="s">
        <v>173</v>
      </c>
      <c r="AG39" s="4" t="s">
        <v>173</v>
      </c>
      <c r="AH39" s="4" t="s">
        <v>173</v>
      </c>
      <c r="AI39" s="4"/>
      <c r="AN39" s="11">
        <f t="shared" si="4"/>
        <v>4</v>
      </c>
      <c r="AO39" s="11" t="str">
        <f t="shared" si="1"/>
        <v>Dia útil</v>
      </c>
      <c r="AP39" s="11">
        <f t="shared" si="2"/>
        <v>15</v>
      </c>
      <c r="AQ39" s="11" t="str">
        <f t="shared" si="3"/>
        <v>22/05/2024</v>
      </c>
    </row>
    <row r="40" spans="1:43" ht="31.5" customHeight="1" x14ac:dyDescent="0.3">
      <c r="A40" s="28">
        <v>45412</v>
      </c>
      <c r="B40" s="68">
        <v>45434</v>
      </c>
      <c r="C40" s="4">
        <f t="shared" si="5"/>
        <v>22</v>
      </c>
      <c r="D40" s="4">
        <v>0</v>
      </c>
      <c r="E40" s="1">
        <v>12872136</v>
      </c>
      <c r="F40" s="25" t="s">
        <v>446</v>
      </c>
      <c r="G40" s="1" t="s">
        <v>447</v>
      </c>
      <c r="H40" s="33">
        <v>55</v>
      </c>
      <c r="I40" s="32" t="s">
        <v>268</v>
      </c>
      <c r="J40" s="32" t="s">
        <v>283</v>
      </c>
      <c r="K40" s="1"/>
      <c r="L40" s="4" t="s">
        <v>149</v>
      </c>
      <c r="M40" s="39" t="s">
        <v>294</v>
      </c>
      <c r="N40" s="39" t="s">
        <v>295</v>
      </c>
      <c r="O40" s="70" t="s">
        <v>26</v>
      </c>
      <c r="P40" s="40" t="s">
        <v>2355</v>
      </c>
      <c r="Q40" s="40" t="s">
        <v>284</v>
      </c>
      <c r="R40" s="4"/>
      <c r="S40" s="4"/>
      <c r="T40" s="16" t="s">
        <v>274</v>
      </c>
      <c r="U40" s="37" t="s">
        <v>416</v>
      </c>
      <c r="V40" s="22" t="s">
        <v>25</v>
      </c>
      <c r="W40" s="16"/>
      <c r="X40" s="22" t="s">
        <v>17</v>
      </c>
      <c r="Y40" s="4" t="e">
        <f>VLOOKUP(G40,#REF!,18,0)</f>
        <v>#REF!</v>
      </c>
      <c r="Z40" s="61" t="s">
        <v>448</v>
      </c>
      <c r="AA40" s="29" t="s">
        <v>297</v>
      </c>
      <c r="AB40" s="4" t="s">
        <v>174</v>
      </c>
      <c r="AC40" s="4" t="s">
        <v>174</v>
      </c>
      <c r="AD40" s="4" t="s">
        <v>174</v>
      </c>
      <c r="AE40" s="4" t="s">
        <v>228</v>
      </c>
      <c r="AF40" s="4" t="s">
        <v>174</v>
      </c>
      <c r="AG40" s="4" t="s">
        <v>174</v>
      </c>
      <c r="AH40" s="4" t="s">
        <v>228</v>
      </c>
      <c r="AI40" s="4"/>
      <c r="AN40" s="11">
        <f t="shared" si="4"/>
        <v>4</v>
      </c>
      <c r="AO40" s="11" t="str">
        <f t="shared" si="1"/>
        <v>Dia útil</v>
      </c>
      <c r="AP40" s="11">
        <f t="shared" si="2"/>
        <v>15</v>
      </c>
      <c r="AQ40" s="11" t="str">
        <f t="shared" si="3"/>
        <v>22/05/2024</v>
      </c>
    </row>
    <row r="41" spans="1:43" ht="31.5" customHeight="1" x14ac:dyDescent="0.3">
      <c r="A41" s="28">
        <v>45329</v>
      </c>
      <c r="B41" s="69">
        <v>45435</v>
      </c>
      <c r="C41" s="4">
        <f t="shared" si="5"/>
        <v>106</v>
      </c>
      <c r="D41" s="23">
        <v>10</v>
      </c>
      <c r="E41" s="23">
        <v>12873758</v>
      </c>
      <c r="F41" s="25" t="s">
        <v>449</v>
      </c>
      <c r="G41" s="1" t="s">
        <v>450</v>
      </c>
      <c r="H41" s="1">
        <v>59</v>
      </c>
      <c r="I41" s="1" t="s">
        <v>268</v>
      </c>
      <c r="J41" s="1" t="s">
        <v>258</v>
      </c>
      <c r="K41" s="21" t="s">
        <v>121</v>
      </c>
      <c r="L41" s="4" t="s">
        <v>139</v>
      </c>
      <c r="M41" s="1" t="s">
        <v>259</v>
      </c>
      <c r="N41" s="1" t="s">
        <v>260</v>
      </c>
      <c r="O41" s="70" t="s">
        <v>102</v>
      </c>
      <c r="P41" s="40" t="s">
        <v>2343</v>
      </c>
      <c r="Q41" s="40" t="s">
        <v>27</v>
      </c>
      <c r="R41" s="4" t="s">
        <v>451</v>
      </c>
      <c r="S41" s="4"/>
      <c r="T41" s="4" t="s">
        <v>274</v>
      </c>
      <c r="U41" s="1" t="s">
        <v>263</v>
      </c>
      <c r="V41" s="1" t="s">
        <v>122</v>
      </c>
      <c r="W41" s="1"/>
      <c r="X41" s="22" t="s">
        <v>7</v>
      </c>
      <c r="Y41" s="4" t="e">
        <f>VLOOKUP(G41,#REF!,18,0)</f>
        <v>#REF!</v>
      </c>
      <c r="Z41" s="61" t="s">
        <v>452</v>
      </c>
      <c r="AA41" s="29"/>
      <c r="AB41" s="4" t="s">
        <v>174</v>
      </c>
      <c r="AC41" s="4" t="s">
        <v>174</v>
      </c>
      <c r="AD41" s="4" t="s">
        <v>174</v>
      </c>
      <c r="AE41" s="4" t="s">
        <v>173</v>
      </c>
      <c r="AF41" s="4" t="s">
        <v>173</v>
      </c>
      <c r="AG41" s="4" t="s">
        <v>174</v>
      </c>
      <c r="AH41" s="4" t="s">
        <v>173</v>
      </c>
      <c r="AI41" s="4"/>
      <c r="AN41" s="11">
        <f t="shared" si="4"/>
        <v>4</v>
      </c>
      <c r="AO41" s="11" t="str">
        <f t="shared" si="1"/>
        <v>Dia útil</v>
      </c>
      <c r="AP41" s="11">
        <f t="shared" si="2"/>
        <v>16</v>
      </c>
      <c r="AQ41" s="11" t="str">
        <f t="shared" si="3"/>
        <v>23/05/2024</v>
      </c>
    </row>
    <row r="42" spans="1:43" ht="31.5" customHeight="1" x14ac:dyDescent="0.3">
      <c r="A42" s="28">
        <v>45407</v>
      </c>
      <c r="B42" s="69">
        <v>45435</v>
      </c>
      <c r="C42" s="4">
        <f t="shared" si="5"/>
        <v>28</v>
      </c>
      <c r="D42" s="42">
        <v>6</v>
      </c>
      <c r="E42" s="4">
        <v>12875892</v>
      </c>
      <c r="F42" s="25" t="s">
        <v>453</v>
      </c>
      <c r="G42" s="1" t="s">
        <v>454</v>
      </c>
      <c r="H42" s="1">
        <v>70</v>
      </c>
      <c r="I42" s="1" t="s">
        <v>268</v>
      </c>
      <c r="J42" s="1" t="s">
        <v>372</v>
      </c>
      <c r="K42" s="21" t="s">
        <v>118</v>
      </c>
      <c r="L42" s="1" t="s">
        <v>136</v>
      </c>
      <c r="M42" s="1" t="s">
        <v>259</v>
      </c>
      <c r="N42" s="1" t="s">
        <v>260</v>
      </c>
      <c r="O42" s="207" t="s">
        <v>24</v>
      </c>
      <c r="P42" s="40" t="s">
        <v>2347</v>
      </c>
      <c r="Q42" s="40" t="s">
        <v>2473</v>
      </c>
      <c r="R42" s="4" t="s">
        <v>455</v>
      </c>
      <c r="S42" s="4"/>
      <c r="T42" s="1" t="s">
        <v>274</v>
      </c>
      <c r="U42" s="1" t="s">
        <v>263</v>
      </c>
      <c r="V42" s="1" t="s">
        <v>28</v>
      </c>
      <c r="W42" s="1"/>
      <c r="X42" s="22" t="s">
        <v>7</v>
      </c>
      <c r="Y42" s="4" t="e">
        <f>VLOOKUP(G42,#REF!,18,0)</f>
        <v>#REF!</v>
      </c>
      <c r="Z42" s="61" t="s">
        <v>456</v>
      </c>
      <c r="AA42" s="29" t="s">
        <v>457</v>
      </c>
      <c r="AB42" s="4" t="s">
        <v>174</v>
      </c>
      <c r="AC42" s="4" t="s">
        <v>174</v>
      </c>
      <c r="AD42" s="4" t="s">
        <v>173</v>
      </c>
      <c r="AE42" s="4" t="s">
        <v>173</v>
      </c>
      <c r="AF42" s="4" t="s">
        <v>173</v>
      </c>
      <c r="AG42" s="4" t="s">
        <v>174</v>
      </c>
      <c r="AH42" s="4" t="s">
        <v>173</v>
      </c>
      <c r="AI42" s="4"/>
      <c r="AN42" s="11">
        <f t="shared" si="4"/>
        <v>4</v>
      </c>
      <c r="AO42" s="11" t="str">
        <f t="shared" si="1"/>
        <v>Dia útil</v>
      </c>
      <c r="AP42" s="11">
        <f t="shared" si="2"/>
        <v>16</v>
      </c>
      <c r="AQ42" s="11" t="str">
        <f t="shared" si="3"/>
        <v>23/05/2024</v>
      </c>
    </row>
    <row r="43" spans="1:43" ht="31.5" customHeight="1" x14ac:dyDescent="0.3">
      <c r="A43" s="28">
        <v>45432</v>
      </c>
      <c r="B43" s="69">
        <v>45435</v>
      </c>
      <c r="C43" s="4">
        <f t="shared" si="5"/>
        <v>3</v>
      </c>
      <c r="D43" s="23">
        <v>3</v>
      </c>
      <c r="E43" s="23">
        <v>12873908</v>
      </c>
      <c r="F43" s="25" t="s">
        <v>449</v>
      </c>
      <c r="G43" s="1" t="s">
        <v>450</v>
      </c>
      <c r="H43" s="1">
        <v>59</v>
      </c>
      <c r="I43" s="1" t="s">
        <v>268</v>
      </c>
      <c r="J43" s="1" t="s">
        <v>258</v>
      </c>
      <c r="K43" s="21" t="s">
        <v>121</v>
      </c>
      <c r="L43" s="4" t="s">
        <v>139</v>
      </c>
      <c r="M43" s="1" t="s">
        <v>458</v>
      </c>
      <c r="N43" s="1" t="s">
        <v>459</v>
      </c>
      <c r="O43" s="1" t="s">
        <v>57</v>
      </c>
      <c r="P43" s="40" t="s">
        <v>30</v>
      </c>
      <c r="Q43" s="40" t="s">
        <v>300</v>
      </c>
      <c r="R43" s="4"/>
      <c r="S43" s="4"/>
      <c r="T43" s="4" t="s">
        <v>274</v>
      </c>
      <c r="U43" s="1" t="s">
        <v>416</v>
      </c>
      <c r="V43" s="1" t="s">
        <v>33</v>
      </c>
      <c r="W43" s="1"/>
      <c r="X43" s="55" t="s">
        <v>12</v>
      </c>
      <c r="Y43" s="4" t="e">
        <f>VLOOKUP(G43,#REF!,18,0)</f>
        <v>#REF!</v>
      </c>
      <c r="Z43" s="61" t="s">
        <v>460</v>
      </c>
      <c r="AA43" s="29" t="s">
        <v>461</v>
      </c>
      <c r="AB43" s="4" t="s">
        <v>173</v>
      </c>
      <c r="AC43" s="4" t="s">
        <v>174</v>
      </c>
      <c r="AD43" s="4" t="s">
        <v>174</v>
      </c>
      <c r="AE43" s="4" t="s">
        <v>173</v>
      </c>
      <c r="AF43" s="4" t="s">
        <v>173</v>
      </c>
      <c r="AG43" s="4" t="s">
        <v>174</v>
      </c>
      <c r="AH43" s="4" t="s">
        <v>173</v>
      </c>
      <c r="AI43" s="4"/>
      <c r="AN43" s="11">
        <f t="shared" si="4"/>
        <v>4</v>
      </c>
      <c r="AO43" s="11" t="str">
        <f t="shared" si="1"/>
        <v>Dia útil</v>
      </c>
      <c r="AP43" s="11">
        <f t="shared" si="2"/>
        <v>16</v>
      </c>
      <c r="AQ43" s="11" t="str">
        <f t="shared" si="3"/>
        <v>23/05/2024</v>
      </c>
    </row>
    <row r="44" spans="1:43" ht="31.5" customHeight="1" x14ac:dyDescent="0.3">
      <c r="A44" s="28">
        <v>45373</v>
      </c>
      <c r="B44" s="67">
        <v>45436</v>
      </c>
      <c r="C44" s="4">
        <f t="shared" si="5"/>
        <v>63</v>
      </c>
      <c r="D44" s="4">
        <v>4</v>
      </c>
      <c r="E44" s="42">
        <v>12876432</v>
      </c>
      <c r="F44" s="25" t="s">
        <v>462</v>
      </c>
      <c r="G44" s="1" t="s">
        <v>463</v>
      </c>
      <c r="H44" s="1">
        <v>54</v>
      </c>
      <c r="I44" s="1" t="s">
        <v>268</v>
      </c>
      <c r="J44" s="1" t="s">
        <v>336</v>
      </c>
      <c r="K44" s="21" t="s">
        <v>118</v>
      </c>
      <c r="L44" s="4" t="s">
        <v>134</v>
      </c>
      <c r="M44" s="1" t="s">
        <v>458</v>
      </c>
      <c r="N44" s="1" t="s">
        <v>464</v>
      </c>
      <c r="O44" s="1" t="s">
        <v>205</v>
      </c>
      <c r="P44" s="40" t="s">
        <v>57</v>
      </c>
      <c r="Q44" s="40" t="s">
        <v>70</v>
      </c>
      <c r="R44" s="4"/>
      <c r="S44" s="4"/>
      <c r="T44" s="22" t="s">
        <v>262</v>
      </c>
      <c r="U44" s="37" t="s">
        <v>263</v>
      </c>
      <c r="V44" s="1" t="s">
        <v>31</v>
      </c>
      <c r="W44" s="1"/>
      <c r="X44" s="22" t="s">
        <v>12</v>
      </c>
      <c r="Y44" s="4" t="e">
        <f>VLOOKUP(G44,#REF!,18,0)</f>
        <v>#REF!</v>
      </c>
      <c r="Z44" s="61" t="s">
        <v>465</v>
      </c>
      <c r="AA44" s="29" t="s">
        <v>466</v>
      </c>
      <c r="AB44" s="4" t="s">
        <v>174</v>
      </c>
      <c r="AC44" s="4" t="s">
        <v>174</v>
      </c>
      <c r="AD44" s="4" t="s">
        <v>174</v>
      </c>
      <c r="AE44" s="4" t="s">
        <v>173</v>
      </c>
      <c r="AF44" s="4" t="s">
        <v>173</v>
      </c>
      <c r="AG44" s="4" t="s">
        <v>173</v>
      </c>
      <c r="AH44" s="4" t="s">
        <v>173</v>
      </c>
      <c r="AI44" s="4"/>
      <c r="AN44" s="11">
        <f t="shared" si="4"/>
        <v>4</v>
      </c>
      <c r="AO44" s="11" t="str">
        <f t="shared" si="1"/>
        <v>Dia útil</v>
      </c>
      <c r="AP44" s="11">
        <f t="shared" si="2"/>
        <v>17</v>
      </c>
      <c r="AQ44" s="11" t="str">
        <f t="shared" si="3"/>
        <v>24/05/2024</v>
      </c>
    </row>
    <row r="45" spans="1:43" ht="31.5" customHeight="1" x14ac:dyDescent="0.3">
      <c r="A45" s="28">
        <v>45412</v>
      </c>
      <c r="B45" s="69">
        <v>45436</v>
      </c>
      <c r="C45" s="4">
        <f t="shared" si="5"/>
        <v>24</v>
      </c>
      <c r="D45" s="4">
        <v>5</v>
      </c>
      <c r="E45" s="4">
        <v>12877020</v>
      </c>
      <c r="F45" s="25" t="s">
        <v>467</v>
      </c>
      <c r="G45" s="1" t="s">
        <v>468</v>
      </c>
      <c r="H45" s="1">
        <v>79</v>
      </c>
      <c r="I45" s="1" t="s">
        <v>268</v>
      </c>
      <c r="J45" s="1" t="s">
        <v>258</v>
      </c>
      <c r="K45" s="21" t="s">
        <v>121</v>
      </c>
      <c r="L45" s="4" t="s">
        <v>387</v>
      </c>
      <c r="M45" s="1" t="s">
        <v>259</v>
      </c>
      <c r="N45" s="1" t="s">
        <v>305</v>
      </c>
      <c r="O45" s="70" t="s">
        <v>102</v>
      </c>
      <c r="P45" s="40" t="s">
        <v>56</v>
      </c>
      <c r="Q45" s="40" t="s">
        <v>56</v>
      </c>
      <c r="R45" s="4" t="s">
        <v>469</v>
      </c>
      <c r="S45" s="4"/>
      <c r="T45" s="4" t="s">
        <v>274</v>
      </c>
      <c r="U45" s="1" t="s">
        <v>263</v>
      </c>
      <c r="V45" s="4" t="s">
        <v>39</v>
      </c>
      <c r="W45" s="1" t="s">
        <v>28</v>
      </c>
      <c r="X45" s="22" t="s">
        <v>7</v>
      </c>
      <c r="Y45" s="4" t="e">
        <f>VLOOKUP(G45,#REF!,18,0)</f>
        <v>#REF!</v>
      </c>
      <c r="Z45" s="61" t="s">
        <v>470</v>
      </c>
      <c r="AA45" s="29"/>
      <c r="AB45" s="4" t="s">
        <v>174</v>
      </c>
      <c r="AC45" s="4" t="s">
        <v>174</v>
      </c>
      <c r="AD45" s="4" t="s">
        <v>173</v>
      </c>
      <c r="AE45" s="4" t="s">
        <v>173</v>
      </c>
      <c r="AF45" s="4" t="s">
        <v>173</v>
      </c>
      <c r="AG45" s="4" t="s">
        <v>174</v>
      </c>
      <c r="AH45" s="4" t="s">
        <v>173</v>
      </c>
      <c r="AI45" s="4"/>
      <c r="AN45" s="11">
        <f t="shared" si="4"/>
        <v>4</v>
      </c>
      <c r="AO45" s="11" t="str">
        <f t="shared" si="1"/>
        <v>Dia útil</v>
      </c>
      <c r="AP45" s="11">
        <f t="shared" si="2"/>
        <v>17</v>
      </c>
      <c r="AQ45" s="11" t="str">
        <f t="shared" si="3"/>
        <v>24/05/2024</v>
      </c>
    </row>
    <row r="46" spans="1:43" ht="31.5" customHeight="1" x14ac:dyDescent="0.3">
      <c r="A46" s="28">
        <v>45427</v>
      </c>
      <c r="B46" s="69">
        <v>45438</v>
      </c>
      <c r="C46" s="4">
        <f t="shared" si="5"/>
        <v>11</v>
      </c>
      <c r="D46" s="4"/>
      <c r="E46" s="4">
        <v>12878598</v>
      </c>
      <c r="F46" s="25" t="s">
        <v>471</v>
      </c>
      <c r="G46" s="1" t="s">
        <v>472</v>
      </c>
      <c r="H46" s="1">
        <v>38</v>
      </c>
      <c r="I46" s="1" t="s">
        <v>268</v>
      </c>
      <c r="J46" s="1" t="s">
        <v>283</v>
      </c>
      <c r="K46" s="21" t="s">
        <v>121</v>
      </c>
      <c r="L46" s="4" t="s">
        <v>227</v>
      </c>
      <c r="M46" s="1" t="s">
        <v>294</v>
      </c>
      <c r="N46" s="1" t="s">
        <v>295</v>
      </c>
      <c r="O46" s="70" t="s">
        <v>26</v>
      </c>
      <c r="P46" s="40" t="s">
        <v>2355</v>
      </c>
      <c r="Q46" s="40" t="s">
        <v>38</v>
      </c>
      <c r="R46" s="4"/>
      <c r="S46" s="4"/>
      <c r="T46" s="4" t="s">
        <v>274</v>
      </c>
      <c r="U46" s="1" t="s">
        <v>416</v>
      </c>
      <c r="V46" s="22" t="s">
        <v>25</v>
      </c>
      <c r="W46" s="1"/>
      <c r="X46" s="22" t="s">
        <v>17</v>
      </c>
      <c r="Y46" s="4" t="e">
        <f>VLOOKUP(G46,#REF!,18,0)</f>
        <v>#REF!</v>
      </c>
      <c r="Z46" s="61" t="s">
        <v>473</v>
      </c>
      <c r="AA46" s="29" t="s">
        <v>297</v>
      </c>
      <c r="AB46" s="4" t="s">
        <v>174</v>
      </c>
      <c r="AC46" s="4" t="s">
        <v>174</v>
      </c>
      <c r="AD46" s="4" t="s">
        <v>174</v>
      </c>
      <c r="AE46" s="4" t="s">
        <v>228</v>
      </c>
      <c r="AF46" s="4" t="s">
        <v>174</v>
      </c>
      <c r="AG46" s="4" t="s">
        <v>174</v>
      </c>
      <c r="AH46" s="4" t="s">
        <v>228</v>
      </c>
      <c r="AI46" s="4"/>
      <c r="AJ46" s="4"/>
      <c r="AK46" s="4"/>
      <c r="AL46" s="4"/>
      <c r="AN46" s="11">
        <f t="shared" si="4"/>
        <v>4</v>
      </c>
      <c r="AO46" s="11" t="str">
        <f t="shared" si="1"/>
        <v>Final de semana</v>
      </c>
      <c r="AP46" s="11">
        <f t="shared" si="2"/>
        <v>18</v>
      </c>
      <c r="AQ46" s="11" t="str">
        <f t="shared" si="3"/>
        <v>26/05/2024</v>
      </c>
    </row>
    <row r="47" spans="1:43" ht="31.5" customHeight="1" x14ac:dyDescent="0.3">
      <c r="A47" s="28">
        <v>45408</v>
      </c>
      <c r="B47" s="69">
        <v>45439</v>
      </c>
      <c r="C47" s="4">
        <f t="shared" si="5"/>
        <v>31</v>
      </c>
      <c r="D47" s="4">
        <v>8</v>
      </c>
      <c r="E47" s="1">
        <v>12879816</v>
      </c>
      <c r="F47" s="25" t="s">
        <v>474</v>
      </c>
      <c r="G47" s="4" t="s">
        <v>475</v>
      </c>
      <c r="H47" s="4">
        <v>58</v>
      </c>
      <c r="I47" s="32" t="s">
        <v>268</v>
      </c>
      <c r="J47" s="32" t="s">
        <v>258</v>
      </c>
      <c r="K47" s="21" t="s">
        <v>121</v>
      </c>
      <c r="L47" s="4" t="s">
        <v>153</v>
      </c>
      <c r="M47" s="1" t="s">
        <v>259</v>
      </c>
      <c r="N47" s="1" t="s">
        <v>290</v>
      </c>
      <c r="O47" s="2" t="s">
        <v>290</v>
      </c>
      <c r="P47" s="40" t="s">
        <v>2343</v>
      </c>
      <c r="Q47" s="40" t="s">
        <v>27</v>
      </c>
      <c r="R47" s="4"/>
      <c r="S47" s="4"/>
      <c r="T47" s="22" t="s">
        <v>262</v>
      </c>
      <c r="U47" s="27" t="s">
        <v>263</v>
      </c>
      <c r="V47" s="4" t="s">
        <v>39</v>
      </c>
      <c r="W47" s="22" t="s">
        <v>476</v>
      </c>
      <c r="X47" s="22" t="s">
        <v>7</v>
      </c>
      <c r="Y47" s="4" t="e">
        <f>VLOOKUP(G47,#REF!,18,0)</f>
        <v>#REF!</v>
      </c>
      <c r="Z47" s="61" t="s">
        <v>477</v>
      </c>
      <c r="AA47" s="29" t="s">
        <v>290</v>
      </c>
      <c r="AB47" s="4" t="s">
        <v>173</v>
      </c>
      <c r="AC47" s="4" t="s">
        <v>174</v>
      </c>
      <c r="AD47" s="4" t="s">
        <v>173</v>
      </c>
      <c r="AE47" s="4" t="s">
        <v>173</v>
      </c>
      <c r="AF47" s="4" t="s">
        <v>173</v>
      </c>
      <c r="AG47" s="4" t="s">
        <v>174</v>
      </c>
      <c r="AH47" s="4" t="s">
        <v>173</v>
      </c>
      <c r="AI47" s="4"/>
      <c r="AN47" s="11">
        <f t="shared" si="4"/>
        <v>4</v>
      </c>
      <c r="AO47" s="11" t="str">
        <f t="shared" si="1"/>
        <v>Dia útil</v>
      </c>
      <c r="AP47" s="11">
        <f t="shared" si="2"/>
        <v>18</v>
      </c>
      <c r="AQ47" s="11" t="str">
        <f t="shared" si="3"/>
        <v>27/05/2024</v>
      </c>
    </row>
    <row r="48" spans="1:43" ht="31.5" customHeight="1" x14ac:dyDescent="0.3">
      <c r="A48" s="28">
        <v>45432</v>
      </c>
      <c r="B48" s="67">
        <v>45440</v>
      </c>
      <c r="C48" s="4">
        <f t="shared" si="5"/>
        <v>8</v>
      </c>
      <c r="D48" s="4">
        <v>9</v>
      </c>
      <c r="E48" s="4">
        <v>12883433</v>
      </c>
      <c r="F48" s="1" t="s">
        <v>478</v>
      </c>
      <c r="G48" s="1" t="s">
        <v>479</v>
      </c>
      <c r="H48" s="25">
        <v>72</v>
      </c>
      <c r="I48" s="1" t="s">
        <v>268</v>
      </c>
      <c r="J48" s="1" t="s">
        <v>258</v>
      </c>
      <c r="K48" s="21" t="s">
        <v>121</v>
      </c>
      <c r="L48" s="4" t="s">
        <v>153</v>
      </c>
      <c r="M48" s="1" t="s">
        <v>259</v>
      </c>
      <c r="N48" s="1" t="s">
        <v>260</v>
      </c>
      <c r="O48" s="70" t="s">
        <v>29</v>
      </c>
      <c r="P48" s="40" t="s">
        <v>2355</v>
      </c>
      <c r="Q48" s="40" t="s">
        <v>328</v>
      </c>
      <c r="R48" s="4" t="s">
        <v>480</v>
      </c>
      <c r="S48" s="4"/>
      <c r="T48" s="1" t="s">
        <v>274</v>
      </c>
      <c r="U48" s="2" t="s">
        <v>263</v>
      </c>
      <c r="V48" s="4" t="s">
        <v>28</v>
      </c>
      <c r="W48" s="4"/>
      <c r="X48" s="22" t="s">
        <v>7</v>
      </c>
      <c r="Y48" s="4" t="e">
        <f>VLOOKUP(G48,#REF!,18,0)</f>
        <v>#REF!</v>
      </c>
      <c r="Z48" s="61" t="s">
        <v>481</v>
      </c>
      <c r="AA48" s="121"/>
      <c r="AB48" s="4" t="s">
        <v>173</v>
      </c>
      <c r="AC48" s="4" t="s">
        <v>173</v>
      </c>
      <c r="AD48" s="4" t="s">
        <v>174</v>
      </c>
      <c r="AE48" s="4" t="s">
        <v>173</v>
      </c>
      <c r="AF48" s="4" t="s">
        <v>173</v>
      </c>
      <c r="AG48" s="4" t="s">
        <v>174</v>
      </c>
      <c r="AH48" s="4" t="s">
        <v>173</v>
      </c>
      <c r="AI48" s="4"/>
      <c r="AN48" s="11">
        <f t="shared" si="4"/>
        <v>4</v>
      </c>
      <c r="AO48" s="11" t="str">
        <f t="shared" si="1"/>
        <v>Dia útil</v>
      </c>
      <c r="AP48" s="11">
        <f t="shared" si="2"/>
        <v>19</v>
      </c>
      <c r="AQ48" s="11" t="str">
        <f t="shared" si="3"/>
        <v>28/05/2024</v>
      </c>
    </row>
    <row r="49" spans="1:43" ht="31.5" customHeight="1" x14ac:dyDescent="0.3">
      <c r="A49" s="28">
        <v>45429</v>
      </c>
      <c r="B49" s="65">
        <v>45441</v>
      </c>
      <c r="C49" s="4">
        <f t="shared" si="5"/>
        <v>12</v>
      </c>
      <c r="D49" s="33">
        <v>5</v>
      </c>
      <c r="E49" s="4">
        <v>12884399</v>
      </c>
      <c r="F49" s="24" t="s">
        <v>482</v>
      </c>
      <c r="G49" s="34" t="s">
        <v>483</v>
      </c>
      <c r="H49" s="25">
        <v>40</v>
      </c>
      <c r="I49" s="1" t="s">
        <v>268</v>
      </c>
      <c r="J49" s="1" t="s">
        <v>258</v>
      </c>
      <c r="K49" s="21" t="s">
        <v>118</v>
      </c>
      <c r="L49" s="4" t="s">
        <v>139</v>
      </c>
      <c r="M49" s="1" t="s">
        <v>294</v>
      </c>
      <c r="N49" s="1" t="s">
        <v>484</v>
      </c>
      <c r="O49" s="1" t="s">
        <v>205</v>
      </c>
      <c r="P49" s="40" t="s">
        <v>2197</v>
      </c>
      <c r="Q49" s="40" t="s">
        <v>29</v>
      </c>
      <c r="R49" s="4"/>
      <c r="S49" s="4"/>
      <c r="T49" s="1" t="s">
        <v>262</v>
      </c>
      <c r="U49" s="1" t="s">
        <v>416</v>
      </c>
      <c r="V49" s="4" t="s">
        <v>33</v>
      </c>
      <c r="W49" s="4"/>
      <c r="X49" s="1" t="s">
        <v>12</v>
      </c>
      <c r="Y49" s="4" t="e">
        <f>VLOOKUP(G49,#REF!,18,0)</f>
        <v>#REF!</v>
      </c>
      <c r="Z49" s="3" t="s">
        <v>485</v>
      </c>
      <c r="AA49" s="121" t="s">
        <v>486</v>
      </c>
      <c r="AB49" s="4" t="s">
        <v>173</v>
      </c>
      <c r="AC49" s="4" t="s">
        <v>174</v>
      </c>
      <c r="AD49" s="4" t="s">
        <v>174</v>
      </c>
      <c r="AE49" s="4" t="s">
        <v>173</v>
      </c>
      <c r="AF49" s="4" t="s">
        <v>173</v>
      </c>
      <c r="AG49" s="4" t="s">
        <v>174</v>
      </c>
      <c r="AH49" s="4" t="s">
        <v>173</v>
      </c>
      <c r="AI49" s="4"/>
      <c r="AN49" s="11">
        <f t="shared" si="4"/>
        <v>5</v>
      </c>
      <c r="AO49" s="11" t="str">
        <f t="shared" si="1"/>
        <v>Dia útil</v>
      </c>
      <c r="AP49" s="11">
        <f t="shared" si="2"/>
        <v>20</v>
      </c>
      <c r="AQ49" s="11" t="str">
        <f t="shared" si="3"/>
        <v>29/05/2024</v>
      </c>
    </row>
    <row r="50" spans="1:43" ht="31.5" customHeight="1" x14ac:dyDescent="0.3">
      <c r="A50" s="28">
        <v>45433</v>
      </c>
      <c r="B50" s="69">
        <v>45441</v>
      </c>
      <c r="C50" s="4">
        <f t="shared" si="5"/>
        <v>8</v>
      </c>
      <c r="D50" s="33">
        <v>4</v>
      </c>
      <c r="E50" s="4">
        <v>12885873</v>
      </c>
      <c r="F50" s="24" t="s">
        <v>309</v>
      </c>
      <c r="G50" s="34" t="s">
        <v>310</v>
      </c>
      <c r="H50" s="25">
        <v>34</v>
      </c>
      <c r="I50" s="1" t="s">
        <v>268</v>
      </c>
      <c r="J50" s="1"/>
      <c r="K50" s="1"/>
      <c r="L50" s="4" t="s">
        <v>337</v>
      </c>
      <c r="M50" s="1" t="s">
        <v>259</v>
      </c>
      <c r="N50" s="1" t="s">
        <v>305</v>
      </c>
      <c r="O50" s="207" t="s">
        <v>24</v>
      </c>
      <c r="P50" s="40" t="s">
        <v>56</v>
      </c>
      <c r="Q50" s="40" t="s">
        <v>56</v>
      </c>
      <c r="R50" s="4" t="s">
        <v>487</v>
      </c>
      <c r="S50" s="4"/>
      <c r="T50" s="1" t="s">
        <v>262</v>
      </c>
      <c r="U50" s="1" t="s">
        <v>263</v>
      </c>
      <c r="V50" s="4" t="s">
        <v>28</v>
      </c>
      <c r="W50" s="4"/>
      <c r="X50" s="22" t="s">
        <v>7</v>
      </c>
      <c r="Y50" s="4" t="e">
        <f>VLOOKUP(G50,#REF!,18,0)</f>
        <v>#REF!</v>
      </c>
      <c r="Z50" s="61" t="s">
        <v>488</v>
      </c>
      <c r="AA50" s="29" t="s">
        <v>489</v>
      </c>
      <c r="AB50" s="4" t="s">
        <v>174</v>
      </c>
      <c r="AC50" s="4" t="s">
        <v>174</v>
      </c>
      <c r="AD50" s="4" t="s">
        <v>174</v>
      </c>
      <c r="AE50" s="4" t="s">
        <v>173</v>
      </c>
      <c r="AF50" s="4" t="s">
        <v>173</v>
      </c>
      <c r="AG50" s="4" t="s">
        <v>174</v>
      </c>
      <c r="AH50" s="4" t="s">
        <v>173</v>
      </c>
      <c r="AI50" s="4"/>
      <c r="AN50" s="11">
        <f t="shared" si="4"/>
        <v>5</v>
      </c>
      <c r="AO50" s="11" t="str">
        <f t="shared" si="1"/>
        <v>Dia útil</v>
      </c>
      <c r="AP50" s="11">
        <f t="shared" si="2"/>
        <v>20</v>
      </c>
      <c r="AQ50" s="11" t="str">
        <f t="shared" si="3"/>
        <v>29/05/2024</v>
      </c>
    </row>
    <row r="51" spans="1:43" ht="31.5" customHeight="1" x14ac:dyDescent="0.3">
      <c r="A51" s="28">
        <v>45441</v>
      </c>
      <c r="B51" s="65">
        <v>45441</v>
      </c>
      <c r="C51" s="4">
        <v>1</v>
      </c>
      <c r="D51" s="33">
        <v>1</v>
      </c>
      <c r="E51" s="4">
        <v>12886497</v>
      </c>
      <c r="F51" s="24" t="s">
        <v>490</v>
      </c>
      <c r="G51" s="34" t="s">
        <v>491</v>
      </c>
      <c r="H51" s="25">
        <v>78</v>
      </c>
      <c r="I51" s="1" t="s">
        <v>268</v>
      </c>
      <c r="J51" s="1" t="s">
        <v>258</v>
      </c>
      <c r="K51" s="21" t="s">
        <v>121</v>
      </c>
      <c r="L51" s="4" t="s">
        <v>139</v>
      </c>
      <c r="M51" s="1" t="s">
        <v>259</v>
      </c>
      <c r="N51" s="1" t="s">
        <v>260</v>
      </c>
      <c r="O51" s="70" t="s">
        <v>102</v>
      </c>
      <c r="P51" s="40" t="s">
        <v>2197</v>
      </c>
      <c r="Q51" s="40" t="s">
        <v>29</v>
      </c>
      <c r="R51" s="4"/>
      <c r="S51" s="4"/>
      <c r="T51" s="1" t="s">
        <v>274</v>
      </c>
      <c r="U51" s="2" t="s">
        <v>263</v>
      </c>
      <c r="V51" s="4" t="s">
        <v>122</v>
      </c>
      <c r="W51" s="4"/>
      <c r="X51" s="22" t="s">
        <v>7</v>
      </c>
      <c r="Y51" s="4" t="e">
        <f>VLOOKUP(G51,#REF!,18,0)</f>
        <v>#REF!</v>
      </c>
      <c r="Z51" s="61" t="s">
        <v>492</v>
      </c>
      <c r="AA51" s="29" t="s">
        <v>493</v>
      </c>
      <c r="AB51" s="4" t="s">
        <v>174</v>
      </c>
      <c r="AC51" s="4" t="s">
        <v>174</v>
      </c>
      <c r="AD51" s="4" t="s">
        <v>174</v>
      </c>
      <c r="AE51" s="4" t="s">
        <v>173</v>
      </c>
      <c r="AF51" s="4" t="s">
        <v>173</v>
      </c>
      <c r="AG51" s="4" t="s">
        <v>174</v>
      </c>
      <c r="AH51" s="4" t="s">
        <v>173</v>
      </c>
      <c r="AI51" s="4"/>
      <c r="AN51" s="11">
        <f t="shared" si="4"/>
        <v>5</v>
      </c>
      <c r="AO51" s="11" t="str">
        <f t="shared" si="1"/>
        <v>Dia útil</v>
      </c>
      <c r="AP51" s="11">
        <f t="shared" si="2"/>
        <v>20</v>
      </c>
      <c r="AQ51" s="11" t="str">
        <f t="shared" si="3"/>
        <v>29/05/2024</v>
      </c>
    </row>
    <row r="52" spans="1:43" ht="31.5" customHeight="1" x14ac:dyDescent="0.3">
      <c r="A52" s="28">
        <v>45408</v>
      </c>
      <c r="B52" s="65">
        <v>45441</v>
      </c>
      <c r="C52" s="4">
        <f t="shared" ref="C52:C88" si="6">_xlfn.DAYS(B52,A52)</f>
        <v>33</v>
      </c>
      <c r="D52" s="32"/>
      <c r="E52" s="4">
        <v>12886452</v>
      </c>
      <c r="F52" s="24" t="s">
        <v>494</v>
      </c>
      <c r="G52" s="34" t="s">
        <v>495</v>
      </c>
      <c r="H52" s="25">
        <v>31</v>
      </c>
      <c r="I52" s="1" t="s">
        <v>268</v>
      </c>
      <c r="J52" s="1"/>
      <c r="K52" s="21" t="s">
        <v>121</v>
      </c>
      <c r="L52" s="4" t="s">
        <v>149</v>
      </c>
      <c r="M52" s="1" t="s">
        <v>294</v>
      </c>
      <c r="N52" s="1" t="s">
        <v>295</v>
      </c>
      <c r="O52" s="70" t="s">
        <v>26</v>
      </c>
      <c r="P52" s="40" t="s">
        <v>2357</v>
      </c>
      <c r="Q52" s="40" t="s">
        <v>347</v>
      </c>
      <c r="R52" s="4"/>
      <c r="S52" s="4"/>
      <c r="T52" s="1" t="s">
        <v>274</v>
      </c>
      <c r="U52" s="2" t="s">
        <v>416</v>
      </c>
      <c r="V52" s="22" t="s">
        <v>25</v>
      </c>
      <c r="W52" s="4"/>
      <c r="X52" s="22" t="s">
        <v>17</v>
      </c>
      <c r="Y52" s="4" t="e">
        <f>VLOOKUP(G52,#REF!,18,0)</f>
        <v>#REF!</v>
      </c>
      <c r="Z52" s="61" t="s">
        <v>496</v>
      </c>
      <c r="AA52" s="29" t="s">
        <v>297</v>
      </c>
      <c r="AB52" s="4" t="s">
        <v>174</v>
      </c>
      <c r="AC52" s="4" t="s">
        <v>174</v>
      </c>
      <c r="AD52" s="4" t="s">
        <v>174</v>
      </c>
      <c r="AE52" s="4" t="s">
        <v>228</v>
      </c>
      <c r="AF52" s="4" t="s">
        <v>174</v>
      </c>
      <c r="AG52" s="4" t="s">
        <v>174</v>
      </c>
      <c r="AH52" s="4" t="s">
        <v>228</v>
      </c>
      <c r="AI52" s="4"/>
      <c r="AN52" s="11">
        <f t="shared" si="4"/>
        <v>5</v>
      </c>
      <c r="AO52" s="11" t="str">
        <f t="shared" si="1"/>
        <v>Dia útil</v>
      </c>
      <c r="AP52" s="11">
        <f t="shared" si="2"/>
        <v>20</v>
      </c>
      <c r="AQ52" s="11" t="str">
        <f t="shared" si="3"/>
        <v>29/05/2024</v>
      </c>
    </row>
    <row r="53" spans="1:43" ht="31.5" customHeight="1" x14ac:dyDescent="0.3">
      <c r="A53" s="28">
        <v>45394</v>
      </c>
      <c r="B53" s="65">
        <v>45441</v>
      </c>
      <c r="C53" s="4">
        <f t="shared" si="6"/>
        <v>47</v>
      </c>
      <c r="D53" s="32"/>
      <c r="E53" s="4">
        <v>12886543</v>
      </c>
      <c r="F53" s="24" t="s">
        <v>497</v>
      </c>
      <c r="G53" s="34" t="s">
        <v>498</v>
      </c>
      <c r="H53" s="25">
        <v>31</v>
      </c>
      <c r="I53" s="1" t="s">
        <v>268</v>
      </c>
      <c r="J53" s="1" t="s">
        <v>258</v>
      </c>
      <c r="K53" s="1" t="s">
        <v>178</v>
      </c>
      <c r="L53" s="4" t="s">
        <v>149</v>
      </c>
      <c r="M53" s="1" t="s">
        <v>294</v>
      </c>
      <c r="N53" s="1" t="s">
        <v>295</v>
      </c>
      <c r="O53" s="70" t="s">
        <v>26</v>
      </c>
      <c r="P53" s="40" t="s">
        <v>2343</v>
      </c>
      <c r="Q53" s="40" t="s">
        <v>27</v>
      </c>
      <c r="R53" s="4"/>
      <c r="S53" s="4"/>
      <c r="T53" s="1" t="s">
        <v>274</v>
      </c>
      <c r="U53" s="1" t="s">
        <v>416</v>
      </c>
      <c r="V53" s="22" t="s">
        <v>25</v>
      </c>
      <c r="W53" s="4"/>
      <c r="X53" s="22" t="s">
        <v>17</v>
      </c>
      <c r="Y53" s="4" t="e">
        <f>VLOOKUP(G53,#REF!,18,0)</f>
        <v>#REF!</v>
      </c>
      <c r="Z53" s="61" t="s">
        <v>499</v>
      </c>
      <c r="AA53" s="29" t="s">
        <v>297</v>
      </c>
      <c r="AB53" s="4" t="s">
        <v>174</v>
      </c>
      <c r="AC53" s="4" t="s">
        <v>174</v>
      </c>
      <c r="AD53" s="4" t="s">
        <v>174</v>
      </c>
      <c r="AE53" s="4" t="s">
        <v>228</v>
      </c>
      <c r="AF53" s="4" t="s">
        <v>174</v>
      </c>
      <c r="AG53" s="4" t="s">
        <v>174</v>
      </c>
      <c r="AH53" s="4" t="s">
        <v>228</v>
      </c>
      <c r="AI53" s="4"/>
      <c r="AN53" s="11">
        <f t="shared" si="4"/>
        <v>5</v>
      </c>
      <c r="AO53" s="11" t="str">
        <f t="shared" si="1"/>
        <v>Dia útil</v>
      </c>
      <c r="AP53" s="11">
        <f t="shared" si="2"/>
        <v>20</v>
      </c>
      <c r="AQ53" s="11" t="str">
        <f t="shared" si="3"/>
        <v>29/05/2024</v>
      </c>
    </row>
    <row r="54" spans="1:43" ht="31.5" customHeight="1" x14ac:dyDescent="0.3">
      <c r="A54" s="28">
        <v>45303</v>
      </c>
      <c r="B54" s="65">
        <v>45442</v>
      </c>
      <c r="C54" s="4">
        <f t="shared" si="6"/>
        <v>139</v>
      </c>
      <c r="D54" s="33">
        <v>10</v>
      </c>
      <c r="E54" s="4">
        <v>12887065</v>
      </c>
      <c r="F54" s="24" t="s">
        <v>500</v>
      </c>
      <c r="G54" s="34" t="s">
        <v>501</v>
      </c>
      <c r="H54" s="3">
        <v>73</v>
      </c>
      <c r="I54" s="4" t="s">
        <v>268</v>
      </c>
      <c r="J54" s="4" t="s">
        <v>258</v>
      </c>
      <c r="K54" s="21" t="s">
        <v>118</v>
      </c>
      <c r="L54" s="4" t="s">
        <v>377</v>
      </c>
      <c r="M54" s="4" t="s">
        <v>259</v>
      </c>
      <c r="N54" s="4" t="s">
        <v>311</v>
      </c>
      <c r="O54" s="70" t="s">
        <v>53</v>
      </c>
      <c r="P54" s="40" t="s">
        <v>2343</v>
      </c>
      <c r="Q54" s="40" t="s">
        <v>27</v>
      </c>
      <c r="R54" s="4"/>
      <c r="S54" s="4"/>
      <c r="T54" s="4" t="s">
        <v>274</v>
      </c>
      <c r="U54" s="4" t="s">
        <v>263</v>
      </c>
      <c r="V54" s="4" t="s">
        <v>122</v>
      </c>
      <c r="W54" s="4"/>
      <c r="X54" s="4" t="s">
        <v>12</v>
      </c>
      <c r="Y54" s="4" t="e">
        <f>VLOOKUP(G54,#REF!,18,0)</f>
        <v>#REF!</v>
      </c>
      <c r="Z54" s="61" t="s">
        <v>502</v>
      </c>
      <c r="AA54" s="29" t="s">
        <v>384</v>
      </c>
      <c r="AB54" s="4" t="s">
        <v>173</v>
      </c>
      <c r="AC54" s="4" t="s">
        <v>173</v>
      </c>
      <c r="AD54" s="4" t="s">
        <v>173</v>
      </c>
      <c r="AE54" s="4" t="s">
        <v>503</v>
      </c>
      <c r="AF54" s="4" t="s">
        <v>173</v>
      </c>
      <c r="AG54" s="4" t="s">
        <v>174</v>
      </c>
      <c r="AH54" s="4" t="s">
        <v>173</v>
      </c>
      <c r="AI54" s="4"/>
      <c r="AN54" s="11">
        <f t="shared" si="4"/>
        <v>5</v>
      </c>
      <c r="AO54" s="11" t="str">
        <f t="shared" si="1"/>
        <v>Dia útil</v>
      </c>
      <c r="AP54" s="11">
        <f t="shared" si="2"/>
        <v>21</v>
      </c>
      <c r="AQ54" s="11" t="str">
        <f t="shared" si="3"/>
        <v>30/05/2024</v>
      </c>
    </row>
    <row r="55" spans="1:43" ht="31.5" customHeight="1" x14ac:dyDescent="0.3">
      <c r="A55" s="28">
        <v>45439</v>
      </c>
      <c r="B55" s="65">
        <v>45443</v>
      </c>
      <c r="C55" s="4">
        <f t="shared" si="6"/>
        <v>4</v>
      </c>
      <c r="D55" s="33">
        <v>3</v>
      </c>
      <c r="E55" s="4">
        <v>12888165</v>
      </c>
      <c r="F55" s="24" t="s">
        <v>504</v>
      </c>
      <c r="G55" s="34" t="s">
        <v>505</v>
      </c>
      <c r="H55" s="3">
        <v>67</v>
      </c>
      <c r="I55" s="4" t="s">
        <v>268</v>
      </c>
      <c r="J55" s="4" t="s">
        <v>258</v>
      </c>
      <c r="K55" s="21" t="s">
        <v>121</v>
      </c>
      <c r="L55" s="4" t="s">
        <v>137</v>
      </c>
      <c r="M55" s="4" t="s">
        <v>259</v>
      </c>
      <c r="N55" s="4" t="s">
        <v>311</v>
      </c>
      <c r="O55" s="70" t="s">
        <v>102</v>
      </c>
      <c r="P55" s="40" t="s">
        <v>2359</v>
      </c>
      <c r="Q55" s="40" t="s">
        <v>2375</v>
      </c>
      <c r="R55" s="4" t="s">
        <v>143</v>
      </c>
      <c r="S55" s="4"/>
      <c r="T55" s="4" t="s">
        <v>262</v>
      </c>
      <c r="U55" s="4" t="s">
        <v>263</v>
      </c>
      <c r="V55" s="22" t="s">
        <v>46</v>
      </c>
      <c r="W55" s="4"/>
      <c r="X55" s="22" t="s">
        <v>7</v>
      </c>
      <c r="Y55" s="4" t="e">
        <f>VLOOKUP(G55,#REF!,18,0)</f>
        <v>#REF!</v>
      </c>
      <c r="Z55" s="61" t="s">
        <v>506</v>
      </c>
      <c r="AA55" s="29" t="s">
        <v>507</v>
      </c>
      <c r="AB55" s="4" t="s">
        <v>173</v>
      </c>
      <c r="AC55" s="4" t="s">
        <v>174</v>
      </c>
      <c r="AD55" s="4" t="s">
        <v>174</v>
      </c>
      <c r="AE55" s="4" t="s">
        <v>173</v>
      </c>
      <c r="AF55" s="4" t="s">
        <v>173</v>
      </c>
      <c r="AG55" s="4" t="s">
        <v>173</v>
      </c>
      <c r="AH55" s="4" t="s">
        <v>173</v>
      </c>
      <c r="AI55" s="4"/>
      <c r="AN55" s="11">
        <f t="shared" si="4"/>
        <v>5</v>
      </c>
      <c r="AO55" s="11" t="str">
        <f t="shared" si="1"/>
        <v>Dia útil</v>
      </c>
      <c r="AP55" s="11">
        <f t="shared" si="2"/>
        <v>22</v>
      </c>
      <c r="AQ55" s="11" t="str">
        <f t="shared" si="3"/>
        <v>31/05/2024</v>
      </c>
    </row>
    <row r="56" spans="1:43" ht="31.5" customHeight="1" x14ac:dyDescent="0.3">
      <c r="A56" s="28">
        <v>45363</v>
      </c>
      <c r="B56" s="65">
        <v>45444</v>
      </c>
      <c r="C56" s="4">
        <f t="shared" si="6"/>
        <v>81</v>
      </c>
      <c r="D56" s="4">
        <v>2</v>
      </c>
      <c r="E56" s="4">
        <v>12889028</v>
      </c>
      <c r="F56" s="4" t="s">
        <v>508</v>
      </c>
      <c r="G56" s="4" t="s">
        <v>509</v>
      </c>
      <c r="H56" s="3">
        <v>41</v>
      </c>
      <c r="I56" s="4" t="s">
        <v>268</v>
      </c>
      <c r="J56" s="4" t="s">
        <v>258</v>
      </c>
      <c r="K56" s="21" t="s">
        <v>121</v>
      </c>
      <c r="L56" s="4" t="s">
        <v>136</v>
      </c>
      <c r="M56" s="4" t="s">
        <v>259</v>
      </c>
      <c r="N56" s="4" t="s">
        <v>356</v>
      </c>
      <c r="O56" s="70" t="s">
        <v>53</v>
      </c>
      <c r="P56" s="40" t="s">
        <v>42</v>
      </c>
      <c r="Q56" s="40" t="s">
        <v>111</v>
      </c>
      <c r="R56" s="4" t="s">
        <v>378</v>
      </c>
      <c r="S56" s="4"/>
      <c r="T56" s="4" t="s">
        <v>262</v>
      </c>
      <c r="U56" s="4" t="s">
        <v>263</v>
      </c>
      <c r="V56" s="4" t="s">
        <v>122</v>
      </c>
      <c r="W56" s="4"/>
      <c r="X56" s="4" t="s">
        <v>12</v>
      </c>
      <c r="Y56" s="4" t="str">
        <f>VLOOKUP(G56,'[1]Temas (Qualidade)'!J:AA,18,0)</f>
        <v>Inevitável</v>
      </c>
      <c r="Z56" s="61" t="s">
        <v>510</v>
      </c>
      <c r="AA56" s="29" t="s">
        <v>511</v>
      </c>
      <c r="AB56" s="4" t="s">
        <v>174</v>
      </c>
      <c r="AC56" s="4" t="s">
        <v>174</v>
      </c>
      <c r="AD56" s="4" t="s">
        <v>174</v>
      </c>
      <c r="AE56" s="4" t="s">
        <v>173</v>
      </c>
      <c r="AF56" s="4" t="s">
        <v>173</v>
      </c>
      <c r="AG56" s="4" t="s">
        <v>173</v>
      </c>
      <c r="AH56" s="4" t="s">
        <v>173</v>
      </c>
      <c r="AI56" s="4"/>
      <c r="AN56" s="11">
        <f t="shared" si="4"/>
        <v>1</v>
      </c>
      <c r="AO56" s="11" t="str">
        <f t="shared" si="1"/>
        <v>Final de semana</v>
      </c>
      <c r="AP56" s="11">
        <f t="shared" si="2"/>
        <v>-1</v>
      </c>
      <c r="AQ56" s="11" t="str">
        <f t="shared" si="3"/>
        <v>01/06/2024</v>
      </c>
    </row>
    <row r="57" spans="1:43" ht="31.5" customHeight="1" x14ac:dyDescent="0.3">
      <c r="A57" s="28">
        <v>45352</v>
      </c>
      <c r="B57" s="65">
        <v>45444</v>
      </c>
      <c r="C57" s="4">
        <f t="shared" si="6"/>
        <v>92</v>
      </c>
      <c r="D57" s="4">
        <v>6</v>
      </c>
      <c r="E57" s="4">
        <v>12889140</v>
      </c>
      <c r="F57" s="4" t="s">
        <v>512</v>
      </c>
      <c r="G57" s="4" t="s">
        <v>513</v>
      </c>
      <c r="H57" s="3">
        <v>53</v>
      </c>
      <c r="I57" s="4" t="s">
        <v>268</v>
      </c>
      <c r="J57" s="4" t="s">
        <v>336</v>
      </c>
      <c r="K57" s="21" t="s">
        <v>118</v>
      </c>
      <c r="L57" s="4" t="s">
        <v>155</v>
      </c>
      <c r="M57" s="4" t="s">
        <v>259</v>
      </c>
      <c r="N57" s="4" t="s">
        <v>305</v>
      </c>
      <c r="O57" s="70" t="s">
        <v>69</v>
      </c>
      <c r="P57" s="40" t="s">
        <v>30</v>
      </c>
      <c r="Q57" s="40" t="s">
        <v>30</v>
      </c>
      <c r="R57" s="4" t="s">
        <v>154</v>
      </c>
      <c r="S57" s="29"/>
      <c r="T57" s="4" t="s">
        <v>274</v>
      </c>
      <c r="U57" s="4" t="s">
        <v>263</v>
      </c>
      <c r="V57" s="4" t="s">
        <v>28</v>
      </c>
      <c r="W57" s="4"/>
      <c r="X57" s="22" t="s">
        <v>7</v>
      </c>
      <c r="Y57" s="4" t="str">
        <f>VLOOKUP(G57,'[1]Temas (Qualidade)'!J:AA,18,0)</f>
        <v>Inevitável</v>
      </c>
      <c r="Z57" s="61" t="s">
        <v>514</v>
      </c>
      <c r="AA57" s="29" t="s">
        <v>515</v>
      </c>
      <c r="AB57" s="4" t="s">
        <v>174</v>
      </c>
      <c r="AC57" s="4" t="s">
        <v>174</v>
      </c>
      <c r="AD57" s="4" t="s">
        <v>174</v>
      </c>
      <c r="AE57" s="4" t="s">
        <v>173</v>
      </c>
      <c r="AF57" s="4" t="s">
        <v>173</v>
      </c>
      <c r="AG57" s="4" t="s">
        <v>174</v>
      </c>
      <c r="AH57" s="4" t="s">
        <v>173</v>
      </c>
      <c r="AI57" s="4" t="s">
        <v>516</v>
      </c>
      <c r="AN57" s="11">
        <f t="shared" si="4"/>
        <v>1</v>
      </c>
      <c r="AO57" s="11" t="str">
        <f t="shared" si="1"/>
        <v>Final de semana</v>
      </c>
      <c r="AP57" s="11">
        <f t="shared" si="2"/>
        <v>-1</v>
      </c>
      <c r="AQ57" s="11" t="str">
        <f t="shared" si="3"/>
        <v>01/06/2024</v>
      </c>
    </row>
    <row r="58" spans="1:43" ht="31.5" customHeight="1" x14ac:dyDescent="0.3">
      <c r="A58" s="28">
        <v>45435</v>
      </c>
      <c r="B58" s="65">
        <v>45446</v>
      </c>
      <c r="C58" s="4">
        <f t="shared" si="6"/>
        <v>11</v>
      </c>
      <c r="D58" s="4">
        <v>2</v>
      </c>
      <c r="E58" s="4">
        <v>12892147</v>
      </c>
      <c r="F58" s="4" t="s">
        <v>517</v>
      </c>
      <c r="G58" s="4" t="s">
        <v>518</v>
      </c>
      <c r="H58" s="3">
        <v>39</v>
      </c>
      <c r="I58" s="4" t="s">
        <v>268</v>
      </c>
      <c r="J58" s="4" t="s">
        <v>258</v>
      </c>
      <c r="K58" s="21" t="s">
        <v>118</v>
      </c>
      <c r="L58" s="4" t="s">
        <v>395</v>
      </c>
      <c r="M58" s="4" t="s">
        <v>259</v>
      </c>
      <c r="N58" s="4" t="s">
        <v>260</v>
      </c>
      <c r="O58" s="70" t="s">
        <v>102</v>
      </c>
      <c r="P58" s="40" t="s">
        <v>2355</v>
      </c>
      <c r="Q58" s="40" t="s">
        <v>38</v>
      </c>
      <c r="R58" s="4" t="s">
        <v>469</v>
      </c>
      <c r="S58" s="4"/>
      <c r="T58" s="4" t="s">
        <v>274</v>
      </c>
      <c r="U58" s="4" t="s">
        <v>263</v>
      </c>
      <c r="V58" s="4" t="s">
        <v>39</v>
      </c>
      <c r="W58" s="4"/>
      <c r="X58" s="22" t="s">
        <v>7</v>
      </c>
      <c r="Y58" s="4" t="str">
        <f>VLOOKUP(G58,'[1]Temas (Qualidade)'!J:AA,18,0)</f>
        <v>Inevitável</v>
      </c>
      <c r="Z58" s="61" t="s">
        <v>519</v>
      </c>
      <c r="AA58" s="29" t="s">
        <v>520</v>
      </c>
      <c r="AB58" s="4" t="s">
        <v>174</v>
      </c>
      <c r="AC58" s="4" t="s">
        <v>174</v>
      </c>
      <c r="AD58" s="4" t="s">
        <v>173</v>
      </c>
      <c r="AE58" s="4" t="s">
        <v>173</v>
      </c>
      <c r="AF58" s="4" t="s">
        <v>173</v>
      </c>
      <c r="AG58" s="4" t="s">
        <v>174</v>
      </c>
      <c r="AH58" s="4" t="s">
        <v>173</v>
      </c>
      <c r="AI58" s="4" t="s">
        <v>521</v>
      </c>
      <c r="AJ58" s="4"/>
      <c r="AK58" s="4"/>
      <c r="AL58" s="4"/>
      <c r="AN58" s="11">
        <f t="shared" si="4"/>
        <v>1</v>
      </c>
      <c r="AO58" s="11" t="str">
        <f t="shared" si="1"/>
        <v>Dia útil</v>
      </c>
      <c r="AP58" s="11">
        <f t="shared" si="2"/>
        <v>0</v>
      </c>
      <c r="AQ58" s="11" t="str">
        <f t="shared" si="3"/>
        <v>03/06/2024</v>
      </c>
    </row>
    <row r="59" spans="1:43" ht="31.5" customHeight="1" x14ac:dyDescent="0.3">
      <c r="A59" s="28">
        <v>45397</v>
      </c>
      <c r="B59" s="65">
        <v>45446</v>
      </c>
      <c r="C59" s="4">
        <f t="shared" si="6"/>
        <v>49</v>
      </c>
      <c r="D59" s="4">
        <v>6</v>
      </c>
      <c r="E59" s="4">
        <v>12892219</v>
      </c>
      <c r="F59" s="4" t="s">
        <v>522</v>
      </c>
      <c r="G59" s="4" t="s">
        <v>523</v>
      </c>
      <c r="H59" s="3">
        <v>84</v>
      </c>
      <c r="I59" s="4" t="s">
        <v>268</v>
      </c>
      <c r="J59" s="4" t="s">
        <v>258</v>
      </c>
      <c r="K59" s="21" t="s">
        <v>121</v>
      </c>
      <c r="L59" s="4" t="s">
        <v>337</v>
      </c>
      <c r="M59" s="4" t="s">
        <v>458</v>
      </c>
      <c r="N59" s="4" t="s">
        <v>464</v>
      </c>
      <c r="O59" s="4" t="s">
        <v>37</v>
      </c>
      <c r="P59" s="40" t="s">
        <v>2355</v>
      </c>
      <c r="Q59" s="40" t="s">
        <v>38</v>
      </c>
      <c r="R59" s="4"/>
      <c r="S59" s="4"/>
      <c r="T59" s="4" t="s">
        <v>274</v>
      </c>
      <c r="U59" s="4" t="s">
        <v>416</v>
      </c>
      <c r="V59" s="4" t="s">
        <v>39</v>
      </c>
      <c r="W59" s="4"/>
      <c r="X59" s="22" t="s">
        <v>7</v>
      </c>
      <c r="Y59" s="4" t="str">
        <f>VLOOKUP(G59,'[1]Temas (Qualidade)'!J:AA,18,0)</f>
        <v>Inevitável</v>
      </c>
      <c r="Z59" s="61" t="s">
        <v>524</v>
      </c>
      <c r="AA59" s="29" t="s">
        <v>525</v>
      </c>
      <c r="AB59" s="4" t="s">
        <v>173</v>
      </c>
      <c r="AC59" s="4" t="s">
        <v>173</v>
      </c>
      <c r="AD59" s="4" t="s">
        <v>173</v>
      </c>
      <c r="AE59" s="4" t="s">
        <v>173</v>
      </c>
      <c r="AF59" s="4" t="s">
        <v>173</v>
      </c>
      <c r="AG59" s="4" t="s">
        <v>174</v>
      </c>
      <c r="AH59" s="4" t="s">
        <v>173</v>
      </c>
      <c r="AI59" s="4"/>
      <c r="AJ59" s="4"/>
      <c r="AK59" s="4"/>
      <c r="AL59" s="4"/>
      <c r="AN59" s="11">
        <f t="shared" si="4"/>
        <v>1</v>
      </c>
      <c r="AO59" s="11" t="str">
        <f t="shared" si="1"/>
        <v>Dia útil</v>
      </c>
      <c r="AP59" s="11">
        <f t="shared" si="2"/>
        <v>0</v>
      </c>
      <c r="AQ59" s="11" t="str">
        <f t="shared" si="3"/>
        <v>03/06/2024</v>
      </c>
    </row>
    <row r="60" spans="1:43" ht="31.5" customHeight="1" x14ac:dyDescent="0.3">
      <c r="A60" s="28">
        <v>45404</v>
      </c>
      <c r="B60" s="65">
        <v>45446</v>
      </c>
      <c r="C60" s="4">
        <f t="shared" si="6"/>
        <v>42</v>
      </c>
      <c r="D60" s="4">
        <v>6</v>
      </c>
      <c r="E60" s="4">
        <v>12890039</v>
      </c>
      <c r="F60" s="4" t="s">
        <v>526</v>
      </c>
      <c r="G60" s="4" t="s">
        <v>527</v>
      </c>
      <c r="H60" s="3">
        <v>10</v>
      </c>
      <c r="I60" s="4" t="s">
        <v>268</v>
      </c>
      <c r="J60" s="4" t="s">
        <v>258</v>
      </c>
      <c r="K60" s="21" t="s">
        <v>118</v>
      </c>
      <c r="L60" s="4" t="s">
        <v>134</v>
      </c>
      <c r="M60" s="4" t="s">
        <v>259</v>
      </c>
      <c r="N60" s="4" t="s">
        <v>260</v>
      </c>
      <c r="O60" s="70" t="s">
        <v>29</v>
      </c>
      <c r="P60" s="40" t="s">
        <v>30</v>
      </c>
      <c r="Q60" s="40" t="s">
        <v>30</v>
      </c>
      <c r="R60" s="4" t="s">
        <v>141</v>
      </c>
      <c r="S60" s="4"/>
      <c r="T60" s="4" t="s">
        <v>274</v>
      </c>
      <c r="U60" s="4" t="s">
        <v>263</v>
      </c>
      <c r="V60" s="4" t="s">
        <v>28</v>
      </c>
      <c r="W60" s="4"/>
      <c r="X60" s="22" t="s">
        <v>7</v>
      </c>
      <c r="Y60" s="4" t="str">
        <f>VLOOKUP(G60,'[1]Temas (Qualidade)'!J:AA,18,0)</f>
        <v>Evitável</v>
      </c>
      <c r="Z60" s="61" t="s">
        <v>528</v>
      </c>
      <c r="AA60" s="29" t="s">
        <v>529</v>
      </c>
      <c r="AB60" s="4" t="s">
        <v>173</v>
      </c>
      <c r="AC60" s="4" t="s">
        <v>174</v>
      </c>
      <c r="AD60" s="4" t="s">
        <v>174</v>
      </c>
      <c r="AE60" s="4" t="s">
        <v>173</v>
      </c>
      <c r="AF60" s="4" t="s">
        <v>173</v>
      </c>
      <c r="AG60" s="4" t="s">
        <v>173</v>
      </c>
      <c r="AH60" s="4" t="s">
        <v>173</v>
      </c>
      <c r="AI60" s="4" t="s">
        <v>530</v>
      </c>
      <c r="AN60" s="11">
        <f t="shared" si="4"/>
        <v>1</v>
      </c>
      <c r="AO60" s="11" t="str">
        <f t="shared" si="1"/>
        <v>Dia útil</v>
      </c>
      <c r="AP60" s="11">
        <f t="shared" si="2"/>
        <v>0</v>
      </c>
      <c r="AQ60" s="11" t="str">
        <f t="shared" si="3"/>
        <v>03/06/2024</v>
      </c>
    </row>
    <row r="61" spans="1:43" ht="31.5" customHeight="1" x14ac:dyDescent="0.3">
      <c r="A61" s="28">
        <v>45446</v>
      </c>
      <c r="B61" s="65">
        <v>45447</v>
      </c>
      <c r="C61" s="4">
        <f t="shared" si="6"/>
        <v>1</v>
      </c>
      <c r="D61" s="4">
        <v>3</v>
      </c>
      <c r="E61" s="4">
        <v>12893592</v>
      </c>
      <c r="F61" s="4" t="s">
        <v>504</v>
      </c>
      <c r="G61" s="4" t="s">
        <v>505</v>
      </c>
      <c r="H61" s="3">
        <v>67</v>
      </c>
      <c r="I61" s="4" t="s">
        <v>257</v>
      </c>
      <c r="J61" s="4" t="s">
        <v>258</v>
      </c>
      <c r="K61" s="21" t="s">
        <v>121</v>
      </c>
      <c r="L61" s="4" t="s">
        <v>137</v>
      </c>
      <c r="M61" s="4" t="s">
        <v>259</v>
      </c>
      <c r="N61" s="4" t="s">
        <v>311</v>
      </c>
      <c r="O61" s="70" t="s">
        <v>102</v>
      </c>
      <c r="P61" s="40" t="s">
        <v>35</v>
      </c>
      <c r="Q61" s="40" t="s">
        <v>35</v>
      </c>
      <c r="R61" s="4" t="s">
        <v>261</v>
      </c>
      <c r="S61" s="4"/>
      <c r="T61" s="4" t="s">
        <v>262</v>
      </c>
      <c r="U61" s="4" t="s">
        <v>263</v>
      </c>
      <c r="V61" s="22" t="s">
        <v>46</v>
      </c>
      <c r="W61" s="4"/>
      <c r="X61" s="22" t="s">
        <v>7</v>
      </c>
      <c r="Y61" s="4" t="str">
        <f>VLOOKUP(G61,'[1]Temas (Qualidade)'!J:AA,18,0)</f>
        <v>Evitável</v>
      </c>
      <c r="Z61" s="61" t="s">
        <v>531</v>
      </c>
      <c r="AA61" s="29" t="s">
        <v>98</v>
      </c>
      <c r="AB61" s="4" t="s">
        <v>173</v>
      </c>
      <c r="AC61" s="4" t="s">
        <v>173</v>
      </c>
      <c r="AD61" s="4" t="s">
        <v>174</v>
      </c>
      <c r="AE61" s="4" t="s">
        <v>173</v>
      </c>
      <c r="AF61" s="4" t="s">
        <v>173</v>
      </c>
      <c r="AG61" s="4" t="s">
        <v>174</v>
      </c>
      <c r="AH61" s="4" t="s">
        <v>173</v>
      </c>
      <c r="AI61" s="4"/>
      <c r="AN61" s="11">
        <f t="shared" si="4"/>
        <v>1</v>
      </c>
      <c r="AO61" s="11" t="str">
        <f t="shared" si="1"/>
        <v>Dia útil</v>
      </c>
      <c r="AP61" s="11">
        <f t="shared" si="2"/>
        <v>1</v>
      </c>
      <c r="AQ61" s="11" t="str">
        <f t="shared" si="3"/>
        <v>04/06/2024</v>
      </c>
    </row>
    <row r="62" spans="1:43" ht="31.5" customHeight="1" x14ac:dyDescent="0.3">
      <c r="A62" s="28">
        <v>45409</v>
      </c>
      <c r="B62" s="65">
        <v>45447</v>
      </c>
      <c r="C62" s="4">
        <f t="shared" si="6"/>
        <v>38</v>
      </c>
      <c r="D62" s="4"/>
      <c r="E62" s="4">
        <v>12893638</v>
      </c>
      <c r="F62" s="4" t="s">
        <v>532</v>
      </c>
      <c r="G62" s="4" t="s">
        <v>533</v>
      </c>
      <c r="H62" s="3"/>
      <c r="I62" s="4" t="s">
        <v>268</v>
      </c>
      <c r="J62" s="4" t="s">
        <v>283</v>
      </c>
      <c r="K62" s="21" t="s">
        <v>121</v>
      </c>
      <c r="L62" s="4" t="s">
        <v>223</v>
      </c>
      <c r="M62" s="4" t="s">
        <v>294</v>
      </c>
      <c r="N62" s="4" t="s">
        <v>295</v>
      </c>
      <c r="O62" s="70" t="s">
        <v>26</v>
      </c>
      <c r="P62" s="40" t="s">
        <v>2343</v>
      </c>
      <c r="Q62" s="40" t="s">
        <v>27</v>
      </c>
      <c r="R62" s="4"/>
      <c r="S62" s="4"/>
      <c r="T62" s="4" t="s">
        <v>274</v>
      </c>
      <c r="U62" s="4" t="s">
        <v>416</v>
      </c>
      <c r="V62" s="22" t="s">
        <v>25</v>
      </c>
      <c r="W62" s="4"/>
      <c r="X62" s="4" t="s">
        <v>14</v>
      </c>
      <c r="Y62" s="4" t="str">
        <f>VLOOKUP(G62,'[1]Temas (Qualidade)'!J:AA,18,0)</f>
        <v>Risco do Negócio</v>
      </c>
      <c r="Z62" s="61" t="s">
        <v>534</v>
      </c>
      <c r="AA62" s="29" t="s">
        <v>535</v>
      </c>
      <c r="AB62" s="4" t="s">
        <v>174</v>
      </c>
      <c r="AC62" s="4" t="s">
        <v>174</v>
      </c>
      <c r="AD62" s="4" t="s">
        <v>174</v>
      </c>
      <c r="AE62" s="4" t="s">
        <v>228</v>
      </c>
      <c r="AF62" s="4" t="s">
        <v>173</v>
      </c>
      <c r="AG62" s="4" t="s">
        <v>174</v>
      </c>
      <c r="AH62" s="4" t="s">
        <v>228</v>
      </c>
      <c r="AI62" s="4"/>
      <c r="AN62" s="11">
        <f t="shared" si="4"/>
        <v>1</v>
      </c>
      <c r="AO62" s="11" t="str">
        <f t="shared" si="1"/>
        <v>Dia útil</v>
      </c>
      <c r="AP62" s="11">
        <f t="shared" si="2"/>
        <v>1</v>
      </c>
      <c r="AQ62" s="11" t="str">
        <f t="shared" si="3"/>
        <v>04/06/2024</v>
      </c>
    </row>
    <row r="63" spans="1:43" ht="31.5" customHeight="1" x14ac:dyDescent="0.3">
      <c r="A63" s="28">
        <v>45446</v>
      </c>
      <c r="B63" s="65">
        <v>45448</v>
      </c>
      <c r="C63" s="4">
        <f t="shared" si="6"/>
        <v>2</v>
      </c>
      <c r="D63" s="4">
        <v>0</v>
      </c>
      <c r="E63" s="52">
        <v>12897684</v>
      </c>
      <c r="F63" s="4" t="s">
        <v>497</v>
      </c>
      <c r="G63" s="53" t="s">
        <v>498</v>
      </c>
      <c r="H63" s="52">
        <v>31</v>
      </c>
      <c r="I63" s="48" t="s">
        <v>257</v>
      </c>
      <c r="J63" s="48" t="s">
        <v>258</v>
      </c>
      <c r="K63" s="48" t="s">
        <v>178</v>
      </c>
      <c r="L63" s="4" t="s">
        <v>149</v>
      </c>
      <c r="M63" s="48" t="s">
        <v>259</v>
      </c>
      <c r="N63" s="53" t="s">
        <v>536</v>
      </c>
      <c r="O63" s="53" t="s">
        <v>338</v>
      </c>
      <c r="P63" s="40" t="s">
        <v>2359</v>
      </c>
      <c r="Q63" s="40" t="s">
        <v>2375</v>
      </c>
      <c r="R63" s="4" t="s">
        <v>537</v>
      </c>
      <c r="S63" s="4"/>
      <c r="T63" s="51" t="s">
        <v>274</v>
      </c>
      <c r="U63" s="54" t="s">
        <v>263</v>
      </c>
      <c r="V63" s="71" t="s">
        <v>31</v>
      </c>
      <c r="W63" s="51"/>
      <c r="X63" s="51" t="s">
        <v>12</v>
      </c>
      <c r="Y63" s="4" t="str">
        <f>VLOOKUP(G63,'[1]Temas (Qualidade)'!J:AA,18,0)</f>
        <v>Risco do Negócio</v>
      </c>
      <c r="Z63" s="61" t="s">
        <v>538</v>
      </c>
      <c r="AA63" s="29" t="s">
        <v>384</v>
      </c>
      <c r="AB63" s="4" t="s">
        <v>174</v>
      </c>
      <c r="AC63" s="4" t="s">
        <v>174</v>
      </c>
      <c r="AD63" s="4" t="s">
        <v>174</v>
      </c>
      <c r="AE63" s="4" t="s">
        <v>173</v>
      </c>
      <c r="AF63" s="4" t="s">
        <v>174</v>
      </c>
      <c r="AG63" s="4" t="s">
        <v>174</v>
      </c>
      <c r="AH63" s="4" t="s">
        <v>173</v>
      </c>
      <c r="AI63" s="4"/>
      <c r="AN63" s="11">
        <f t="shared" si="4"/>
        <v>1</v>
      </c>
      <c r="AO63" s="11" t="str">
        <f t="shared" si="1"/>
        <v>Dia útil</v>
      </c>
      <c r="AP63" s="11">
        <f t="shared" si="2"/>
        <v>2</v>
      </c>
      <c r="AQ63" s="11" t="str">
        <f t="shared" si="3"/>
        <v>05/06/2024</v>
      </c>
    </row>
    <row r="64" spans="1:43" ht="39.6" customHeight="1" x14ac:dyDescent="0.3">
      <c r="A64" s="28">
        <v>45386</v>
      </c>
      <c r="B64" s="69">
        <v>45448</v>
      </c>
      <c r="C64" s="4">
        <f t="shared" si="6"/>
        <v>62</v>
      </c>
      <c r="D64" s="4"/>
      <c r="E64" s="4">
        <v>12896144</v>
      </c>
      <c r="F64" s="3" t="s">
        <v>539</v>
      </c>
      <c r="G64" s="4" t="s">
        <v>540</v>
      </c>
      <c r="H64" s="4">
        <v>52</v>
      </c>
      <c r="I64" s="4" t="s">
        <v>268</v>
      </c>
      <c r="J64" s="4" t="s">
        <v>258</v>
      </c>
      <c r="K64" s="50" t="s">
        <v>116</v>
      </c>
      <c r="L64" s="4" t="s">
        <v>137</v>
      </c>
      <c r="M64" s="4" t="s">
        <v>294</v>
      </c>
      <c r="N64" s="4" t="s">
        <v>295</v>
      </c>
      <c r="O64" s="70" t="s">
        <v>26</v>
      </c>
      <c r="P64" s="40" t="s">
        <v>2343</v>
      </c>
      <c r="Q64" s="40" t="s">
        <v>27</v>
      </c>
      <c r="R64" s="4"/>
      <c r="S64" s="4"/>
      <c r="T64" s="4" t="s">
        <v>274</v>
      </c>
      <c r="U64" s="4" t="s">
        <v>416</v>
      </c>
      <c r="V64" s="22" t="s">
        <v>25</v>
      </c>
      <c r="W64" s="4"/>
      <c r="X64" s="4" t="s">
        <v>14</v>
      </c>
      <c r="Y64" s="4" t="str">
        <f>VLOOKUP(G64,'[1]Temas (Qualidade)'!J:AA,18,0)</f>
        <v>Risco do Negócio</v>
      </c>
      <c r="Z64" s="61" t="s">
        <v>541</v>
      </c>
      <c r="AA64" s="29" t="s">
        <v>542</v>
      </c>
      <c r="AB64" s="4" t="s">
        <v>174</v>
      </c>
      <c r="AC64" s="4" t="s">
        <v>174</v>
      </c>
      <c r="AD64" s="4" t="s">
        <v>174</v>
      </c>
      <c r="AE64" s="4" t="s">
        <v>228</v>
      </c>
      <c r="AF64" s="4" t="s">
        <v>174</v>
      </c>
      <c r="AG64" s="4" t="s">
        <v>174</v>
      </c>
      <c r="AH64" s="4" t="s">
        <v>228</v>
      </c>
      <c r="AI64" s="4"/>
      <c r="AN64" s="11">
        <f t="shared" si="4"/>
        <v>1</v>
      </c>
      <c r="AO64" s="11" t="str">
        <f t="shared" si="1"/>
        <v>Dia útil</v>
      </c>
      <c r="AP64" s="11">
        <f t="shared" si="2"/>
        <v>2</v>
      </c>
      <c r="AQ64" s="11" t="str">
        <f t="shared" si="3"/>
        <v>05/06/2024</v>
      </c>
    </row>
    <row r="65" spans="1:43" ht="39.6" customHeight="1" x14ac:dyDescent="0.3">
      <c r="A65" s="28">
        <v>45414</v>
      </c>
      <c r="B65" s="65">
        <v>45448</v>
      </c>
      <c r="C65" s="4">
        <f t="shared" si="6"/>
        <v>34</v>
      </c>
      <c r="D65" s="4"/>
      <c r="E65" s="33">
        <v>12897464</v>
      </c>
      <c r="F65" s="25" t="s">
        <v>543</v>
      </c>
      <c r="G65" s="35" t="s">
        <v>544</v>
      </c>
      <c r="H65" s="33">
        <v>69</v>
      </c>
      <c r="I65" s="32" t="s">
        <v>268</v>
      </c>
      <c r="J65" s="32" t="s">
        <v>336</v>
      </c>
      <c r="K65" s="50" t="s">
        <v>116</v>
      </c>
      <c r="L65" s="4" t="s">
        <v>545</v>
      </c>
      <c r="M65" s="32" t="s">
        <v>294</v>
      </c>
      <c r="N65" s="35" t="s">
        <v>546</v>
      </c>
      <c r="O65" s="70" t="s">
        <v>26</v>
      </c>
      <c r="P65" s="40" t="s">
        <v>2343</v>
      </c>
      <c r="Q65" s="40" t="s">
        <v>27</v>
      </c>
      <c r="R65" s="4"/>
      <c r="S65" s="4"/>
      <c r="T65" s="16" t="s">
        <v>274</v>
      </c>
      <c r="U65" s="37" t="s">
        <v>416</v>
      </c>
      <c r="V65" s="22" t="s">
        <v>25</v>
      </c>
      <c r="W65" s="16"/>
      <c r="X65" s="4" t="s">
        <v>14</v>
      </c>
      <c r="Y65" s="4" t="str">
        <f>VLOOKUP(G65,'[1]Temas (Qualidade)'!J:AA,18,0)</f>
        <v>Risco do Negócio</v>
      </c>
      <c r="Z65" s="61" t="s">
        <v>547</v>
      </c>
      <c r="AA65" s="29" t="s">
        <v>542</v>
      </c>
      <c r="AB65" s="4" t="s">
        <v>174</v>
      </c>
      <c r="AC65" s="4" t="s">
        <v>174</v>
      </c>
      <c r="AD65" s="4" t="s">
        <v>174</v>
      </c>
      <c r="AE65" s="4" t="s">
        <v>228</v>
      </c>
      <c r="AF65" s="4" t="s">
        <v>173</v>
      </c>
      <c r="AG65" s="4" t="s">
        <v>174</v>
      </c>
      <c r="AH65" s="4" t="s">
        <v>228</v>
      </c>
      <c r="AI65" s="4"/>
      <c r="AN65" s="11">
        <f t="shared" si="4"/>
        <v>1</v>
      </c>
      <c r="AO65" s="11" t="str">
        <f t="shared" si="1"/>
        <v>Dia útil</v>
      </c>
      <c r="AP65" s="11">
        <f t="shared" si="2"/>
        <v>2</v>
      </c>
      <c r="AQ65" s="11" t="str">
        <f t="shared" si="3"/>
        <v>05/06/2024</v>
      </c>
    </row>
    <row r="66" spans="1:43" ht="31.5" customHeight="1" x14ac:dyDescent="0.3">
      <c r="A66" s="28">
        <v>44474</v>
      </c>
      <c r="B66" s="69">
        <v>45450</v>
      </c>
      <c r="C66" s="4">
        <f t="shared" si="6"/>
        <v>976</v>
      </c>
      <c r="D66" s="4">
        <v>2</v>
      </c>
      <c r="E66" s="4">
        <v>12902701</v>
      </c>
      <c r="F66" s="3" t="s">
        <v>548</v>
      </c>
      <c r="G66" s="1" t="s">
        <v>549</v>
      </c>
      <c r="H66" s="1">
        <v>26</v>
      </c>
      <c r="I66" s="1" t="s">
        <v>257</v>
      </c>
      <c r="J66" s="1" t="s">
        <v>269</v>
      </c>
      <c r="K66" s="21" t="s">
        <v>121</v>
      </c>
      <c r="L66" s="4" t="s">
        <v>137</v>
      </c>
      <c r="M66" s="39" t="s">
        <v>294</v>
      </c>
      <c r="N66" s="1" t="s">
        <v>271</v>
      </c>
      <c r="O66" s="1" t="s">
        <v>550</v>
      </c>
      <c r="P66" s="40" t="s">
        <v>45</v>
      </c>
      <c r="Q66" s="40" t="s">
        <v>551</v>
      </c>
      <c r="R66" s="4"/>
      <c r="S66" s="4"/>
      <c r="T66" s="1" t="s">
        <v>274</v>
      </c>
      <c r="U66" s="78" t="s">
        <v>416</v>
      </c>
      <c r="V66" s="64" t="s">
        <v>113</v>
      </c>
      <c r="W66" s="4"/>
      <c r="X66" s="22" t="s">
        <v>7</v>
      </c>
      <c r="Y66" s="4" t="str">
        <f>VLOOKUP(G66,'[1]Temas (Qualidade)'!J:AA,18,0)</f>
        <v>Evitável</v>
      </c>
      <c r="Z66" s="61" t="s">
        <v>552</v>
      </c>
      <c r="AA66" s="29" t="s">
        <v>486</v>
      </c>
      <c r="AB66" s="4" t="s">
        <v>174</v>
      </c>
      <c r="AC66" s="4" t="s">
        <v>174</v>
      </c>
      <c r="AD66" s="4" t="s">
        <v>174</v>
      </c>
      <c r="AE66" s="4" t="s">
        <v>173</v>
      </c>
      <c r="AF66" s="4" t="s">
        <v>173</v>
      </c>
      <c r="AG66" s="4" t="s">
        <v>174</v>
      </c>
      <c r="AH66" s="4" t="s">
        <v>173</v>
      </c>
      <c r="AI66" s="4"/>
      <c r="AN66" s="11">
        <f t="shared" si="4"/>
        <v>1</v>
      </c>
      <c r="AO66" s="11" t="str">
        <f t="shared" ref="AO66:AO129" si="7">IF(OR(WEEKDAY(B66,2)=1,WEEKDAY(B66,2)=2,WEEKDAY(B66,2)=3,WEEKDAY(B66,2)=4,WEEKDAY(B66,2)=5),"Dia útil","Final de semana")</f>
        <v>Dia útil</v>
      </c>
      <c r="AP66" s="11">
        <f t="shared" ref="AP66:AP129" si="8">NETWORKDAYS(EOMONTH(B66,-1)+1,B66-1)</f>
        <v>4</v>
      </c>
      <c r="AQ66" s="11" t="str">
        <f t="shared" ref="AQ66:AQ129" si="9">TEXT(B66,"DD/MM/AAAA")</f>
        <v>07/06/2024</v>
      </c>
    </row>
    <row r="67" spans="1:43" ht="31.5" customHeight="1" x14ac:dyDescent="0.3">
      <c r="A67" s="28">
        <v>45446</v>
      </c>
      <c r="B67" s="69">
        <v>45450</v>
      </c>
      <c r="C67" s="4">
        <f t="shared" si="6"/>
        <v>4</v>
      </c>
      <c r="D67" s="4">
        <v>3</v>
      </c>
      <c r="E67" s="4">
        <v>12902510</v>
      </c>
      <c r="F67" s="3" t="s">
        <v>553</v>
      </c>
      <c r="G67" s="49" t="s">
        <v>554</v>
      </c>
      <c r="H67" s="49">
        <v>41</v>
      </c>
      <c r="I67" s="49" t="s">
        <v>268</v>
      </c>
      <c r="J67" s="49" t="s">
        <v>258</v>
      </c>
      <c r="K67" s="21" t="s">
        <v>118</v>
      </c>
      <c r="L67" s="4" t="s">
        <v>226</v>
      </c>
      <c r="M67" s="49" t="s">
        <v>259</v>
      </c>
      <c r="N67" s="49" t="s">
        <v>260</v>
      </c>
      <c r="O67" s="70" t="s">
        <v>102</v>
      </c>
      <c r="P67" s="40" t="s">
        <v>90</v>
      </c>
      <c r="Q67" s="40" t="s">
        <v>90</v>
      </c>
      <c r="R67" s="4" t="s">
        <v>555</v>
      </c>
      <c r="S67" s="4"/>
      <c r="T67" s="49" t="s">
        <v>262</v>
      </c>
      <c r="U67" s="4" t="s">
        <v>263</v>
      </c>
      <c r="V67" s="64" t="s">
        <v>114</v>
      </c>
      <c r="W67" s="4"/>
      <c r="X67" s="22" t="s">
        <v>7</v>
      </c>
      <c r="Y67" s="4" t="str">
        <f>VLOOKUP(G67,'[1]Temas (Qualidade)'!J:AA,18,0)</f>
        <v>Inevitável</v>
      </c>
      <c r="Z67" s="61" t="s">
        <v>556</v>
      </c>
      <c r="AA67" s="29" t="s">
        <v>557</v>
      </c>
      <c r="AB67" s="4" t="s">
        <v>174</v>
      </c>
      <c r="AC67" s="4" t="s">
        <v>174</v>
      </c>
      <c r="AD67" s="4" t="s">
        <v>173</v>
      </c>
      <c r="AE67" s="4" t="s">
        <v>173</v>
      </c>
      <c r="AF67" s="4" t="s">
        <v>173</v>
      </c>
      <c r="AG67" s="4" t="s">
        <v>174</v>
      </c>
      <c r="AH67" s="4" t="s">
        <v>173</v>
      </c>
      <c r="AI67" s="4"/>
      <c r="AN67" s="11">
        <f t="shared" ref="AN67:AN130" si="10">IF(OR(LEFT(AQ67,2)="01",LEFT(AQ67,2)="02",LEFT(AQ67,2)="03",LEFT(AQ67,2)="04",LEFT(AQ67,2)="05",LEFT(AQ67,2)="06",LEFT(AQ67,2)="07"),1,IF(OR(LEFT(AQ67,2)="08",LEFT(AQ67,2)="09",LEFT(AQ67,2)="10",LEFT(AQ67,2)="11",LEFT(AQ67,2)="12",LEFT(AQ67,2)="13",LEFT(AQ67,2)="14"),2,IF(OR(LEFT(AQ67,2)="15",LEFT(AQ67,2)="16",LEFT(AQ67,2)="17",LEFT(AQ67,2)="18",LEFT(AQ67,2)="19",LEFT(AQ67,2)="20",LEFT(AQ67,2)="21"),3,IF(OR(LEFT(AQ67,2)="22",LEFT(AQ67,2)="23",LEFT(AQ67,2)="24",LEFT(AQ67,2)="25",LEFT(AQ67,2)="26",LEFT(AQ67,2)="27",LEFT(AQ67,2)="28"),4,5))))</f>
        <v>1</v>
      </c>
      <c r="AO67" s="11" t="str">
        <f t="shared" si="7"/>
        <v>Dia útil</v>
      </c>
      <c r="AP67" s="11">
        <f t="shared" si="8"/>
        <v>4</v>
      </c>
      <c r="AQ67" s="11" t="str">
        <f t="shared" si="9"/>
        <v>07/06/2024</v>
      </c>
    </row>
    <row r="68" spans="1:43" ht="31.5" customHeight="1" x14ac:dyDescent="0.3">
      <c r="A68" s="28">
        <v>45420</v>
      </c>
      <c r="B68" s="69">
        <v>45450</v>
      </c>
      <c r="C68" s="4">
        <f t="shared" si="6"/>
        <v>30</v>
      </c>
      <c r="D68" s="4">
        <v>4</v>
      </c>
      <c r="E68" s="4">
        <v>12901765</v>
      </c>
      <c r="F68" s="3" t="s">
        <v>558</v>
      </c>
      <c r="G68" s="4" t="s">
        <v>559</v>
      </c>
      <c r="H68" s="4">
        <v>48</v>
      </c>
      <c r="I68" s="32" t="s">
        <v>268</v>
      </c>
      <c r="J68" s="32" t="s">
        <v>258</v>
      </c>
      <c r="K68" s="21" t="s">
        <v>121</v>
      </c>
      <c r="L68" s="4" t="s">
        <v>226</v>
      </c>
      <c r="M68" s="4" t="s">
        <v>259</v>
      </c>
      <c r="N68" s="4" t="s">
        <v>260</v>
      </c>
      <c r="O68" s="70" t="s">
        <v>102</v>
      </c>
      <c r="P68" s="40" t="s">
        <v>2359</v>
      </c>
      <c r="Q68" s="40" t="s">
        <v>2375</v>
      </c>
      <c r="R68" s="4" t="s">
        <v>560</v>
      </c>
      <c r="S68" s="4" t="s">
        <v>561</v>
      </c>
      <c r="T68" s="4" t="s">
        <v>262</v>
      </c>
      <c r="U68" s="37" t="s">
        <v>263</v>
      </c>
      <c r="V68" s="4" t="s">
        <v>122</v>
      </c>
      <c r="W68" s="4"/>
      <c r="X68" s="55" t="s">
        <v>12</v>
      </c>
      <c r="Y68" s="4" t="str">
        <f>VLOOKUP(G68,'[1]Temas (Qualidade)'!J:AA,18,0)</f>
        <v>Evitável</v>
      </c>
      <c r="Z68" s="61" t="s">
        <v>562</v>
      </c>
      <c r="AA68" s="29" t="s">
        <v>563</v>
      </c>
      <c r="AB68" s="4" t="s">
        <v>173</v>
      </c>
      <c r="AC68" s="4" t="s">
        <v>174</v>
      </c>
      <c r="AD68" s="4" t="s">
        <v>173</v>
      </c>
      <c r="AE68" s="4" t="s">
        <v>173</v>
      </c>
      <c r="AF68" s="4" t="s">
        <v>173</v>
      </c>
      <c r="AG68" s="4" t="s">
        <v>174</v>
      </c>
      <c r="AH68" s="4" t="s">
        <v>173</v>
      </c>
      <c r="AI68" s="4"/>
      <c r="AN68" s="11">
        <f t="shared" si="10"/>
        <v>1</v>
      </c>
      <c r="AO68" s="11" t="str">
        <f t="shared" si="7"/>
        <v>Dia útil</v>
      </c>
      <c r="AP68" s="11">
        <f t="shared" si="8"/>
        <v>4</v>
      </c>
      <c r="AQ68" s="11" t="str">
        <f t="shared" si="9"/>
        <v>07/06/2024</v>
      </c>
    </row>
    <row r="69" spans="1:43" ht="31.5" customHeight="1" x14ac:dyDescent="0.3">
      <c r="A69" s="28">
        <v>45376</v>
      </c>
      <c r="B69" s="69">
        <v>45450</v>
      </c>
      <c r="C69" s="4">
        <f t="shared" si="6"/>
        <v>74</v>
      </c>
      <c r="D69" s="4">
        <v>12</v>
      </c>
      <c r="E69" s="4">
        <v>12901422</v>
      </c>
      <c r="F69" s="3" t="s">
        <v>564</v>
      </c>
      <c r="G69" s="4" t="s">
        <v>565</v>
      </c>
      <c r="H69" s="4">
        <v>67</v>
      </c>
      <c r="I69" s="32" t="s">
        <v>257</v>
      </c>
      <c r="J69" s="32" t="s">
        <v>336</v>
      </c>
      <c r="K69" s="21" t="s">
        <v>121</v>
      </c>
      <c r="L69" s="4" t="s">
        <v>164</v>
      </c>
      <c r="M69" s="4" t="s">
        <v>259</v>
      </c>
      <c r="N69" s="29" t="s">
        <v>356</v>
      </c>
      <c r="O69" s="70" t="s">
        <v>53</v>
      </c>
      <c r="P69" s="40" t="s">
        <v>42</v>
      </c>
      <c r="Q69" s="40" t="s">
        <v>111</v>
      </c>
      <c r="R69" s="29" t="s">
        <v>566</v>
      </c>
      <c r="S69" s="29"/>
      <c r="T69" s="16" t="s">
        <v>274</v>
      </c>
      <c r="U69" s="37" t="s">
        <v>263</v>
      </c>
      <c r="V69" s="4" t="s">
        <v>122</v>
      </c>
      <c r="W69" s="4"/>
      <c r="X69" s="16" t="s">
        <v>12</v>
      </c>
      <c r="Y69" s="4" t="s">
        <v>127</v>
      </c>
      <c r="Z69" s="61" t="s">
        <v>567</v>
      </c>
      <c r="AA69" s="29" t="s">
        <v>568</v>
      </c>
      <c r="AB69" s="4" t="s">
        <v>173</v>
      </c>
      <c r="AC69" s="4" t="s">
        <v>174</v>
      </c>
      <c r="AD69" s="4" t="s">
        <v>173</v>
      </c>
      <c r="AE69" s="4" t="s">
        <v>173</v>
      </c>
      <c r="AF69" s="4" t="s">
        <v>173</v>
      </c>
      <c r="AG69" s="4" t="s">
        <v>174</v>
      </c>
      <c r="AH69" s="4" t="s">
        <v>173</v>
      </c>
      <c r="AI69" s="4"/>
      <c r="AN69" s="11">
        <f t="shared" si="10"/>
        <v>1</v>
      </c>
      <c r="AO69" s="11" t="str">
        <f t="shared" si="7"/>
        <v>Dia útil</v>
      </c>
      <c r="AP69" s="11">
        <f t="shared" si="8"/>
        <v>4</v>
      </c>
      <c r="AQ69" s="11" t="str">
        <f t="shared" si="9"/>
        <v>07/06/2024</v>
      </c>
    </row>
    <row r="70" spans="1:43" ht="31.5" customHeight="1" x14ac:dyDescent="0.3">
      <c r="A70" s="28">
        <v>45391</v>
      </c>
      <c r="B70" s="69">
        <v>45453</v>
      </c>
      <c r="C70" s="4">
        <f t="shared" si="6"/>
        <v>62</v>
      </c>
      <c r="D70" s="4">
        <v>18</v>
      </c>
      <c r="E70" s="4">
        <v>12904000</v>
      </c>
      <c r="F70" s="3" t="s">
        <v>570</v>
      </c>
      <c r="G70" s="4" t="s">
        <v>571</v>
      </c>
      <c r="H70" s="4">
        <v>46</v>
      </c>
      <c r="I70" s="39" t="s">
        <v>257</v>
      </c>
      <c r="J70" s="39" t="s">
        <v>269</v>
      </c>
      <c r="K70" s="21" t="s">
        <v>121</v>
      </c>
      <c r="L70" s="4" t="s">
        <v>304</v>
      </c>
      <c r="M70" s="39" t="s">
        <v>259</v>
      </c>
      <c r="N70" s="39" t="s">
        <v>356</v>
      </c>
      <c r="O70" s="70" t="s">
        <v>29</v>
      </c>
      <c r="P70" s="40" t="s">
        <v>2355</v>
      </c>
      <c r="Q70" s="40" t="s">
        <v>75</v>
      </c>
      <c r="R70" s="4" t="s">
        <v>572</v>
      </c>
      <c r="S70" s="4"/>
      <c r="T70" s="39" t="s">
        <v>274</v>
      </c>
      <c r="U70" s="4" t="s">
        <v>573</v>
      </c>
      <c r="V70" s="4" t="s">
        <v>39</v>
      </c>
      <c r="W70" s="4" t="s">
        <v>122</v>
      </c>
      <c r="X70" s="22" t="s">
        <v>7</v>
      </c>
      <c r="Y70" s="4" t="str">
        <f>VLOOKUP(G70,'[1]Temas (Qualidade)'!J:AA,18,0)</f>
        <v>Inevitável</v>
      </c>
      <c r="Z70" s="61" t="s">
        <v>574</v>
      </c>
      <c r="AA70" s="29" t="s">
        <v>575</v>
      </c>
      <c r="AB70" s="4" t="s">
        <v>173</v>
      </c>
      <c r="AC70" s="4" t="s">
        <v>174</v>
      </c>
      <c r="AD70" s="4" t="s">
        <v>173</v>
      </c>
      <c r="AE70" s="4" t="s">
        <v>173</v>
      </c>
      <c r="AF70" s="4" t="s">
        <v>173</v>
      </c>
      <c r="AG70" s="4" t="s">
        <v>173</v>
      </c>
      <c r="AH70" s="4" t="s">
        <v>173</v>
      </c>
      <c r="AI70" s="4" t="s">
        <v>576</v>
      </c>
      <c r="AN70" s="11">
        <f t="shared" si="10"/>
        <v>2</v>
      </c>
      <c r="AO70" s="11" t="str">
        <f t="shared" si="7"/>
        <v>Dia útil</v>
      </c>
      <c r="AP70" s="11">
        <f t="shared" si="8"/>
        <v>5</v>
      </c>
      <c r="AQ70" s="11" t="str">
        <f t="shared" si="9"/>
        <v>10/06/2024</v>
      </c>
    </row>
    <row r="71" spans="1:43" ht="31.5" customHeight="1" x14ac:dyDescent="0.3">
      <c r="A71" s="28">
        <v>45453</v>
      </c>
      <c r="B71" s="69">
        <v>45453</v>
      </c>
      <c r="C71" s="4">
        <f t="shared" si="6"/>
        <v>0</v>
      </c>
      <c r="D71" s="4">
        <v>1</v>
      </c>
      <c r="E71" s="4">
        <v>12903532</v>
      </c>
      <c r="F71" s="3" t="s">
        <v>577</v>
      </c>
      <c r="G71" s="4" t="s">
        <v>578</v>
      </c>
      <c r="H71" s="4">
        <v>3</v>
      </c>
      <c r="I71" s="49" t="s">
        <v>268</v>
      </c>
      <c r="J71" s="39" t="s">
        <v>269</v>
      </c>
      <c r="K71" s="21" t="s">
        <v>121</v>
      </c>
      <c r="L71" s="4" t="s">
        <v>395</v>
      </c>
      <c r="M71" s="4" t="s">
        <v>259</v>
      </c>
      <c r="N71" s="4" t="s">
        <v>260</v>
      </c>
      <c r="O71" s="70" t="s">
        <v>102</v>
      </c>
      <c r="P71" s="40" t="s">
        <v>2355</v>
      </c>
      <c r="Q71" s="40" t="s">
        <v>38</v>
      </c>
      <c r="R71" s="4" t="s">
        <v>348</v>
      </c>
      <c r="S71" s="4"/>
      <c r="T71" s="39" t="s">
        <v>274</v>
      </c>
      <c r="U71" s="4" t="s">
        <v>573</v>
      </c>
      <c r="V71" s="4" t="s">
        <v>39</v>
      </c>
      <c r="W71" s="4"/>
      <c r="X71" s="16" t="s">
        <v>7</v>
      </c>
      <c r="Y71" s="4" t="str">
        <f>VLOOKUP(G71,'[1]Temas (Qualidade)'!J:AA,18,0)</f>
        <v>Inevitável</v>
      </c>
      <c r="Z71" s="61" t="s">
        <v>579</v>
      </c>
      <c r="AA71" s="29" t="s">
        <v>580</v>
      </c>
      <c r="AB71" s="4" t="s">
        <v>174</v>
      </c>
      <c r="AC71" s="4" t="s">
        <v>174</v>
      </c>
      <c r="AD71" s="4" t="s">
        <v>174</v>
      </c>
      <c r="AE71" s="4" t="s">
        <v>173</v>
      </c>
      <c r="AF71" s="4" t="s">
        <v>173</v>
      </c>
      <c r="AG71" s="4" t="s">
        <v>174</v>
      </c>
      <c r="AH71" s="4" t="s">
        <v>173</v>
      </c>
      <c r="AI71" s="4"/>
      <c r="AJ71" s="4"/>
      <c r="AK71" s="4"/>
      <c r="AL71" s="4"/>
      <c r="AN71" s="11">
        <f t="shared" si="10"/>
        <v>2</v>
      </c>
      <c r="AO71" s="11" t="str">
        <f t="shared" si="7"/>
        <v>Dia útil</v>
      </c>
      <c r="AP71" s="11">
        <f t="shared" si="8"/>
        <v>5</v>
      </c>
      <c r="AQ71" s="11" t="str">
        <f t="shared" si="9"/>
        <v>10/06/2024</v>
      </c>
    </row>
    <row r="72" spans="1:43" ht="31.5" customHeight="1" x14ac:dyDescent="0.3">
      <c r="A72" s="28">
        <v>45310</v>
      </c>
      <c r="B72" s="69">
        <v>45453</v>
      </c>
      <c r="C72" s="4">
        <f t="shared" si="6"/>
        <v>143</v>
      </c>
      <c r="D72" s="4">
        <v>8</v>
      </c>
      <c r="E72" s="4">
        <v>12904334</v>
      </c>
      <c r="F72" s="3" t="s">
        <v>581</v>
      </c>
      <c r="G72" s="4" t="s">
        <v>582</v>
      </c>
      <c r="H72" s="4">
        <v>68</v>
      </c>
      <c r="I72" s="49" t="s">
        <v>268</v>
      </c>
      <c r="J72" s="49" t="s">
        <v>258</v>
      </c>
      <c r="K72" s="21" t="s">
        <v>121</v>
      </c>
      <c r="L72" s="4" t="s">
        <v>131</v>
      </c>
      <c r="M72" s="4" t="s">
        <v>259</v>
      </c>
      <c r="N72" s="4" t="s">
        <v>311</v>
      </c>
      <c r="O72" s="70" t="s">
        <v>102</v>
      </c>
      <c r="P72" s="40" t="s">
        <v>2197</v>
      </c>
      <c r="Q72" s="40" t="s">
        <v>2482</v>
      </c>
      <c r="R72" s="4" t="s">
        <v>583</v>
      </c>
      <c r="S72" s="4"/>
      <c r="T72" s="39" t="s">
        <v>274</v>
      </c>
      <c r="U72" s="4" t="s">
        <v>573</v>
      </c>
      <c r="V72" s="4" t="s">
        <v>122</v>
      </c>
      <c r="W72" s="4"/>
      <c r="X72" s="22" t="s">
        <v>7</v>
      </c>
      <c r="Y72" s="4" t="s">
        <v>7</v>
      </c>
      <c r="Z72" s="61" t="s">
        <v>584</v>
      </c>
      <c r="AA72" s="29" t="s">
        <v>585</v>
      </c>
      <c r="AB72" s="4" t="s">
        <v>173</v>
      </c>
      <c r="AC72" s="4" t="s">
        <v>173</v>
      </c>
      <c r="AD72" s="4" t="s">
        <v>173</v>
      </c>
      <c r="AE72" s="4" t="s">
        <v>173</v>
      </c>
      <c r="AF72" s="4" t="s">
        <v>173</v>
      </c>
      <c r="AG72" s="4" t="s">
        <v>174</v>
      </c>
      <c r="AH72" s="4" t="s">
        <v>173</v>
      </c>
      <c r="AI72" s="4"/>
      <c r="AN72" s="11">
        <f t="shared" si="10"/>
        <v>2</v>
      </c>
      <c r="AO72" s="11" t="str">
        <f t="shared" si="7"/>
        <v>Dia útil</v>
      </c>
      <c r="AP72" s="11">
        <f t="shared" si="8"/>
        <v>5</v>
      </c>
      <c r="AQ72" s="11" t="str">
        <f t="shared" si="9"/>
        <v>10/06/2024</v>
      </c>
    </row>
    <row r="73" spans="1:43" ht="31.5" customHeight="1" x14ac:dyDescent="0.3">
      <c r="A73" s="28">
        <v>45419</v>
      </c>
      <c r="B73" s="69">
        <v>45453</v>
      </c>
      <c r="C73" s="4">
        <f t="shared" si="6"/>
        <v>34</v>
      </c>
      <c r="D73" s="4">
        <v>16</v>
      </c>
      <c r="E73" s="4">
        <v>12904777</v>
      </c>
      <c r="F73" s="3" t="s">
        <v>586</v>
      </c>
      <c r="G73" s="4" t="s">
        <v>587</v>
      </c>
      <c r="H73" s="4">
        <v>29</v>
      </c>
      <c r="I73" s="39" t="s">
        <v>257</v>
      </c>
      <c r="J73" s="49" t="s">
        <v>258</v>
      </c>
      <c r="K73" s="21" t="s">
        <v>121</v>
      </c>
      <c r="L73" s="50" t="s">
        <v>132</v>
      </c>
      <c r="M73" s="4" t="s">
        <v>259</v>
      </c>
      <c r="N73" s="4" t="s">
        <v>588</v>
      </c>
      <c r="O73" s="70" t="s">
        <v>29</v>
      </c>
      <c r="P73" s="40" t="s">
        <v>32</v>
      </c>
      <c r="Q73" s="40" t="s">
        <v>32</v>
      </c>
      <c r="R73" s="4" t="s">
        <v>130</v>
      </c>
      <c r="S73" s="4"/>
      <c r="T73" s="49" t="s">
        <v>262</v>
      </c>
      <c r="U73" s="4" t="s">
        <v>573</v>
      </c>
      <c r="V73" s="4" t="s">
        <v>28</v>
      </c>
      <c r="W73" s="4" t="s">
        <v>46</v>
      </c>
      <c r="X73" s="22" t="s">
        <v>7</v>
      </c>
      <c r="Y73" s="4" t="str">
        <f>VLOOKUP(G73,'[1]Temas (Qualidade)'!J:AA,18,0)</f>
        <v>Evitável</v>
      </c>
      <c r="Z73" s="61" t="s">
        <v>589</v>
      </c>
      <c r="AA73" s="29" t="s">
        <v>590</v>
      </c>
      <c r="AB73" s="4" t="s">
        <v>173</v>
      </c>
      <c r="AC73" s="4" t="s">
        <v>173</v>
      </c>
      <c r="AD73" s="4" t="s">
        <v>174</v>
      </c>
      <c r="AE73" s="4" t="s">
        <v>173</v>
      </c>
      <c r="AF73" s="4" t="s">
        <v>173</v>
      </c>
      <c r="AG73" s="4" t="s">
        <v>174</v>
      </c>
      <c r="AH73" s="4" t="s">
        <v>173</v>
      </c>
      <c r="AI73" s="4" t="s">
        <v>591</v>
      </c>
      <c r="AN73" s="11">
        <f t="shared" si="10"/>
        <v>2</v>
      </c>
      <c r="AO73" s="11" t="str">
        <f t="shared" si="7"/>
        <v>Dia útil</v>
      </c>
      <c r="AP73" s="11">
        <f t="shared" si="8"/>
        <v>5</v>
      </c>
      <c r="AQ73" s="11" t="str">
        <f t="shared" si="9"/>
        <v>10/06/2024</v>
      </c>
    </row>
    <row r="74" spans="1:43" ht="31.5" customHeight="1" x14ac:dyDescent="0.3">
      <c r="A74" s="28">
        <v>45443</v>
      </c>
      <c r="B74" s="69">
        <v>45454</v>
      </c>
      <c r="C74" s="4">
        <f t="shared" si="6"/>
        <v>11</v>
      </c>
      <c r="D74" s="4"/>
      <c r="E74" s="4">
        <v>12906570</v>
      </c>
      <c r="F74" s="3" t="s">
        <v>592</v>
      </c>
      <c r="G74" s="4" t="s">
        <v>593</v>
      </c>
      <c r="H74" s="4">
        <v>60</v>
      </c>
      <c r="I74" s="49" t="s">
        <v>268</v>
      </c>
      <c r="J74" s="4" t="s">
        <v>283</v>
      </c>
      <c r="K74" s="21" t="s">
        <v>121</v>
      </c>
      <c r="L74" s="4" t="s">
        <v>139</v>
      </c>
      <c r="M74" s="32" t="s">
        <v>294</v>
      </c>
      <c r="N74" s="4" t="s">
        <v>295</v>
      </c>
      <c r="O74" s="70" t="s">
        <v>26</v>
      </c>
      <c r="P74" s="40" t="s">
        <v>2343</v>
      </c>
      <c r="Q74" s="40" t="s">
        <v>27</v>
      </c>
      <c r="R74" s="4"/>
      <c r="S74" s="4"/>
      <c r="T74" s="39" t="s">
        <v>274</v>
      </c>
      <c r="U74" s="27" t="s">
        <v>416</v>
      </c>
      <c r="V74" s="22" t="s">
        <v>25</v>
      </c>
      <c r="W74" s="16"/>
      <c r="X74" s="4" t="s">
        <v>14</v>
      </c>
      <c r="Y74" s="4" t="str">
        <f>VLOOKUP(G74,'[1]Temas (Qualidade)'!J:AA,18,0)</f>
        <v>Risco do Negócio</v>
      </c>
      <c r="Z74" s="61" t="s">
        <v>594</v>
      </c>
      <c r="AA74" s="29" t="s">
        <v>542</v>
      </c>
      <c r="AB74" s="4" t="s">
        <v>174</v>
      </c>
      <c r="AC74" s="4" t="s">
        <v>174</v>
      </c>
      <c r="AD74" s="4" t="s">
        <v>174</v>
      </c>
      <c r="AE74" s="4" t="s">
        <v>228</v>
      </c>
      <c r="AF74" s="4" t="s">
        <v>173</v>
      </c>
      <c r="AG74" s="4" t="s">
        <v>174</v>
      </c>
      <c r="AH74" s="4" t="s">
        <v>228</v>
      </c>
      <c r="AI74" s="4"/>
      <c r="AN74" s="11">
        <f t="shared" si="10"/>
        <v>2</v>
      </c>
      <c r="AO74" s="11" t="str">
        <f t="shared" si="7"/>
        <v>Dia útil</v>
      </c>
      <c r="AP74" s="11">
        <f t="shared" si="8"/>
        <v>6</v>
      </c>
      <c r="AQ74" s="11" t="str">
        <f t="shared" si="9"/>
        <v>11/06/2024</v>
      </c>
    </row>
    <row r="75" spans="1:43" ht="31.5" customHeight="1" x14ac:dyDescent="0.3">
      <c r="A75" s="28">
        <v>45434</v>
      </c>
      <c r="B75" s="69">
        <v>45455</v>
      </c>
      <c r="C75" s="4">
        <f t="shared" si="6"/>
        <v>21</v>
      </c>
      <c r="D75" s="4">
        <v>6</v>
      </c>
      <c r="E75" s="50">
        <v>12908851</v>
      </c>
      <c r="F75" s="3" t="s">
        <v>595</v>
      </c>
      <c r="G75" s="4" t="s">
        <v>596</v>
      </c>
      <c r="H75" s="50">
        <v>51</v>
      </c>
      <c r="I75" s="49" t="s">
        <v>268</v>
      </c>
      <c r="J75" s="48" t="s">
        <v>258</v>
      </c>
      <c r="K75" s="21" t="s">
        <v>121</v>
      </c>
      <c r="L75" s="4" t="s">
        <v>131</v>
      </c>
      <c r="M75" s="50" t="s">
        <v>259</v>
      </c>
      <c r="N75" s="50" t="s">
        <v>260</v>
      </c>
      <c r="O75" s="70" t="s">
        <v>29</v>
      </c>
      <c r="P75" s="40" t="s">
        <v>2197</v>
      </c>
      <c r="Q75" s="40" t="s">
        <v>2482</v>
      </c>
      <c r="R75" s="4" t="s">
        <v>261</v>
      </c>
      <c r="S75" s="4"/>
      <c r="T75" s="50" t="s">
        <v>262</v>
      </c>
      <c r="U75" s="4" t="s">
        <v>573</v>
      </c>
      <c r="V75" s="4" t="s">
        <v>122</v>
      </c>
      <c r="W75" s="4"/>
      <c r="X75" s="22" t="s">
        <v>7</v>
      </c>
      <c r="Y75" s="4" t="str">
        <f>VLOOKUP(G75,'[1]Temas (Qualidade)'!J:AA,18,0)</f>
        <v>Evitável</v>
      </c>
      <c r="Z75" s="61" t="s">
        <v>597</v>
      </c>
      <c r="AA75" s="29" t="s">
        <v>598</v>
      </c>
      <c r="AB75" s="4" t="s">
        <v>174</v>
      </c>
      <c r="AC75" s="4" t="s">
        <v>174</v>
      </c>
      <c r="AD75" s="4" t="s">
        <v>174</v>
      </c>
      <c r="AE75" s="4" t="s">
        <v>173</v>
      </c>
      <c r="AF75" s="4" t="s">
        <v>173</v>
      </c>
      <c r="AG75" s="4" t="s">
        <v>173</v>
      </c>
      <c r="AH75" s="4" t="s">
        <v>173</v>
      </c>
      <c r="AI75" s="4"/>
      <c r="AN75" s="11">
        <f t="shared" si="10"/>
        <v>2</v>
      </c>
      <c r="AO75" s="11" t="str">
        <f t="shared" si="7"/>
        <v>Dia útil</v>
      </c>
      <c r="AP75" s="11">
        <f t="shared" si="8"/>
        <v>7</v>
      </c>
      <c r="AQ75" s="11" t="str">
        <f t="shared" si="9"/>
        <v>12/06/2024</v>
      </c>
    </row>
    <row r="76" spans="1:43" ht="31.5" customHeight="1" x14ac:dyDescent="0.3">
      <c r="A76" s="28">
        <v>45414</v>
      </c>
      <c r="B76" s="65">
        <v>45455</v>
      </c>
      <c r="C76" s="4">
        <f t="shared" si="6"/>
        <v>41</v>
      </c>
      <c r="D76" s="4">
        <v>4</v>
      </c>
      <c r="E76" s="4">
        <v>12909218</v>
      </c>
      <c r="F76" s="3" t="s">
        <v>599</v>
      </c>
      <c r="G76" s="4" t="s">
        <v>600</v>
      </c>
      <c r="H76" s="4">
        <v>68</v>
      </c>
      <c r="I76" s="50" t="s">
        <v>268</v>
      </c>
      <c r="J76" s="48" t="s">
        <v>258</v>
      </c>
      <c r="K76" s="50" t="s">
        <v>178</v>
      </c>
      <c r="L76" s="4" t="s">
        <v>136</v>
      </c>
      <c r="M76" s="32" t="s">
        <v>259</v>
      </c>
      <c r="N76" s="4" t="s">
        <v>290</v>
      </c>
      <c r="O76" s="4" t="s">
        <v>290</v>
      </c>
      <c r="P76" s="40" t="s">
        <v>2355</v>
      </c>
      <c r="Q76" s="40" t="s">
        <v>38</v>
      </c>
      <c r="R76" s="4"/>
      <c r="S76" s="4"/>
      <c r="T76" s="39" t="s">
        <v>274</v>
      </c>
      <c r="U76" s="4" t="s">
        <v>573</v>
      </c>
      <c r="V76" s="64" t="s">
        <v>39</v>
      </c>
      <c r="W76" s="4"/>
      <c r="X76" s="22" t="s">
        <v>7</v>
      </c>
      <c r="Y76" s="4" t="str">
        <f>VLOOKUP(G76,'[1]Temas (Qualidade)'!J:AA,18,0)</f>
        <v>Evitável</v>
      </c>
      <c r="Z76" s="61" t="s">
        <v>601</v>
      </c>
      <c r="AA76" s="29" t="s">
        <v>602</v>
      </c>
      <c r="AB76" s="4" t="s">
        <v>173</v>
      </c>
      <c r="AC76" s="4" t="s">
        <v>174</v>
      </c>
      <c r="AD76" s="4" t="s">
        <v>174</v>
      </c>
      <c r="AE76" s="4" t="s">
        <v>173</v>
      </c>
      <c r="AF76" s="4" t="s">
        <v>173</v>
      </c>
      <c r="AG76" s="4" t="s">
        <v>174</v>
      </c>
      <c r="AH76" s="4" t="s">
        <v>173</v>
      </c>
      <c r="AI76" s="88" t="s">
        <v>603</v>
      </c>
      <c r="AJ76" s="4"/>
      <c r="AK76" s="4"/>
      <c r="AL76" s="4"/>
      <c r="AN76" s="11">
        <f t="shared" si="10"/>
        <v>2</v>
      </c>
      <c r="AO76" s="11" t="str">
        <f t="shared" si="7"/>
        <v>Dia útil</v>
      </c>
      <c r="AP76" s="11">
        <f t="shared" si="8"/>
        <v>7</v>
      </c>
      <c r="AQ76" s="11" t="str">
        <f t="shared" si="9"/>
        <v>12/06/2024</v>
      </c>
    </row>
    <row r="77" spans="1:43" ht="31.5" customHeight="1" x14ac:dyDescent="0.3">
      <c r="A77" s="28">
        <v>45418</v>
      </c>
      <c r="B77" s="65">
        <v>45455</v>
      </c>
      <c r="C77" s="4">
        <f t="shared" si="6"/>
        <v>37</v>
      </c>
      <c r="D77" s="4">
        <v>8</v>
      </c>
      <c r="E77" s="4">
        <v>12910766</v>
      </c>
      <c r="F77" s="3" t="s">
        <v>604</v>
      </c>
      <c r="G77" s="4" t="s">
        <v>605</v>
      </c>
      <c r="H77" s="4">
        <v>56</v>
      </c>
      <c r="I77" s="50" t="s">
        <v>268</v>
      </c>
      <c r="J77" s="48" t="s">
        <v>258</v>
      </c>
      <c r="K77" s="21" t="s">
        <v>118</v>
      </c>
      <c r="L77" s="4" t="s">
        <v>223</v>
      </c>
      <c r="M77" s="1" t="s">
        <v>259</v>
      </c>
      <c r="N77" s="1" t="s">
        <v>260</v>
      </c>
      <c r="O77" s="70" t="s">
        <v>102</v>
      </c>
      <c r="P77" s="40" t="s">
        <v>2355</v>
      </c>
      <c r="Q77" s="40" t="s">
        <v>38</v>
      </c>
      <c r="R77" s="4" t="s">
        <v>606</v>
      </c>
      <c r="S77" s="4"/>
      <c r="T77" s="50" t="s">
        <v>274</v>
      </c>
      <c r="U77" s="50" t="s">
        <v>263</v>
      </c>
      <c r="V77" s="4" t="s">
        <v>39</v>
      </c>
      <c r="W77" s="4" t="s">
        <v>28</v>
      </c>
      <c r="X77" s="22" t="s">
        <v>7</v>
      </c>
      <c r="Y77" s="4" t="str">
        <f>VLOOKUP(G77,'[1]Temas (Qualidade)'!J:AA,18,0)</f>
        <v>Evitável</v>
      </c>
      <c r="Z77" s="61" t="s">
        <v>607</v>
      </c>
      <c r="AA77" s="29" t="s">
        <v>608</v>
      </c>
      <c r="AB77" s="4" t="s">
        <v>174</v>
      </c>
      <c r="AC77" s="4" t="s">
        <v>174</v>
      </c>
      <c r="AD77" s="4" t="s">
        <v>173</v>
      </c>
      <c r="AE77" s="4" t="s">
        <v>173</v>
      </c>
      <c r="AF77" s="4" t="s">
        <v>173</v>
      </c>
      <c r="AG77" s="4" t="s">
        <v>174</v>
      </c>
      <c r="AH77" s="4" t="s">
        <v>173</v>
      </c>
      <c r="AI77" s="4"/>
      <c r="AJ77" s="4"/>
      <c r="AK77" s="4"/>
      <c r="AL77" s="4"/>
      <c r="AN77" s="11">
        <f t="shared" si="10"/>
        <v>2</v>
      </c>
      <c r="AO77" s="11" t="str">
        <f t="shared" si="7"/>
        <v>Dia útil</v>
      </c>
      <c r="AP77" s="11">
        <f t="shared" si="8"/>
        <v>7</v>
      </c>
      <c r="AQ77" s="11" t="str">
        <f t="shared" si="9"/>
        <v>12/06/2024</v>
      </c>
    </row>
    <row r="78" spans="1:43" ht="31.5" customHeight="1" x14ac:dyDescent="0.3">
      <c r="A78" s="28">
        <v>45418</v>
      </c>
      <c r="B78" s="65">
        <v>45455</v>
      </c>
      <c r="C78" s="4">
        <f t="shared" si="6"/>
        <v>37</v>
      </c>
      <c r="D78" s="4"/>
      <c r="E78" s="4">
        <v>12909108</v>
      </c>
      <c r="F78" s="3" t="s">
        <v>609</v>
      </c>
      <c r="G78" s="4" t="s">
        <v>610</v>
      </c>
      <c r="H78" s="4">
        <v>2</v>
      </c>
      <c r="I78" s="50" t="s">
        <v>268</v>
      </c>
      <c r="J78" s="48" t="s">
        <v>258</v>
      </c>
      <c r="K78" s="50" t="s">
        <v>116</v>
      </c>
      <c r="L78" s="4" t="s">
        <v>134</v>
      </c>
      <c r="M78" s="32" t="s">
        <v>294</v>
      </c>
      <c r="N78" s="4" t="s">
        <v>295</v>
      </c>
      <c r="O78" s="70" t="s">
        <v>26</v>
      </c>
      <c r="P78" s="40" t="s">
        <v>2343</v>
      </c>
      <c r="Q78" s="40" t="s">
        <v>27</v>
      </c>
      <c r="R78" s="4"/>
      <c r="S78" s="4"/>
      <c r="T78" s="50" t="s">
        <v>262</v>
      </c>
      <c r="U78" s="27" t="s">
        <v>416</v>
      </c>
      <c r="V78" s="22" t="s">
        <v>25</v>
      </c>
      <c r="W78" s="16"/>
      <c r="X78" s="4" t="s">
        <v>14</v>
      </c>
      <c r="Y78" s="4" t="str">
        <f>VLOOKUP(G78,'[1]Temas (Qualidade)'!J:AA,18,0)</f>
        <v>Risco do Negócio</v>
      </c>
      <c r="Z78" s="61" t="s">
        <v>611</v>
      </c>
      <c r="AA78" s="29" t="s">
        <v>612</v>
      </c>
      <c r="AB78" s="4" t="s">
        <v>174</v>
      </c>
      <c r="AC78" s="4" t="s">
        <v>174</v>
      </c>
      <c r="AD78" s="4" t="s">
        <v>174</v>
      </c>
      <c r="AE78" s="4" t="s">
        <v>228</v>
      </c>
      <c r="AF78" s="4" t="s">
        <v>174</v>
      </c>
      <c r="AG78" s="4" t="s">
        <v>174</v>
      </c>
      <c r="AH78" s="4" t="s">
        <v>228</v>
      </c>
      <c r="AI78" s="4"/>
      <c r="AN78" s="11">
        <f t="shared" si="10"/>
        <v>2</v>
      </c>
      <c r="AO78" s="11" t="str">
        <f t="shared" si="7"/>
        <v>Dia útil</v>
      </c>
      <c r="AP78" s="11">
        <f t="shared" si="8"/>
        <v>7</v>
      </c>
      <c r="AQ78" s="11" t="str">
        <f t="shared" si="9"/>
        <v>12/06/2024</v>
      </c>
    </row>
    <row r="79" spans="1:43" ht="31.5" customHeight="1" x14ac:dyDescent="0.3">
      <c r="A79" s="28">
        <v>45446</v>
      </c>
      <c r="B79" s="65">
        <v>45455</v>
      </c>
      <c r="C79" s="4">
        <f t="shared" si="6"/>
        <v>9</v>
      </c>
      <c r="D79" s="4">
        <v>5</v>
      </c>
      <c r="E79" s="50">
        <v>12908895</v>
      </c>
      <c r="F79" s="3" t="s">
        <v>613</v>
      </c>
      <c r="G79" s="4" t="s">
        <v>614</v>
      </c>
      <c r="H79" s="4">
        <v>59</v>
      </c>
      <c r="I79" s="50" t="s">
        <v>268</v>
      </c>
      <c r="J79" s="48" t="s">
        <v>258</v>
      </c>
      <c r="K79" s="21" t="s">
        <v>118</v>
      </c>
      <c r="L79" s="50" t="s">
        <v>132</v>
      </c>
      <c r="M79" s="50" t="s">
        <v>259</v>
      </c>
      <c r="N79" s="50" t="s">
        <v>305</v>
      </c>
      <c r="O79" s="70" t="s">
        <v>29</v>
      </c>
      <c r="P79" s="40" t="s">
        <v>30</v>
      </c>
      <c r="Q79" s="40" t="s">
        <v>30</v>
      </c>
      <c r="R79" s="4" t="s">
        <v>145</v>
      </c>
      <c r="S79" s="4"/>
      <c r="T79" s="39" t="s">
        <v>274</v>
      </c>
      <c r="U79" s="4" t="s">
        <v>573</v>
      </c>
      <c r="V79" s="4" t="s">
        <v>28</v>
      </c>
      <c r="W79" s="4"/>
      <c r="X79" s="22" t="s">
        <v>7</v>
      </c>
      <c r="Y79" s="4" t="str">
        <f>VLOOKUP(G79,'[1]Temas (Qualidade)'!J:AA,18,0)</f>
        <v>Evitável</v>
      </c>
      <c r="Z79" s="61" t="s">
        <v>615</v>
      </c>
      <c r="AA79" s="29" t="s">
        <v>616</v>
      </c>
      <c r="AB79" s="4" t="s">
        <v>173</v>
      </c>
      <c r="AC79" s="4" t="s">
        <v>174</v>
      </c>
      <c r="AD79" s="4" t="s">
        <v>173</v>
      </c>
      <c r="AE79" s="4" t="s">
        <v>173</v>
      </c>
      <c r="AF79" s="4" t="s">
        <v>173</v>
      </c>
      <c r="AG79" s="4" t="s">
        <v>173</v>
      </c>
      <c r="AH79" s="4" t="s">
        <v>173</v>
      </c>
      <c r="AI79" s="4" t="s">
        <v>617</v>
      </c>
      <c r="AN79" s="11">
        <f t="shared" si="10"/>
        <v>2</v>
      </c>
      <c r="AO79" s="11" t="str">
        <f t="shared" si="7"/>
        <v>Dia útil</v>
      </c>
      <c r="AP79" s="11">
        <f t="shared" si="8"/>
        <v>7</v>
      </c>
      <c r="AQ79" s="11" t="str">
        <f t="shared" si="9"/>
        <v>12/06/2024</v>
      </c>
    </row>
    <row r="80" spans="1:43" ht="31.5" customHeight="1" x14ac:dyDescent="0.3">
      <c r="A80" s="28">
        <v>45455</v>
      </c>
      <c r="B80" s="65">
        <v>45455</v>
      </c>
      <c r="C80" s="4">
        <f t="shared" si="6"/>
        <v>0</v>
      </c>
      <c r="D80" s="4">
        <v>5</v>
      </c>
      <c r="E80" s="4">
        <v>12909661</v>
      </c>
      <c r="F80" s="3" t="s">
        <v>618</v>
      </c>
      <c r="G80" s="4" t="s">
        <v>619</v>
      </c>
      <c r="H80" s="50">
        <v>1</v>
      </c>
      <c r="I80" s="50" t="s">
        <v>257</v>
      </c>
      <c r="J80" s="50" t="s">
        <v>269</v>
      </c>
      <c r="K80" s="21" t="s">
        <v>121</v>
      </c>
      <c r="L80" s="4" t="s">
        <v>153</v>
      </c>
      <c r="M80" s="50" t="s">
        <v>259</v>
      </c>
      <c r="N80" s="50" t="s">
        <v>620</v>
      </c>
      <c r="O80" s="70" t="s">
        <v>102</v>
      </c>
      <c r="P80" s="40" t="s">
        <v>30</v>
      </c>
      <c r="Q80" s="40" t="s">
        <v>30</v>
      </c>
      <c r="R80" s="4" t="s">
        <v>537</v>
      </c>
      <c r="S80" s="4"/>
      <c r="T80" s="50" t="s">
        <v>274</v>
      </c>
      <c r="U80" s="50" t="s">
        <v>263</v>
      </c>
      <c r="V80" s="4" t="s">
        <v>51</v>
      </c>
      <c r="W80" s="4"/>
      <c r="X80" s="22" t="s">
        <v>7</v>
      </c>
      <c r="Y80" s="4" t="str">
        <f>VLOOKUP(G80,'[1]Temas (Qualidade)'!J:AA,18,0)</f>
        <v>Inevitável</v>
      </c>
      <c r="Z80" s="61" t="s">
        <v>621</v>
      </c>
      <c r="AA80" s="29" t="s">
        <v>622</v>
      </c>
      <c r="AB80" s="4" t="s">
        <v>173</v>
      </c>
      <c r="AC80" s="4" t="s">
        <v>173</v>
      </c>
      <c r="AD80" s="4" t="s">
        <v>174</v>
      </c>
      <c r="AE80" s="4" t="s">
        <v>173</v>
      </c>
      <c r="AF80" s="4" t="s">
        <v>173</v>
      </c>
      <c r="AG80" s="4" t="s">
        <v>174</v>
      </c>
      <c r="AH80" s="4" t="s">
        <v>173</v>
      </c>
      <c r="AI80" s="4"/>
      <c r="AN80" s="11">
        <f t="shared" si="10"/>
        <v>2</v>
      </c>
      <c r="AO80" s="11" t="str">
        <f t="shared" si="7"/>
        <v>Dia útil</v>
      </c>
      <c r="AP80" s="11">
        <f t="shared" si="8"/>
        <v>7</v>
      </c>
      <c r="AQ80" s="11" t="str">
        <f t="shared" si="9"/>
        <v>12/06/2024</v>
      </c>
    </row>
    <row r="81" spans="1:43" ht="31.5" customHeight="1" x14ac:dyDescent="0.3">
      <c r="A81" s="28">
        <v>45456</v>
      </c>
      <c r="B81" s="65">
        <v>45456</v>
      </c>
      <c r="C81" s="4">
        <f t="shared" si="6"/>
        <v>0</v>
      </c>
      <c r="D81" s="4">
        <v>2</v>
      </c>
      <c r="E81" s="4">
        <v>12912606</v>
      </c>
      <c r="F81" s="3" t="s">
        <v>623</v>
      </c>
      <c r="G81" s="4" t="s">
        <v>624</v>
      </c>
      <c r="H81" s="4">
        <v>22</v>
      </c>
      <c r="I81" s="50" t="s">
        <v>268</v>
      </c>
      <c r="J81" s="48" t="s">
        <v>269</v>
      </c>
      <c r="K81" s="21" t="s">
        <v>121</v>
      </c>
      <c r="L81" s="4" t="s">
        <v>625</v>
      </c>
      <c r="M81" s="4" t="s">
        <v>259</v>
      </c>
      <c r="N81" s="4" t="s">
        <v>322</v>
      </c>
      <c r="O81" s="70" t="s">
        <v>102</v>
      </c>
      <c r="P81" s="40" t="s">
        <v>2355</v>
      </c>
      <c r="Q81" s="40" t="s">
        <v>38</v>
      </c>
      <c r="R81" s="4" t="s">
        <v>626</v>
      </c>
      <c r="S81" s="4"/>
      <c r="T81" s="4" t="s">
        <v>274</v>
      </c>
      <c r="U81" s="4" t="s">
        <v>263</v>
      </c>
      <c r="V81" s="4" t="s">
        <v>39</v>
      </c>
      <c r="W81" s="50" t="s">
        <v>285</v>
      </c>
      <c r="X81" s="22" t="s">
        <v>7</v>
      </c>
      <c r="Y81" s="4" t="str">
        <f>VLOOKUP(G81,'[1]Temas (Qualidade)'!J:AA,18,0)</f>
        <v>Inevitável</v>
      </c>
      <c r="Z81" s="61" t="s">
        <v>627</v>
      </c>
      <c r="AA81" s="29" t="s">
        <v>628</v>
      </c>
      <c r="AB81" s="4" t="s">
        <v>174</v>
      </c>
      <c r="AC81" s="4" t="s">
        <v>174</v>
      </c>
      <c r="AD81" s="4" t="s">
        <v>173</v>
      </c>
      <c r="AE81" s="4" t="s">
        <v>173</v>
      </c>
      <c r="AF81" s="4" t="s">
        <v>173</v>
      </c>
      <c r="AG81" s="4" t="s">
        <v>174</v>
      </c>
      <c r="AH81" s="4" t="s">
        <v>173</v>
      </c>
      <c r="AI81" s="4" t="s">
        <v>629</v>
      </c>
      <c r="AJ81" s="4"/>
      <c r="AK81" s="4"/>
      <c r="AL81" s="4"/>
      <c r="AN81" s="11">
        <f t="shared" si="10"/>
        <v>2</v>
      </c>
      <c r="AO81" s="11" t="str">
        <f t="shared" si="7"/>
        <v>Dia útil</v>
      </c>
      <c r="AP81" s="11">
        <f t="shared" si="8"/>
        <v>8</v>
      </c>
      <c r="AQ81" s="11" t="str">
        <f t="shared" si="9"/>
        <v>13/06/2024</v>
      </c>
    </row>
    <row r="82" spans="1:43" ht="31.5" customHeight="1" x14ac:dyDescent="0.3">
      <c r="A82" s="28">
        <v>45456</v>
      </c>
      <c r="B82" s="65">
        <v>45457</v>
      </c>
      <c r="C82" s="4">
        <f t="shared" si="6"/>
        <v>1</v>
      </c>
      <c r="D82" s="4">
        <v>2</v>
      </c>
      <c r="E82" s="4">
        <v>12916192</v>
      </c>
      <c r="F82" s="3" t="s">
        <v>630</v>
      </c>
      <c r="G82" s="4" t="s">
        <v>394</v>
      </c>
      <c r="H82" s="4">
        <v>59</v>
      </c>
      <c r="I82" s="50" t="s">
        <v>257</v>
      </c>
      <c r="J82" s="48" t="s">
        <v>258</v>
      </c>
      <c r="K82" s="21" t="s">
        <v>118</v>
      </c>
      <c r="L82" s="4" t="s">
        <v>149</v>
      </c>
      <c r="M82" s="4" t="s">
        <v>259</v>
      </c>
      <c r="N82" s="4" t="s">
        <v>322</v>
      </c>
      <c r="O82" s="70" t="s">
        <v>29</v>
      </c>
      <c r="P82" s="40" t="s">
        <v>2355</v>
      </c>
      <c r="Q82" s="40" t="s">
        <v>2478</v>
      </c>
      <c r="R82" s="31" t="s">
        <v>631</v>
      </c>
      <c r="S82" s="4"/>
      <c r="T82" s="50" t="s">
        <v>262</v>
      </c>
      <c r="U82" s="50" t="s">
        <v>263</v>
      </c>
      <c r="V82" s="4" t="s">
        <v>28</v>
      </c>
      <c r="W82" s="4"/>
      <c r="X82" s="22" t="s">
        <v>7</v>
      </c>
      <c r="Y82" s="4" t="str">
        <f>VLOOKUP(G82,'[1]Temas (Qualidade)'!J:AA,18,0)</f>
        <v>Evitável</v>
      </c>
      <c r="Z82" s="61" t="s">
        <v>632</v>
      </c>
      <c r="AA82" s="29"/>
      <c r="AB82" s="4" t="s">
        <v>173</v>
      </c>
      <c r="AC82" s="4" t="s">
        <v>174</v>
      </c>
      <c r="AD82" s="4" t="s">
        <v>174</v>
      </c>
      <c r="AE82" s="4" t="s">
        <v>173</v>
      </c>
      <c r="AF82" s="4" t="s">
        <v>173</v>
      </c>
      <c r="AG82" s="4" t="s">
        <v>174</v>
      </c>
      <c r="AH82" s="4" t="s">
        <v>173</v>
      </c>
      <c r="AI82" s="4" t="s">
        <v>633</v>
      </c>
      <c r="AN82" s="11">
        <f t="shared" si="10"/>
        <v>2</v>
      </c>
      <c r="AO82" s="11" t="str">
        <f t="shared" si="7"/>
        <v>Dia útil</v>
      </c>
      <c r="AP82" s="11">
        <f t="shared" si="8"/>
        <v>9</v>
      </c>
      <c r="AQ82" s="11" t="str">
        <f t="shared" si="9"/>
        <v>14/06/2024</v>
      </c>
    </row>
    <row r="83" spans="1:43" ht="31.5" customHeight="1" x14ac:dyDescent="0.3">
      <c r="A83" s="28">
        <v>45436</v>
      </c>
      <c r="B83" s="65">
        <v>45457</v>
      </c>
      <c r="C83" s="4">
        <f t="shared" si="6"/>
        <v>21</v>
      </c>
      <c r="D83" s="4"/>
      <c r="E83" s="4">
        <v>12915916</v>
      </c>
      <c r="F83" s="3" t="s">
        <v>634</v>
      </c>
      <c r="G83" s="50" t="s">
        <v>635</v>
      </c>
      <c r="H83" s="50">
        <v>59</v>
      </c>
      <c r="I83" s="50" t="s">
        <v>268</v>
      </c>
      <c r="J83" s="50" t="s">
        <v>336</v>
      </c>
      <c r="K83" s="50" t="s">
        <v>116</v>
      </c>
      <c r="L83" s="4" t="s">
        <v>139</v>
      </c>
      <c r="M83" s="50" t="s">
        <v>294</v>
      </c>
      <c r="N83" s="50" t="s">
        <v>295</v>
      </c>
      <c r="O83" s="70" t="s">
        <v>26</v>
      </c>
      <c r="P83" s="40" t="s">
        <v>2343</v>
      </c>
      <c r="Q83" s="40" t="s">
        <v>27</v>
      </c>
      <c r="R83" s="4"/>
      <c r="S83" s="4"/>
      <c r="T83" s="39" t="s">
        <v>262</v>
      </c>
      <c r="U83" s="4" t="s">
        <v>416</v>
      </c>
      <c r="V83" s="22" t="s">
        <v>25</v>
      </c>
      <c r="W83" s="4"/>
      <c r="X83" s="4" t="s">
        <v>14</v>
      </c>
      <c r="Y83" s="4" t="str">
        <f>VLOOKUP(G83,'[1]Temas (Qualidade)'!J:AA,18,0)</f>
        <v>Risco do Negócio</v>
      </c>
      <c r="Z83" s="61" t="s">
        <v>636</v>
      </c>
      <c r="AA83" s="29" t="s">
        <v>297</v>
      </c>
      <c r="AB83" s="4" t="s">
        <v>174</v>
      </c>
      <c r="AC83" s="4" t="s">
        <v>174</v>
      </c>
      <c r="AD83" s="4" t="s">
        <v>174</v>
      </c>
      <c r="AE83" s="4" t="s">
        <v>228</v>
      </c>
      <c r="AF83" s="4" t="s">
        <v>174</v>
      </c>
      <c r="AG83" s="4" t="s">
        <v>174</v>
      </c>
      <c r="AH83" s="4" t="s">
        <v>228</v>
      </c>
      <c r="AI83" s="4"/>
      <c r="AN83" s="11">
        <f t="shared" si="10"/>
        <v>2</v>
      </c>
      <c r="AO83" s="11" t="str">
        <f t="shared" si="7"/>
        <v>Dia útil</v>
      </c>
      <c r="AP83" s="11">
        <f t="shared" si="8"/>
        <v>9</v>
      </c>
      <c r="AQ83" s="11" t="str">
        <f t="shared" si="9"/>
        <v>14/06/2024</v>
      </c>
    </row>
    <row r="84" spans="1:43" ht="31.5" customHeight="1" x14ac:dyDescent="0.3">
      <c r="A84" s="28">
        <v>45453</v>
      </c>
      <c r="B84" s="65">
        <v>45457</v>
      </c>
      <c r="C84" s="4">
        <f t="shared" si="6"/>
        <v>4</v>
      </c>
      <c r="D84" s="4">
        <v>4</v>
      </c>
      <c r="E84" s="4">
        <v>12915408</v>
      </c>
      <c r="F84" s="3" t="s">
        <v>637</v>
      </c>
      <c r="G84" s="4" t="s">
        <v>638</v>
      </c>
      <c r="H84" s="4">
        <v>50</v>
      </c>
      <c r="I84" s="50" t="s">
        <v>268</v>
      </c>
      <c r="J84" s="48" t="s">
        <v>258</v>
      </c>
      <c r="K84" s="21" t="s">
        <v>121</v>
      </c>
      <c r="L84" s="4" t="s">
        <v>134</v>
      </c>
      <c r="M84" s="32" t="s">
        <v>458</v>
      </c>
      <c r="N84" s="4" t="s">
        <v>271</v>
      </c>
      <c r="O84" s="1" t="s">
        <v>57</v>
      </c>
      <c r="P84" s="40" t="s">
        <v>57</v>
      </c>
      <c r="Q84" s="40" t="s">
        <v>639</v>
      </c>
      <c r="R84" s="4"/>
      <c r="S84" s="4"/>
      <c r="T84" s="50" t="s">
        <v>262</v>
      </c>
      <c r="U84" s="27" t="s">
        <v>416</v>
      </c>
      <c r="V84" s="16" t="s">
        <v>55</v>
      </c>
      <c r="W84" s="16"/>
      <c r="X84" s="22" t="s">
        <v>7</v>
      </c>
      <c r="Y84" s="4">
        <f>VLOOKUP(G84,'[1]Temas (Qualidade)'!J:AA,18,0)</f>
        <v>0</v>
      </c>
      <c r="Z84" s="61" t="s">
        <v>640</v>
      </c>
      <c r="AA84" s="29" t="s">
        <v>641</v>
      </c>
      <c r="AB84" s="4" t="s">
        <v>173</v>
      </c>
      <c r="AC84" s="4" t="s">
        <v>174</v>
      </c>
      <c r="AD84" s="4" t="s">
        <v>173</v>
      </c>
      <c r="AE84" s="4" t="s">
        <v>173</v>
      </c>
      <c r="AF84" s="4" t="s">
        <v>173</v>
      </c>
      <c r="AG84" s="4" t="s">
        <v>174</v>
      </c>
      <c r="AH84" s="4" t="s">
        <v>173</v>
      </c>
      <c r="AI84" s="4" t="s">
        <v>642</v>
      </c>
      <c r="AN84" s="11">
        <f t="shared" si="10"/>
        <v>2</v>
      </c>
      <c r="AO84" s="11" t="str">
        <f t="shared" si="7"/>
        <v>Dia útil</v>
      </c>
      <c r="AP84" s="11">
        <f t="shared" si="8"/>
        <v>9</v>
      </c>
      <c r="AQ84" s="11" t="str">
        <f t="shared" si="9"/>
        <v>14/06/2024</v>
      </c>
    </row>
    <row r="85" spans="1:43" ht="31.5" customHeight="1" x14ac:dyDescent="0.3">
      <c r="A85" s="28">
        <v>45453</v>
      </c>
      <c r="B85" s="65">
        <v>45458</v>
      </c>
      <c r="C85" s="4">
        <f t="shared" si="6"/>
        <v>5</v>
      </c>
      <c r="D85" s="4">
        <v>6</v>
      </c>
      <c r="E85" s="4">
        <v>12916497</v>
      </c>
      <c r="F85" s="3" t="s">
        <v>643</v>
      </c>
      <c r="G85" s="4" t="s">
        <v>644</v>
      </c>
      <c r="H85" s="4">
        <v>69</v>
      </c>
      <c r="I85" s="50" t="s">
        <v>268</v>
      </c>
      <c r="J85" s="48" t="s">
        <v>258</v>
      </c>
      <c r="K85" s="50" t="s">
        <v>178</v>
      </c>
      <c r="L85" s="4" t="s">
        <v>645</v>
      </c>
      <c r="M85" s="4" t="s">
        <v>259</v>
      </c>
      <c r="N85" s="4" t="s">
        <v>311</v>
      </c>
      <c r="O85" s="70" t="s">
        <v>102</v>
      </c>
      <c r="P85" s="40" t="s">
        <v>32</v>
      </c>
      <c r="Q85" s="40" t="s">
        <v>32</v>
      </c>
      <c r="R85" s="4" t="s">
        <v>124</v>
      </c>
      <c r="S85" s="4"/>
      <c r="T85" s="50" t="s">
        <v>274</v>
      </c>
      <c r="U85" s="50" t="s">
        <v>263</v>
      </c>
      <c r="V85" s="4" t="s">
        <v>124</v>
      </c>
      <c r="W85" s="4"/>
      <c r="X85" s="22" t="s">
        <v>7</v>
      </c>
      <c r="Y85" s="4" t="str">
        <f>VLOOKUP(G85,'[1]Temas (Qualidade)'!J:AA,18,0)</f>
        <v>Evitável</v>
      </c>
      <c r="Z85" s="61" t="s">
        <v>646</v>
      </c>
      <c r="AA85" s="29"/>
      <c r="AB85" s="4" t="s">
        <v>173</v>
      </c>
      <c r="AC85" s="4" t="s">
        <v>173</v>
      </c>
      <c r="AD85" s="4" t="s">
        <v>174</v>
      </c>
      <c r="AE85" s="4" t="s">
        <v>173</v>
      </c>
      <c r="AF85" s="4" t="s">
        <v>173</v>
      </c>
      <c r="AG85" s="4" t="s">
        <v>174</v>
      </c>
      <c r="AH85" s="4" t="s">
        <v>173</v>
      </c>
      <c r="AI85" s="4" t="s">
        <v>647</v>
      </c>
      <c r="AN85" s="11">
        <f t="shared" si="10"/>
        <v>3</v>
      </c>
      <c r="AO85" s="11" t="str">
        <f t="shared" si="7"/>
        <v>Final de semana</v>
      </c>
      <c r="AP85" s="11">
        <f t="shared" si="8"/>
        <v>10</v>
      </c>
      <c r="AQ85" s="11" t="str">
        <f t="shared" si="9"/>
        <v>15/06/2024</v>
      </c>
    </row>
    <row r="86" spans="1:43" ht="31.5" customHeight="1" x14ac:dyDescent="0.3">
      <c r="A86" s="28">
        <v>45439</v>
      </c>
      <c r="B86" s="65">
        <v>45460</v>
      </c>
      <c r="C86" s="4">
        <f t="shared" si="6"/>
        <v>21</v>
      </c>
      <c r="D86" s="4"/>
      <c r="E86" s="4">
        <v>12917534</v>
      </c>
      <c r="F86" s="3" t="s">
        <v>648</v>
      </c>
      <c r="G86" s="4" t="s">
        <v>649</v>
      </c>
      <c r="H86" s="4">
        <v>43</v>
      </c>
      <c r="I86" s="50" t="s">
        <v>268</v>
      </c>
      <c r="J86" s="4" t="s">
        <v>336</v>
      </c>
      <c r="K86" s="50" t="s">
        <v>116</v>
      </c>
      <c r="L86" s="4" t="s">
        <v>645</v>
      </c>
      <c r="M86" s="50" t="s">
        <v>294</v>
      </c>
      <c r="N86" s="50" t="s">
        <v>295</v>
      </c>
      <c r="O86" s="70" t="s">
        <v>102</v>
      </c>
      <c r="P86" s="40" t="s">
        <v>2343</v>
      </c>
      <c r="Q86" s="40" t="s">
        <v>27</v>
      </c>
      <c r="R86" s="4"/>
      <c r="S86" s="4"/>
      <c r="T86" s="50" t="s">
        <v>274</v>
      </c>
      <c r="U86" s="4" t="s">
        <v>416</v>
      </c>
      <c r="V86" s="22" t="s">
        <v>25</v>
      </c>
      <c r="W86" s="4"/>
      <c r="X86" s="4" t="s">
        <v>14</v>
      </c>
      <c r="Y86" s="4" t="s">
        <v>14</v>
      </c>
      <c r="Z86" s="61" t="s">
        <v>650</v>
      </c>
      <c r="AA86" s="29" t="s">
        <v>651</v>
      </c>
      <c r="AB86" s="4" t="s">
        <v>174</v>
      </c>
      <c r="AC86" s="4" t="s">
        <v>174</v>
      </c>
      <c r="AD86" s="4" t="s">
        <v>174</v>
      </c>
      <c r="AE86" s="4" t="s">
        <v>228</v>
      </c>
      <c r="AF86" s="4" t="s">
        <v>174</v>
      </c>
      <c r="AG86" s="4" t="s">
        <v>174</v>
      </c>
      <c r="AH86" s="4" t="s">
        <v>228</v>
      </c>
      <c r="AI86" s="4"/>
      <c r="AN86" s="11">
        <f t="shared" si="10"/>
        <v>3</v>
      </c>
      <c r="AO86" s="11" t="str">
        <f t="shared" si="7"/>
        <v>Dia útil</v>
      </c>
      <c r="AP86" s="11">
        <f t="shared" si="8"/>
        <v>10</v>
      </c>
      <c r="AQ86" s="11" t="str">
        <f t="shared" si="9"/>
        <v>17/06/2024</v>
      </c>
    </row>
    <row r="87" spans="1:43" ht="31.5" customHeight="1" x14ac:dyDescent="0.3">
      <c r="A87" s="28">
        <v>45451</v>
      </c>
      <c r="B87" s="65">
        <v>45460</v>
      </c>
      <c r="C87" s="4">
        <f t="shared" si="6"/>
        <v>9</v>
      </c>
      <c r="D87" s="4"/>
      <c r="E87" s="4">
        <v>12917540</v>
      </c>
      <c r="F87" s="3" t="s">
        <v>652</v>
      </c>
      <c r="G87" s="4" t="s">
        <v>653</v>
      </c>
      <c r="H87" s="4">
        <v>59</v>
      </c>
      <c r="I87" s="50" t="s">
        <v>268</v>
      </c>
      <c r="J87" s="4" t="s">
        <v>336</v>
      </c>
      <c r="K87" s="50" t="s">
        <v>116</v>
      </c>
      <c r="L87" s="4" t="s">
        <v>377</v>
      </c>
      <c r="M87" s="4" t="s">
        <v>294</v>
      </c>
      <c r="N87" s="4" t="s">
        <v>654</v>
      </c>
      <c r="O87" s="50" t="s">
        <v>654</v>
      </c>
      <c r="P87" s="40" t="s">
        <v>2343</v>
      </c>
      <c r="Q87" s="40" t="s">
        <v>27</v>
      </c>
      <c r="R87" s="4"/>
      <c r="S87" s="4"/>
      <c r="T87" s="50" t="s">
        <v>274</v>
      </c>
      <c r="U87" s="4" t="s">
        <v>416</v>
      </c>
      <c r="V87" s="22" t="s">
        <v>25</v>
      </c>
      <c r="W87" s="4"/>
      <c r="X87" s="4" t="s">
        <v>14</v>
      </c>
      <c r="Y87" s="4" t="s">
        <v>14</v>
      </c>
      <c r="Z87" s="61" t="s">
        <v>655</v>
      </c>
      <c r="AA87" s="29"/>
      <c r="AB87" s="4" t="s">
        <v>174</v>
      </c>
      <c r="AC87" s="4" t="s">
        <v>174</v>
      </c>
      <c r="AD87" s="4" t="s">
        <v>174</v>
      </c>
      <c r="AE87" s="4" t="s">
        <v>228</v>
      </c>
      <c r="AF87" s="4" t="s">
        <v>173</v>
      </c>
      <c r="AG87" s="4" t="s">
        <v>174</v>
      </c>
      <c r="AH87" s="4" t="s">
        <v>228</v>
      </c>
      <c r="AI87" s="4"/>
      <c r="AN87" s="11">
        <f t="shared" si="10"/>
        <v>3</v>
      </c>
      <c r="AO87" s="11" t="str">
        <f t="shared" si="7"/>
        <v>Dia útil</v>
      </c>
      <c r="AP87" s="11">
        <f t="shared" si="8"/>
        <v>10</v>
      </c>
      <c r="AQ87" s="11" t="str">
        <f t="shared" si="9"/>
        <v>17/06/2024</v>
      </c>
    </row>
    <row r="88" spans="1:43" ht="31.5" customHeight="1" x14ac:dyDescent="0.3">
      <c r="A88" s="28">
        <v>45451</v>
      </c>
      <c r="B88" s="65">
        <v>45460</v>
      </c>
      <c r="C88" s="4">
        <f t="shared" si="6"/>
        <v>9</v>
      </c>
      <c r="D88" s="4">
        <v>11</v>
      </c>
      <c r="E88" s="4">
        <v>12918158</v>
      </c>
      <c r="F88" s="3" t="s">
        <v>656</v>
      </c>
      <c r="G88" s="4" t="s">
        <v>657</v>
      </c>
      <c r="H88" s="4">
        <v>33</v>
      </c>
      <c r="I88" s="50" t="s">
        <v>268</v>
      </c>
      <c r="J88" s="48" t="s">
        <v>258</v>
      </c>
      <c r="K88" s="21" t="s">
        <v>118</v>
      </c>
      <c r="L88" s="4" t="s">
        <v>223</v>
      </c>
      <c r="M88" s="4" t="s">
        <v>259</v>
      </c>
      <c r="N88" s="4" t="s">
        <v>311</v>
      </c>
      <c r="O88" s="70" t="s">
        <v>102</v>
      </c>
      <c r="P88" s="40" t="s">
        <v>32</v>
      </c>
      <c r="Q88" s="40" t="s">
        <v>32</v>
      </c>
      <c r="R88" s="4" t="s">
        <v>160</v>
      </c>
      <c r="S88" s="4"/>
      <c r="T88" s="50" t="s">
        <v>262</v>
      </c>
      <c r="U88" s="50" t="s">
        <v>263</v>
      </c>
      <c r="V88" s="29" t="s">
        <v>51</v>
      </c>
      <c r="W88" s="4"/>
      <c r="X88" s="22" t="s">
        <v>7</v>
      </c>
      <c r="Y88" s="4" t="str">
        <f>VLOOKUP(G88,'[1]Temas (Qualidade)'!J:AA,18,0)</f>
        <v>Evitável</v>
      </c>
      <c r="Z88" s="61" t="s">
        <v>658</v>
      </c>
      <c r="AA88" s="29" t="s">
        <v>659</v>
      </c>
      <c r="AB88" s="4" t="s">
        <v>173</v>
      </c>
      <c r="AC88" s="4" t="s">
        <v>173</v>
      </c>
      <c r="AD88" s="4" t="s">
        <v>174</v>
      </c>
      <c r="AE88" s="4" t="s">
        <v>173</v>
      </c>
      <c r="AF88" s="4" t="s">
        <v>173</v>
      </c>
      <c r="AG88" s="4" t="s">
        <v>174</v>
      </c>
      <c r="AH88" s="4" t="s">
        <v>173</v>
      </c>
      <c r="AI88" s="4" t="s">
        <v>660</v>
      </c>
      <c r="AN88" s="11">
        <f t="shared" si="10"/>
        <v>3</v>
      </c>
      <c r="AO88" s="11" t="str">
        <f t="shared" si="7"/>
        <v>Dia útil</v>
      </c>
      <c r="AP88" s="11">
        <f t="shared" si="8"/>
        <v>10</v>
      </c>
      <c r="AQ88" s="11" t="str">
        <f t="shared" si="9"/>
        <v>17/06/2024</v>
      </c>
    </row>
    <row r="89" spans="1:43" ht="31.5" customHeight="1" x14ac:dyDescent="0.3">
      <c r="A89" s="4" t="s">
        <v>227</v>
      </c>
      <c r="B89" s="65">
        <v>45461</v>
      </c>
      <c r="C89" s="4">
        <v>0</v>
      </c>
      <c r="D89" s="4">
        <v>0</v>
      </c>
      <c r="E89" s="4">
        <v>12920238</v>
      </c>
      <c r="F89" s="3" t="s">
        <v>661</v>
      </c>
      <c r="G89" s="4" t="s">
        <v>662</v>
      </c>
      <c r="H89" s="4">
        <v>44</v>
      </c>
      <c r="I89" s="50" t="s">
        <v>268</v>
      </c>
      <c r="J89" s="48" t="s">
        <v>258</v>
      </c>
      <c r="K89" s="21" t="s">
        <v>118</v>
      </c>
      <c r="L89" s="4" t="s">
        <v>155</v>
      </c>
      <c r="M89" s="32" t="s">
        <v>294</v>
      </c>
      <c r="N89" s="4" t="s">
        <v>654</v>
      </c>
      <c r="O89" s="53" t="s">
        <v>338</v>
      </c>
      <c r="P89" s="40" t="s">
        <v>2359</v>
      </c>
      <c r="Q89" s="40" t="s">
        <v>2375</v>
      </c>
      <c r="R89" s="4"/>
      <c r="S89" s="4"/>
      <c r="T89" s="50" t="s">
        <v>274</v>
      </c>
      <c r="U89" s="27" t="s">
        <v>416</v>
      </c>
      <c r="V89" s="71" t="s">
        <v>31</v>
      </c>
      <c r="W89" s="16"/>
      <c r="X89" s="4" t="s">
        <v>12</v>
      </c>
      <c r="Y89" s="4" t="str">
        <f>VLOOKUP(G89,'[1]Temas (Qualidade)'!J:AA,18,0)</f>
        <v>Inevitável</v>
      </c>
      <c r="Z89" s="61" t="s">
        <v>663</v>
      </c>
      <c r="AA89" s="29" t="s">
        <v>664</v>
      </c>
      <c r="AB89" s="4" t="s">
        <v>174</v>
      </c>
      <c r="AC89" s="4" t="s">
        <v>174</v>
      </c>
      <c r="AD89" s="4" t="s">
        <v>174</v>
      </c>
      <c r="AE89" s="4" t="s">
        <v>173</v>
      </c>
      <c r="AF89" s="4" t="s">
        <v>174</v>
      </c>
      <c r="AG89" s="4" t="s">
        <v>174</v>
      </c>
      <c r="AH89" s="4" t="s">
        <v>173</v>
      </c>
      <c r="AI89" s="4"/>
      <c r="AN89" s="11">
        <f t="shared" si="10"/>
        <v>3</v>
      </c>
      <c r="AO89" s="11" t="str">
        <f t="shared" si="7"/>
        <v>Dia útil</v>
      </c>
      <c r="AP89" s="11">
        <f t="shared" si="8"/>
        <v>11</v>
      </c>
      <c r="AQ89" s="11" t="str">
        <f t="shared" si="9"/>
        <v>18/06/2024</v>
      </c>
    </row>
    <row r="90" spans="1:43" ht="31.5" customHeight="1" x14ac:dyDescent="0.3">
      <c r="A90" s="4" t="s">
        <v>227</v>
      </c>
      <c r="B90" s="65">
        <v>45461</v>
      </c>
      <c r="C90" s="4">
        <v>0</v>
      </c>
      <c r="D90" s="4">
        <v>0</v>
      </c>
      <c r="E90" s="4">
        <v>12920260</v>
      </c>
      <c r="F90" s="3" t="s">
        <v>665</v>
      </c>
      <c r="G90" s="4" t="s">
        <v>666</v>
      </c>
      <c r="H90" s="4">
        <v>18</v>
      </c>
      <c r="I90" s="50" t="s">
        <v>268</v>
      </c>
      <c r="J90" s="48" t="s">
        <v>258</v>
      </c>
      <c r="K90" s="21" t="s">
        <v>118</v>
      </c>
      <c r="L90" s="4" t="s">
        <v>134</v>
      </c>
      <c r="M90" s="4" t="s">
        <v>294</v>
      </c>
      <c r="N90" s="4" t="s">
        <v>654</v>
      </c>
      <c r="O90" s="53" t="s">
        <v>338</v>
      </c>
      <c r="P90" s="40" t="s">
        <v>2359</v>
      </c>
      <c r="Q90" s="40" t="s">
        <v>2375</v>
      </c>
      <c r="R90" s="4"/>
      <c r="S90" s="4"/>
      <c r="T90" s="50" t="s">
        <v>274</v>
      </c>
      <c r="U90" s="50" t="s">
        <v>416</v>
      </c>
      <c r="V90" s="71" t="s">
        <v>31</v>
      </c>
      <c r="W90" s="4"/>
      <c r="X90" s="4" t="s">
        <v>12</v>
      </c>
      <c r="Y90" s="4" t="str">
        <f>VLOOKUP(G90,'[1]Temas (Qualidade)'!J:AA,18,0)</f>
        <v>Inevitável</v>
      </c>
      <c r="Z90" s="61" t="s">
        <v>667</v>
      </c>
      <c r="AA90" s="29" t="s">
        <v>664</v>
      </c>
      <c r="AB90" s="4" t="s">
        <v>174</v>
      </c>
      <c r="AC90" s="4" t="s">
        <v>174</v>
      </c>
      <c r="AD90" s="4" t="s">
        <v>174</v>
      </c>
      <c r="AE90" s="4" t="s">
        <v>173</v>
      </c>
      <c r="AF90" s="4" t="s">
        <v>174</v>
      </c>
      <c r="AG90" s="4" t="s">
        <v>174</v>
      </c>
      <c r="AH90" s="4" t="s">
        <v>173</v>
      </c>
      <c r="AI90" s="4"/>
      <c r="AN90" s="11">
        <f t="shared" si="10"/>
        <v>3</v>
      </c>
      <c r="AO90" s="11" t="str">
        <f t="shared" si="7"/>
        <v>Dia útil</v>
      </c>
      <c r="AP90" s="11">
        <f t="shared" si="8"/>
        <v>11</v>
      </c>
      <c r="AQ90" s="11" t="str">
        <f t="shared" si="9"/>
        <v>18/06/2024</v>
      </c>
    </row>
    <row r="91" spans="1:43" ht="31.5" customHeight="1" x14ac:dyDescent="0.3">
      <c r="A91" s="28">
        <v>45460</v>
      </c>
      <c r="B91" s="65">
        <v>45461</v>
      </c>
      <c r="C91" s="4">
        <f t="shared" ref="C91:C124" si="11">_xlfn.DAYS(B91,A91)</f>
        <v>1</v>
      </c>
      <c r="D91" s="4">
        <v>4</v>
      </c>
      <c r="E91" s="4">
        <v>12920921</v>
      </c>
      <c r="F91" s="3" t="s">
        <v>668</v>
      </c>
      <c r="G91" s="4" t="s">
        <v>669</v>
      </c>
      <c r="H91" s="4">
        <v>26</v>
      </c>
      <c r="I91" s="50" t="s">
        <v>268</v>
      </c>
      <c r="J91" s="48" t="s">
        <v>258</v>
      </c>
      <c r="K91" s="50" t="s">
        <v>178</v>
      </c>
      <c r="L91" s="4" t="s">
        <v>226</v>
      </c>
      <c r="M91" s="4" t="s">
        <v>259</v>
      </c>
      <c r="N91" s="4" t="s">
        <v>260</v>
      </c>
      <c r="O91" s="70" t="s">
        <v>29</v>
      </c>
      <c r="P91" s="40" t="s">
        <v>2352</v>
      </c>
      <c r="Q91" s="40" t="s">
        <v>89</v>
      </c>
      <c r="R91" s="4"/>
      <c r="S91" s="4"/>
      <c r="T91" s="50" t="s">
        <v>262</v>
      </c>
      <c r="U91" s="50" t="s">
        <v>263</v>
      </c>
      <c r="V91" s="4" t="s">
        <v>122</v>
      </c>
      <c r="W91" s="4" t="s">
        <v>122</v>
      </c>
      <c r="X91" s="22" t="s">
        <v>7</v>
      </c>
      <c r="Y91" s="4" t="s">
        <v>12</v>
      </c>
      <c r="Z91" s="61" t="s">
        <v>670</v>
      </c>
      <c r="AA91" s="29" t="s">
        <v>671</v>
      </c>
      <c r="AB91" s="4" t="s">
        <v>174</v>
      </c>
      <c r="AC91" s="4" t="s">
        <v>174</v>
      </c>
      <c r="AD91" s="4" t="s">
        <v>174</v>
      </c>
      <c r="AE91" s="4" t="s">
        <v>173</v>
      </c>
      <c r="AF91" s="4" t="s">
        <v>173</v>
      </c>
      <c r="AG91" s="4" t="s">
        <v>174</v>
      </c>
      <c r="AH91" s="4" t="s">
        <v>173</v>
      </c>
      <c r="AI91" s="4"/>
      <c r="AN91" s="11">
        <f t="shared" si="10"/>
        <v>3</v>
      </c>
      <c r="AO91" s="11" t="str">
        <f t="shared" si="7"/>
        <v>Dia útil</v>
      </c>
      <c r="AP91" s="11">
        <f t="shared" si="8"/>
        <v>11</v>
      </c>
      <c r="AQ91" s="11" t="str">
        <f t="shared" si="9"/>
        <v>18/06/2024</v>
      </c>
    </row>
    <row r="92" spans="1:43" ht="31.5" customHeight="1" x14ac:dyDescent="0.3">
      <c r="A92" s="28">
        <v>45420</v>
      </c>
      <c r="B92" s="65">
        <v>45461</v>
      </c>
      <c r="C92" s="4">
        <f t="shared" si="11"/>
        <v>41</v>
      </c>
      <c r="D92" s="4"/>
      <c r="E92" s="4">
        <v>12921450</v>
      </c>
      <c r="F92" s="3" t="s">
        <v>672</v>
      </c>
      <c r="G92" s="4" t="s">
        <v>673</v>
      </c>
      <c r="H92" s="4">
        <v>46</v>
      </c>
      <c r="I92" s="50" t="s">
        <v>268</v>
      </c>
      <c r="J92" s="48" t="s">
        <v>336</v>
      </c>
      <c r="K92" s="50" t="s">
        <v>116</v>
      </c>
      <c r="L92" s="4" t="s">
        <v>377</v>
      </c>
      <c r="M92" s="4" t="s">
        <v>294</v>
      </c>
      <c r="N92" s="4" t="s">
        <v>295</v>
      </c>
      <c r="O92" s="70" t="s">
        <v>26</v>
      </c>
      <c r="P92" s="40" t="s">
        <v>2343</v>
      </c>
      <c r="Q92" s="40" t="s">
        <v>27</v>
      </c>
      <c r="R92" s="4"/>
      <c r="S92" s="4"/>
      <c r="T92" s="50" t="s">
        <v>274</v>
      </c>
      <c r="U92" s="50" t="s">
        <v>416</v>
      </c>
      <c r="V92" s="22" t="s">
        <v>25</v>
      </c>
      <c r="W92" s="4"/>
      <c r="X92" s="4" t="s">
        <v>14</v>
      </c>
      <c r="Y92" s="4" t="str">
        <f>VLOOKUP(G92,'[1]Temas (Qualidade)'!J:AA,18,0)</f>
        <v>Risco do Negócio</v>
      </c>
      <c r="Z92" s="61" t="s">
        <v>674</v>
      </c>
      <c r="AA92" s="29" t="s">
        <v>542</v>
      </c>
      <c r="AB92" s="4" t="s">
        <v>174</v>
      </c>
      <c r="AC92" s="4" t="s">
        <v>174</v>
      </c>
      <c r="AD92" s="4" t="s">
        <v>174</v>
      </c>
      <c r="AE92" s="4" t="s">
        <v>228</v>
      </c>
      <c r="AF92" s="4" t="s">
        <v>174</v>
      </c>
      <c r="AG92" s="4" t="s">
        <v>174</v>
      </c>
      <c r="AH92" s="4" t="s">
        <v>228</v>
      </c>
      <c r="AI92" s="4"/>
      <c r="AN92" s="11">
        <f t="shared" si="10"/>
        <v>3</v>
      </c>
      <c r="AO92" s="11" t="str">
        <f t="shared" si="7"/>
        <v>Dia útil</v>
      </c>
      <c r="AP92" s="11">
        <f t="shared" si="8"/>
        <v>11</v>
      </c>
      <c r="AQ92" s="11" t="str">
        <f t="shared" si="9"/>
        <v>18/06/2024</v>
      </c>
    </row>
    <row r="93" spans="1:43" ht="31.5" customHeight="1" x14ac:dyDescent="0.3">
      <c r="A93" s="28">
        <v>45416</v>
      </c>
      <c r="B93" s="65">
        <v>45461</v>
      </c>
      <c r="C93" s="4">
        <f t="shared" si="11"/>
        <v>45</v>
      </c>
      <c r="D93" s="4">
        <v>2</v>
      </c>
      <c r="E93" s="4">
        <v>12920333</v>
      </c>
      <c r="F93" s="3" t="s">
        <v>675</v>
      </c>
      <c r="G93" s="4" t="s">
        <v>676</v>
      </c>
      <c r="H93" s="4">
        <v>39</v>
      </c>
      <c r="I93" s="50" t="s">
        <v>268</v>
      </c>
      <c r="J93" s="4" t="s">
        <v>283</v>
      </c>
      <c r="K93" s="4" t="s">
        <v>178</v>
      </c>
      <c r="L93" s="4" t="s">
        <v>140</v>
      </c>
      <c r="M93" s="50" t="s">
        <v>259</v>
      </c>
      <c r="N93" s="50" t="s">
        <v>620</v>
      </c>
      <c r="O93" s="70" t="s">
        <v>29</v>
      </c>
      <c r="P93" s="40" t="s">
        <v>30</v>
      </c>
      <c r="Q93" s="40" t="s">
        <v>30</v>
      </c>
      <c r="R93" s="4" t="s">
        <v>138</v>
      </c>
      <c r="S93" s="4" t="s">
        <v>143</v>
      </c>
      <c r="T93" s="50" t="s">
        <v>262</v>
      </c>
      <c r="U93" s="4" t="s">
        <v>263</v>
      </c>
      <c r="V93" s="4" t="s">
        <v>28</v>
      </c>
      <c r="W93" s="4"/>
      <c r="X93" s="22" t="s">
        <v>7</v>
      </c>
      <c r="Y93" s="4">
        <f>VLOOKUP(G93,'[1]Temas (Qualidade)'!J:AA,18,0)</f>
        <v>0</v>
      </c>
      <c r="Z93" s="61" t="s">
        <v>677</v>
      </c>
      <c r="AA93" s="29"/>
      <c r="AB93" s="4" t="s">
        <v>174</v>
      </c>
      <c r="AC93" s="4" t="s">
        <v>174</v>
      </c>
      <c r="AD93" s="4" t="s">
        <v>174</v>
      </c>
      <c r="AE93" s="4" t="s">
        <v>173</v>
      </c>
      <c r="AF93" s="4" t="s">
        <v>173</v>
      </c>
      <c r="AG93" s="4" t="s">
        <v>174</v>
      </c>
      <c r="AH93" s="4" t="s">
        <v>173</v>
      </c>
      <c r="AI93" s="4" t="s">
        <v>678</v>
      </c>
      <c r="AN93" s="11">
        <f t="shared" si="10"/>
        <v>3</v>
      </c>
      <c r="AO93" s="11" t="str">
        <f t="shared" si="7"/>
        <v>Dia útil</v>
      </c>
      <c r="AP93" s="11">
        <f t="shared" si="8"/>
        <v>11</v>
      </c>
      <c r="AQ93" s="11" t="str">
        <f t="shared" si="9"/>
        <v>18/06/2024</v>
      </c>
    </row>
    <row r="94" spans="1:43" ht="31.5" customHeight="1" x14ac:dyDescent="0.3">
      <c r="A94" s="28">
        <v>45436</v>
      </c>
      <c r="B94" s="65">
        <v>45461</v>
      </c>
      <c r="C94" s="4">
        <f t="shared" si="11"/>
        <v>25</v>
      </c>
      <c r="D94" s="4">
        <v>4</v>
      </c>
      <c r="E94" s="4">
        <v>12920858</v>
      </c>
      <c r="F94" s="3" t="s">
        <v>679</v>
      </c>
      <c r="G94" s="4" t="s">
        <v>680</v>
      </c>
      <c r="H94" s="4">
        <v>25</v>
      </c>
      <c r="I94" s="50" t="s">
        <v>257</v>
      </c>
      <c r="J94" s="4" t="s">
        <v>258</v>
      </c>
      <c r="K94" s="4" t="s">
        <v>178</v>
      </c>
      <c r="L94" s="4" t="s">
        <v>137</v>
      </c>
      <c r="M94" s="50" t="s">
        <v>259</v>
      </c>
      <c r="N94" s="50" t="s">
        <v>311</v>
      </c>
      <c r="O94" s="207" t="s">
        <v>24</v>
      </c>
      <c r="P94" s="40" t="s">
        <v>30</v>
      </c>
      <c r="Q94" s="40" t="s">
        <v>30</v>
      </c>
      <c r="R94" s="4" t="s">
        <v>165</v>
      </c>
      <c r="S94" s="4"/>
      <c r="T94" s="50" t="s">
        <v>262</v>
      </c>
      <c r="U94" s="4" t="s">
        <v>263</v>
      </c>
      <c r="V94" s="4" t="s">
        <v>28</v>
      </c>
      <c r="W94" s="4"/>
      <c r="X94" s="22" t="s">
        <v>7</v>
      </c>
      <c r="Y94" s="4" t="str">
        <f>VLOOKUP(G94,'[1]Temas (Qualidade)'!J:AA,18,0)</f>
        <v>Evitável</v>
      </c>
      <c r="Z94" s="61" t="s">
        <v>681</v>
      </c>
      <c r="AA94" s="29"/>
      <c r="AB94" s="4" t="s">
        <v>174</v>
      </c>
      <c r="AC94" s="4" t="s">
        <v>174</v>
      </c>
      <c r="AD94" s="4" t="s">
        <v>174</v>
      </c>
      <c r="AE94" s="4" t="s">
        <v>173</v>
      </c>
      <c r="AF94" s="4" t="s">
        <v>173</v>
      </c>
      <c r="AG94" s="4" t="s">
        <v>174</v>
      </c>
      <c r="AH94" s="4" t="s">
        <v>173</v>
      </c>
      <c r="AI94" s="4" t="s">
        <v>682</v>
      </c>
      <c r="AN94" s="11">
        <f t="shared" si="10"/>
        <v>3</v>
      </c>
      <c r="AO94" s="11" t="str">
        <f t="shared" si="7"/>
        <v>Dia útil</v>
      </c>
      <c r="AP94" s="11">
        <f t="shared" si="8"/>
        <v>11</v>
      </c>
      <c r="AQ94" s="11" t="str">
        <f t="shared" si="9"/>
        <v>18/06/2024</v>
      </c>
    </row>
    <row r="95" spans="1:43" ht="31.5" customHeight="1" x14ac:dyDescent="0.3">
      <c r="A95" s="28">
        <v>45456</v>
      </c>
      <c r="B95" s="65">
        <v>45462</v>
      </c>
      <c r="C95" s="4">
        <f t="shared" si="11"/>
        <v>6</v>
      </c>
      <c r="D95" s="4">
        <v>4</v>
      </c>
      <c r="E95" s="4">
        <v>12922572</v>
      </c>
      <c r="F95" s="3" t="s">
        <v>683</v>
      </c>
      <c r="G95" s="4" t="s">
        <v>684</v>
      </c>
      <c r="H95" s="4">
        <v>21</v>
      </c>
      <c r="I95" s="4" t="s">
        <v>268</v>
      </c>
      <c r="J95" s="4" t="s">
        <v>336</v>
      </c>
      <c r="K95" s="4" t="s">
        <v>118</v>
      </c>
      <c r="L95" s="4" t="s">
        <v>337</v>
      </c>
      <c r="M95" s="32" t="s">
        <v>458</v>
      </c>
      <c r="N95" s="35" t="s">
        <v>685</v>
      </c>
      <c r="O95" s="35" t="s">
        <v>686</v>
      </c>
      <c r="P95" s="40" t="s">
        <v>2345</v>
      </c>
      <c r="Q95" s="40" t="s">
        <v>687</v>
      </c>
      <c r="R95" s="4"/>
      <c r="S95" s="4"/>
      <c r="T95" s="50" t="s">
        <v>274</v>
      </c>
      <c r="U95" s="50" t="s">
        <v>416</v>
      </c>
      <c r="V95" s="4" t="s">
        <v>55</v>
      </c>
      <c r="W95" s="4"/>
      <c r="X95" s="22" t="s">
        <v>7</v>
      </c>
      <c r="Y95" s="4" t="str">
        <f>VLOOKUP(G95,'[1]Temas (Qualidade)'!J:AA,18,0)</f>
        <v>Evitável</v>
      </c>
      <c r="Z95" s="61" t="s">
        <v>688</v>
      </c>
      <c r="AA95" s="29" t="s">
        <v>689</v>
      </c>
      <c r="AB95" s="4" t="s">
        <v>173</v>
      </c>
      <c r="AC95" s="4" t="s">
        <v>174</v>
      </c>
      <c r="AD95" s="4" t="s">
        <v>173</v>
      </c>
      <c r="AE95" s="4" t="s">
        <v>173</v>
      </c>
      <c r="AF95" s="4" t="s">
        <v>173</v>
      </c>
      <c r="AG95" s="4" t="s">
        <v>174</v>
      </c>
      <c r="AH95" s="4" t="s">
        <v>173</v>
      </c>
      <c r="AI95" s="4" t="s">
        <v>690</v>
      </c>
      <c r="AN95" s="11">
        <f t="shared" si="10"/>
        <v>3</v>
      </c>
      <c r="AO95" s="11" t="str">
        <f t="shared" si="7"/>
        <v>Dia útil</v>
      </c>
      <c r="AP95" s="11">
        <f t="shared" si="8"/>
        <v>12</v>
      </c>
      <c r="AQ95" s="11" t="str">
        <f t="shared" si="9"/>
        <v>19/06/2024</v>
      </c>
    </row>
    <row r="96" spans="1:43" ht="31.5" customHeight="1" x14ac:dyDescent="0.3">
      <c r="A96" s="28">
        <v>45448</v>
      </c>
      <c r="B96" s="65">
        <v>45462</v>
      </c>
      <c r="C96" s="4">
        <f t="shared" si="11"/>
        <v>14</v>
      </c>
      <c r="D96" s="4"/>
      <c r="E96" s="4">
        <v>12923284</v>
      </c>
      <c r="F96" s="3" t="s">
        <v>691</v>
      </c>
      <c r="G96" s="4" t="s">
        <v>692</v>
      </c>
      <c r="H96" s="4">
        <v>25</v>
      </c>
      <c r="I96" s="50" t="s">
        <v>268</v>
      </c>
      <c r="J96" s="4" t="s">
        <v>258</v>
      </c>
      <c r="K96" s="21" t="s">
        <v>121</v>
      </c>
      <c r="L96" s="4" t="s">
        <v>131</v>
      </c>
      <c r="M96" s="4" t="s">
        <v>294</v>
      </c>
      <c r="N96" s="4" t="s">
        <v>295</v>
      </c>
      <c r="O96" s="70" t="s">
        <v>26</v>
      </c>
      <c r="P96" s="40" t="s">
        <v>2343</v>
      </c>
      <c r="Q96" s="40" t="s">
        <v>27</v>
      </c>
      <c r="R96" s="4"/>
      <c r="S96" s="4"/>
      <c r="T96" s="50" t="s">
        <v>274</v>
      </c>
      <c r="U96" s="50" t="s">
        <v>416</v>
      </c>
      <c r="V96" s="22" t="s">
        <v>25</v>
      </c>
      <c r="W96" s="4"/>
      <c r="X96" s="4" t="s">
        <v>14</v>
      </c>
      <c r="Y96" s="4" t="str">
        <f>VLOOKUP(G96,'[1]Temas (Qualidade)'!J:AA,18,0)</f>
        <v>Risco do Negócio</v>
      </c>
      <c r="Z96" s="61" t="s">
        <v>693</v>
      </c>
      <c r="AA96" s="29" t="s">
        <v>297</v>
      </c>
      <c r="AB96" s="4" t="s">
        <v>174</v>
      </c>
      <c r="AC96" s="4" t="s">
        <v>174</v>
      </c>
      <c r="AD96" s="4" t="s">
        <v>174</v>
      </c>
      <c r="AE96" s="4" t="s">
        <v>228</v>
      </c>
      <c r="AF96" s="4" t="s">
        <v>174</v>
      </c>
      <c r="AG96" s="4" t="s">
        <v>174</v>
      </c>
      <c r="AH96" s="4" t="s">
        <v>228</v>
      </c>
      <c r="AI96" s="4"/>
      <c r="AN96" s="11">
        <f t="shared" si="10"/>
        <v>3</v>
      </c>
      <c r="AO96" s="11" t="str">
        <f t="shared" si="7"/>
        <v>Dia útil</v>
      </c>
      <c r="AP96" s="11">
        <f t="shared" si="8"/>
        <v>12</v>
      </c>
      <c r="AQ96" s="11" t="str">
        <f t="shared" si="9"/>
        <v>19/06/2024</v>
      </c>
    </row>
    <row r="97" spans="1:43" ht="31.5" customHeight="1" x14ac:dyDescent="0.3">
      <c r="A97" s="28">
        <v>45459</v>
      </c>
      <c r="B97" s="65">
        <v>45462</v>
      </c>
      <c r="C97" s="4">
        <f t="shared" si="11"/>
        <v>3</v>
      </c>
      <c r="D97" s="4">
        <v>3</v>
      </c>
      <c r="E97" s="4">
        <v>12924582</v>
      </c>
      <c r="F97" s="3" t="s">
        <v>694</v>
      </c>
      <c r="G97" s="4" t="s">
        <v>695</v>
      </c>
      <c r="H97" s="4">
        <v>90</v>
      </c>
      <c r="I97" s="50" t="s">
        <v>268</v>
      </c>
      <c r="J97" s="48" t="s">
        <v>258</v>
      </c>
      <c r="K97" s="21" t="s">
        <v>118</v>
      </c>
      <c r="L97" s="4" t="s">
        <v>223</v>
      </c>
      <c r="M97" s="4" t="s">
        <v>259</v>
      </c>
      <c r="N97" s="4" t="s">
        <v>311</v>
      </c>
      <c r="O97" s="70" t="s">
        <v>102</v>
      </c>
      <c r="P97" s="40" t="s">
        <v>2198</v>
      </c>
      <c r="Q97" s="40" t="s">
        <v>696</v>
      </c>
      <c r="R97" s="4"/>
      <c r="S97" s="4"/>
      <c r="T97" s="50" t="s">
        <v>262</v>
      </c>
      <c r="U97" s="50" t="s">
        <v>263</v>
      </c>
      <c r="V97" s="4" t="s">
        <v>122</v>
      </c>
      <c r="W97" s="4" t="s">
        <v>697</v>
      </c>
      <c r="X97" s="22" t="s">
        <v>7</v>
      </c>
      <c r="Y97" s="4" t="e">
        <f>VLOOKUP(G97,'[1]Temas (Qualidade)'!J:AA,18,0)</f>
        <v>#N/A</v>
      </c>
      <c r="Z97" s="61" t="s">
        <v>698</v>
      </c>
      <c r="AA97" s="29" t="s">
        <v>699</v>
      </c>
      <c r="AB97" s="4" t="s">
        <v>173</v>
      </c>
      <c r="AC97" s="4" t="s">
        <v>174</v>
      </c>
      <c r="AD97" s="4" t="s">
        <v>174</v>
      </c>
      <c r="AE97" s="4" t="s">
        <v>173</v>
      </c>
      <c r="AF97" s="4" t="s">
        <v>173</v>
      </c>
      <c r="AG97" s="4" t="s">
        <v>174</v>
      </c>
      <c r="AH97" s="4" t="s">
        <v>173</v>
      </c>
      <c r="AI97" s="4"/>
      <c r="AN97" s="11">
        <f t="shared" si="10"/>
        <v>3</v>
      </c>
      <c r="AO97" s="11" t="str">
        <f t="shared" si="7"/>
        <v>Dia útil</v>
      </c>
      <c r="AP97" s="11">
        <f t="shared" si="8"/>
        <v>12</v>
      </c>
      <c r="AQ97" s="11" t="str">
        <f t="shared" si="9"/>
        <v>19/06/2024</v>
      </c>
    </row>
    <row r="98" spans="1:43" ht="31.5" customHeight="1" x14ac:dyDescent="0.3">
      <c r="A98" s="74"/>
      <c r="B98" s="65">
        <v>45463</v>
      </c>
      <c r="C98" s="4">
        <f t="shared" si="11"/>
        <v>45463</v>
      </c>
      <c r="D98" s="4">
        <v>0</v>
      </c>
      <c r="E98" s="4">
        <v>12924707</v>
      </c>
      <c r="F98" s="3" t="s">
        <v>700</v>
      </c>
      <c r="G98" s="4" t="s">
        <v>701</v>
      </c>
      <c r="H98" s="4">
        <v>2</v>
      </c>
      <c r="I98" s="50" t="s">
        <v>268</v>
      </c>
      <c r="J98" s="4"/>
      <c r="K98" s="4"/>
      <c r="L98" s="4" t="s">
        <v>304</v>
      </c>
      <c r="M98" s="4" t="s">
        <v>294</v>
      </c>
      <c r="N98" s="4" t="s">
        <v>654</v>
      </c>
      <c r="O98" s="70" t="s">
        <v>102</v>
      </c>
      <c r="P98" s="40" t="s">
        <v>2349</v>
      </c>
      <c r="Q98" s="40" t="s">
        <v>91</v>
      </c>
      <c r="R98" s="4"/>
      <c r="S98" s="4"/>
      <c r="T98" s="50" t="s">
        <v>274</v>
      </c>
      <c r="U98" s="50" t="s">
        <v>416</v>
      </c>
      <c r="V98" s="4" t="s">
        <v>33</v>
      </c>
      <c r="W98" s="4"/>
      <c r="X98" s="64" t="s">
        <v>12</v>
      </c>
      <c r="Y98" s="4" t="str">
        <f>VLOOKUP(G98,'[1]Temas (Qualidade)'!J:AA,18,0)</f>
        <v>Evitável</v>
      </c>
      <c r="Z98" s="61" t="s">
        <v>702</v>
      </c>
      <c r="AA98" s="29" t="s">
        <v>703</v>
      </c>
      <c r="AB98" s="4" t="s">
        <v>174</v>
      </c>
      <c r="AC98" s="4" t="s">
        <v>174</v>
      </c>
      <c r="AD98" s="4" t="s">
        <v>174</v>
      </c>
      <c r="AE98" s="4" t="s">
        <v>173</v>
      </c>
      <c r="AF98" s="4" t="s">
        <v>174</v>
      </c>
      <c r="AG98" s="4" t="s">
        <v>174</v>
      </c>
      <c r="AH98" s="4" t="s">
        <v>173</v>
      </c>
      <c r="AI98" s="4"/>
      <c r="AN98" s="11">
        <f t="shared" si="10"/>
        <v>3</v>
      </c>
      <c r="AO98" s="11" t="str">
        <f t="shared" si="7"/>
        <v>Dia útil</v>
      </c>
      <c r="AP98" s="11">
        <f t="shared" si="8"/>
        <v>13</v>
      </c>
      <c r="AQ98" s="11" t="str">
        <f t="shared" si="9"/>
        <v>20/06/2024</v>
      </c>
    </row>
    <row r="99" spans="1:43" ht="31.5" customHeight="1" x14ac:dyDescent="0.3">
      <c r="A99" s="28">
        <v>45434</v>
      </c>
      <c r="B99" s="65">
        <v>45463</v>
      </c>
      <c r="C99" s="4">
        <f t="shared" si="11"/>
        <v>29</v>
      </c>
      <c r="D99" s="4"/>
      <c r="E99" s="4">
        <v>12926108</v>
      </c>
      <c r="F99" s="3" t="s">
        <v>704</v>
      </c>
      <c r="G99" s="4" t="s">
        <v>705</v>
      </c>
      <c r="H99" s="4">
        <v>6</v>
      </c>
      <c r="I99" s="50" t="s">
        <v>268</v>
      </c>
      <c r="J99" s="4" t="s">
        <v>258</v>
      </c>
      <c r="K99" s="21" t="s">
        <v>121</v>
      </c>
      <c r="L99" s="4" t="s">
        <v>223</v>
      </c>
      <c r="M99" s="4" t="s">
        <v>294</v>
      </c>
      <c r="N99" s="4" t="s">
        <v>295</v>
      </c>
      <c r="O99" s="70" t="s">
        <v>26</v>
      </c>
      <c r="P99" s="40" t="s">
        <v>2343</v>
      </c>
      <c r="Q99" s="40" t="s">
        <v>27</v>
      </c>
      <c r="R99" s="4"/>
      <c r="S99" s="50"/>
      <c r="T99" s="50" t="s">
        <v>274</v>
      </c>
      <c r="U99" s="50" t="s">
        <v>416</v>
      </c>
      <c r="V99" s="22" t="s">
        <v>25</v>
      </c>
      <c r="W99" s="4"/>
      <c r="X99" s="4" t="s">
        <v>17</v>
      </c>
      <c r="Y99" s="4" t="str">
        <f>VLOOKUP(G99,'[1]Temas (Qualidade)'!J:AA,18,0)</f>
        <v>Risco do Negócio</v>
      </c>
      <c r="Z99" s="61" t="s">
        <v>706</v>
      </c>
      <c r="AA99" s="29" t="s">
        <v>707</v>
      </c>
      <c r="AB99" s="4" t="s">
        <v>174</v>
      </c>
      <c r="AC99" s="4" t="s">
        <v>174</v>
      </c>
      <c r="AD99" s="4" t="s">
        <v>174</v>
      </c>
      <c r="AE99" s="4" t="s">
        <v>228</v>
      </c>
      <c r="AF99" s="4" t="s">
        <v>174</v>
      </c>
      <c r="AG99" s="4" t="s">
        <v>174</v>
      </c>
      <c r="AH99" s="4" t="s">
        <v>228</v>
      </c>
      <c r="AI99" s="4"/>
      <c r="AN99" s="11">
        <f t="shared" si="10"/>
        <v>3</v>
      </c>
      <c r="AO99" s="11" t="str">
        <f t="shared" si="7"/>
        <v>Dia útil</v>
      </c>
      <c r="AP99" s="11">
        <f t="shared" si="8"/>
        <v>13</v>
      </c>
      <c r="AQ99" s="11" t="str">
        <f t="shared" si="9"/>
        <v>20/06/2024</v>
      </c>
    </row>
    <row r="100" spans="1:43" ht="31.5" customHeight="1" x14ac:dyDescent="0.3">
      <c r="A100" s="28">
        <v>45456</v>
      </c>
      <c r="B100" s="65">
        <v>45463</v>
      </c>
      <c r="C100" s="4">
        <f t="shared" si="11"/>
        <v>7</v>
      </c>
      <c r="D100" s="4">
        <v>4</v>
      </c>
      <c r="E100" s="4">
        <v>12926269</v>
      </c>
      <c r="F100" s="3" t="s">
        <v>708</v>
      </c>
      <c r="G100" s="4" t="s">
        <v>709</v>
      </c>
      <c r="H100" s="4">
        <v>67</v>
      </c>
      <c r="I100" s="50" t="s">
        <v>268</v>
      </c>
      <c r="J100" s="4" t="s">
        <v>258</v>
      </c>
      <c r="K100" s="21" t="s">
        <v>121</v>
      </c>
      <c r="L100" s="4" t="s">
        <v>223</v>
      </c>
      <c r="M100" s="4" t="s">
        <v>294</v>
      </c>
      <c r="N100" s="4" t="s">
        <v>710</v>
      </c>
      <c r="O100" s="1" t="s">
        <v>205</v>
      </c>
      <c r="P100" s="40" t="s">
        <v>56</v>
      </c>
      <c r="Q100" s="40" t="s">
        <v>56</v>
      </c>
      <c r="R100" s="4"/>
      <c r="S100" s="4"/>
      <c r="T100" s="50" t="s">
        <v>262</v>
      </c>
      <c r="U100" s="50" t="s">
        <v>416</v>
      </c>
      <c r="V100" s="1" t="s">
        <v>31</v>
      </c>
      <c r="W100" s="4"/>
      <c r="X100" s="4" t="s">
        <v>12</v>
      </c>
      <c r="Y100" s="4" t="str">
        <f>VLOOKUP(G100,'[1]Temas (Qualidade)'!J:AA,18,0)</f>
        <v>Inevitável</v>
      </c>
      <c r="Z100" s="29" t="s">
        <v>711</v>
      </c>
      <c r="AA100" s="29" t="s">
        <v>712</v>
      </c>
      <c r="AB100" s="4" t="s">
        <v>173</v>
      </c>
      <c r="AC100" s="4" t="s">
        <v>173</v>
      </c>
      <c r="AD100" s="4" t="s">
        <v>174</v>
      </c>
      <c r="AE100" s="4" t="s">
        <v>173</v>
      </c>
      <c r="AF100" s="4" t="s">
        <v>173</v>
      </c>
      <c r="AG100" s="4" t="s">
        <v>174</v>
      </c>
      <c r="AH100" s="4" t="s">
        <v>173</v>
      </c>
      <c r="AI100" s="4"/>
      <c r="AN100" s="11">
        <f t="shared" si="10"/>
        <v>3</v>
      </c>
      <c r="AO100" s="11" t="str">
        <f t="shared" si="7"/>
        <v>Dia útil</v>
      </c>
      <c r="AP100" s="11">
        <f t="shared" si="8"/>
        <v>13</v>
      </c>
      <c r="AQ100" s="11" t="str">
        <f t="shared" si="9"/>
        <v>20/06/2024</v>
      </c>
    </row>
    <row r="101" spans="1:43" ht="31.5" customHeight="1" x14ac:dyDescent="0.3">
      <c r="A101" s="28">
        <v>45449</v>
      </c>
      <c r="B101" s="65">
        <v>45463</v>
      </c>
      <c r="C101" s="4">
        <f t="shared" si="11"/>
        <v>14</v>
      </c>
      <c r="D101" s="4"/>
      <c r="E101" s="4">
        <v>12926956</v>
      </c>
      <c r="F101" s="3" t="s">
        <v>713</v>
      </c>
      <c r="G101" s="4" t="s">
        <v>714</v>
      </c>
      <c r="H101" s="4">
        <v>55</v>
      </c>
      <c r="I101" s="50" t="s">
        <v>268</v>
      </c>
      <c r="J101" s="4" t="s">
        <v>258</v>
      </c>
      <c r="K101" s="50" t="s">
        <v>116</v>
      </c>
      <c r="L101" s="4" t="s">
        <v>223</v>
      </c>
      <c r="M101" s="4" t="s">
        <v>294</v>
      </c>
      <c r="N101" s="4" t="s">
        <v>295</v>
      </c>
      <c r="O101" s="70" t="s">
        <v>26</v>
      </c>
      <c r="P101" s="40" t="s">
        <v>2343</v>
      </c>
      <c r="Q101" s="40" t="s">
        <v>27</v>
      </c>
      <c r="R101" s="4"/>
      <c r="S101" s="4"/>
      <c r="T101" s="50" t="s">
        <v>274</v>
      </c>
      <c r="U101" s="4" t="s">
        <v>416</v>
      </c>
      <c r="V101" s="22" t="s">
        <v>25</v>
      </c>
      <c r="W101" s="4"/>
      <c r="X101" s="4" t="s">
        <v>17</v>
      </c>
      <c r="Y101" s="4" t="str">
        <f>VLOOKUP(G101,'[1]Temas (Qualidade)'!J:AA,18,0)</f>
        <v>Risco do Negócio</v>
      </c>
      <c r="Z101" s="29" t="s">
        <v>715</v>
      </c>
      <c r="AA101" s="29" t="s">
        <v>542</v>
      </c>
      <c r="AB101" s="4" t="s">
        <v>174</v>
      </c>
      <c r="AC101" s="4" t="s">
        <v>174</v>
      </c>
      <c r="AD101" s="4" t="s">
        <v>174</v>
      </c>
      <c r="AE101" s="4" t="s">
        <v>228</v>
      </c>
      <c r="AF101" s="4" t="s">
        <v>174</v>
      </c>
      <c r="AG101" s="4" t="s">
        <v>174</v>
      </c>
      <c r="AH101" s="4" t="s">
        <v>228</v>
      </c>
      <c r="AI101" s="4"/>
      <c r="AN101" s="11">
        <f t="shared" si="10"/>
        <v>3</v>
      </c>
      <c r="AO101" s="11" t="str">
        <f t="shared" si="7"/>
        <v>Dia útil</v>
      </c>
      <c r="AP101" s="11">
        <f t="shared" si="8"/>
        <v>13</v>
      </c>
      <c r="AQ101" s="11" t="str">
        <f t="shared" si="9"/>
        <v>20/06/2024</v>
      </c>
    </row>
    <row r="102" spans="1:43" ht="31.5" customHeight="1" x14ac:dyDescent="0.3">
      <c r="A102" s="21">
        <v>45464</v>
      </c>
      <c r="B102" s="65">
        <v>45464</v>
      </c>
      <c r="C102" s="4">
        <f t="shared" si="11"/>
        <v>0</v>
      </c>
      <c r="D102" s="4">
        <v>2</v>
      </c>
      <c r="E102" s="4">
        <v>12929216</v>
      </c>
      <c r="F102" s="3" t="s">
        <v>716</v>
      </c>
      <c r="G102" s="4" t="s">
        <v>717</v>
      </c>
      <c r="H102" s="4">
        <v>31</v>
      </c>
      <c r="I102" s="4" t="s">
        <v>268</v>
      </c>
      <c r="J102" s="4" t="s">
        <v>258</v>
      </c>
      <c r="K102" s="4" t="s">
        <v>116</v>
      </c>
      <c r="L102" s="4" t="s">
        <v>395</v>
      </c>
      <c r="M102" s="4" t="s">
        <v>259</v>
      </c>
      <c r="N102" s="4" t="s">
        <v>305</v>
      </c>
      <c r="O102" s="70" t="s">
        <v>29</v>
      </c>
      <c r="P102" s="40" t="s">
        <v>35</v>
      </c>
      <c r="Q102" s="40" t="s">
        <v>35</v>
      </c>
      <c r="R102" s="4" t="s">
        <v>406</v>
      </c>
      <c r="S102" s="4" t="s">
        <v>161</v>
      </c>
      <c r="T102" s="50" t="s">
        <v>262</v>
      </c>
      <c r="U102" s="4" t="s">
        <v>263</v>
      </c>
      <c r="V102" s="22" t="s">
        <v>46</v>
      </c>
      <c r="W102" s="4"/>
      <c r="X102" s="22" t="s">
        <v>7</v>
      </c>
      <c r="Y102" s="4" t="str">
        <f>VLOOKUP(G102,'[1]Temas (Qualidade)'!J:AA,18,0)</f>
        <v>Evitável</v>
      </c>
      <c r="Z102" s="73" t="s">
        <v>718</v>
      </c>
      <c r="AA102" s="29" t="s">
        <v>719</v>
      </c>
      <c r="AB102" s="4" t="s">
        <v>173</v>
      </c>
      <c r="AC102" s="4" t="s">
        <v>173</v>
      </c>
      <c r="AD102" s="4" t="s">
        <v>174</v>
      </c>
      <c r="AE102" s="4" t="s">
        <v>173</v>
      </c>
      <c r="AF102" s="4" t="s">
        <v>173</v>
      </c>
      <c r="AG102" s="4" t="s">
        <v>174</v>
      </c>
      <c r="AH102" s="4" t="s">
        <v>173</v>
      </c>
      <c r="AI102" s="4" t="s">
        <v>720</v>
      </c>
      <c r="AN102" s="11">
        <f t="shared" si="10"/>
        <v>3</v>
      </c>
      <c r="AO102" s="11" t="str">
        <f t="shared" si="7"/>
        <v>Dia útil</v>
      </c>
      <c r="AP102" s="11">
        <f t="shared" si="8"/>
        <v>14</v>
      </c>
      <c r="AQ102" s="11" t="str">
        <f t="shared" si="9"/>
        <v>21/06/2024</v>
      </c>
    </row>
    <row r="103" spans="1:43" ht="31.5" customHeight="1" x14ac:dyDescent="0.3">
      <c r="A103" s="28">
        <v>45439</v>
      </c>
      <c r="B103" s="65">
        <v>45464</v>
      </c>
      <c r="C103" s="4">
        <f t="shared" si="11"/>
        <v>25</v>
      </c>
      <c r="D103" s="4">
        <v>3</v>
      </c>
      <c r="E103" s="4">
        <v>12929324</v>
      </c>
      <c r="F103" s="3" t="s">
        <v>398</v>
      </c>
      <c r="G103" s="4" t="s">
        <v>399</v>
      </c>
      <c r="H103" s="4">
        <v>77</v>
      </c>
      <c r="I103" s="4" t="s">
        <v>257</v>
      </c>
      <c r="J103" s="4" t="s">
        <v>258</v>
      </c>
      <c r="K103" s="21" t="s">
        <v>121</v>
      </c>
      <c r="L103" s="4" t="s">
        <v>224</v>
      </c>
      <c r="M103" s="4" t="s">
        <v>259</v>
      </c>
      <c r="N103" s="4" t="s">
        <v>620</v>
      </c>
      <c r="O103" s="70" t="s">
        <v>29</v>
      </c>
      <c r="P103" s="40" t="s">
        <v>2197</v>
      </c>
      <c r="Q103" s="40" t="s">
        <v>2482</v>
      </c>
      <c r="R103" s="4" t="s">
        <v>261</v>
      </c>
      <c r="S103" s="4"/>
      <c r="T103" s="50" t="s">
        <v>262</v>
      </c>
      <c r="U103" s="4" t="s">
        <v>263</v>
      </c>
      <c r="V103" s="4" t="s">
        <v>122</v>
      </c>
      <c r="W103" s="4"/>
      <c r="X103" s="22" t="s">
        <v>7</v>
      </c>
      <c r="Y103" s="4" t="str">
        <f>VLOOKUP(G103,'[1]Temas (Qualidade)'!J:AA,18,0)</f>
        <v>Evitável</v>
      </c>
      <c r="Z103" s="73" t="s">
        <v>721</v>
      </c>
      <c r="AA103" s="29" t="s">
        <v>722</v>
      </c>
      <c r="AB103" s="4" t="s">
        <v>174</v>
      </c>
      <c r="AC103" s="4" t="s">
        <v>174</v>
      </c>
      <c r="AD103" s="4" t="s">
        <v>174</v>
      </c>
      <c r="AE103" s="4" t="s">
        <v>173</v>
      </c>
      <c r="AF103" s="4" t="s">
        <v>173</v>
      </c>
      <c r="AG103" s="4" t="s">
        <v>174</v>
      </c>
      <c r="AH103" s="4" t="s">
        <v>173</v>
      </c>
      <c r="AI103" s="4"/>
      <c r="AN103" s="11">
        <f t="shared" si="10"/>
        <v>3</v>
      </c>
      <c r="AO103" s="11" t="str">
        <f t="shared" si="7"/>
        <v>Dia útil</v>
      </c>
      <c r="AP103" s="11">
        <f t="shared" si="8"/>
        <v>14</v>
      </c>
      <c r="AQ103" s="11" t="str">
        <f t="shared" si="9"/>
        <v>21/06/2024</v>
      </c>
    </row>
    <row r="104" spans="1:43" ht="31.5" customHeight="1" x14ac:dyDescent="0.3">
      <c r="A104" s="28">
        <v>45355</v>
      </c>
      <c r="B104" s="65">
        <v>45464</v>
      </c>
      <c r="C104" s="4">
        <f t="shared" si="11"/>
        <v>109</v>
      </c>
      <c r="D104" s="4">
        <v>2</v>
      </c>
      <c r="E104" s="4">
        <v>12928117</v>
      </c>
      <c r="F104" s="3" t="s">
        <v>613</v>
      </c>
      <c r="G104" s="4" t="s">
        <v>614</v>
      </c>
      <c r="H104" s="4">
        <v>59</v>
      </c>
      <c r="I104" s="50" t="s">
        <v>257</v>
      </c>
      <c r="J104" s="4" t="s">
        <v>258</v>
      </c>
      <c r="K104" s="21" t="s">
        <v>118</v>
      </c>
      <c r="L104" s="50" t="s">
        <v>132</v>
      </c>
      <c r="M104" s="4" t="s">
        <v>259</v>
      </c>
      <c r="N104" s="4" t="s">
        <v>305</v>
      </c>
      <c r="O104" s="70" t="s">
        <v>29</v>
      </c>
      <c r="P104" s="40" t="s">
        <v>30</v>
      </c>
      <c r="Q104" s="40" t="s">
        <v>30</v>
      </c>
      <c r="R104" s="4" t="s">
        <v>145</v>
      </c>
      <c r="S104" s="4"/>
      <c r="T104" s="50" t="s">
        <v>274</v>
      </c>
      <c r="U104" s="4" t="s">
        <v>263</v>
      </c>
      <c r="V104" s="4" t="s">
        <v>28</v>
      </c>
      <c r="W104" s="4"/>
      <c r="X104" s="22" t="s">
        <v>7</v>
      </c>
      <c r="Y104" s="4" t="str">
        <f>VLOOKUP(G104,'[1]Temas (Qualidade)'!J:AA,18,0)</f>
        <v>Evitável</v>
      </c>
      <c r="Z104" s="73" t="s">
        <v>723</v>
      </c>
      <c r="AA104" s="29" t="s">
        <v>724</v>
      </c>
      <c r="AB104" s="4" t="s">
        <v>173</v>
      </c>
      <c r="AC104" s="4" t="s">
        <v>174</v>
      </c>
      <c r="AD104" s="4" t="s">
        <v>173</v>
      </c>
      <c r="AE104" s="4" t="s">
        <v>173</v>
      </c>
      <c r="AF104" s="4" t="s">
        <v>173</v>
      </c>
      <c r="AG104" s="4" t="s">
        <v>173</v>
      </c>
      <c r="AH104" s="4" t="s">
        <v>173</v>
      </c>
      <c r="AI104" s="4" t="s">
        <v>617</v>
      </c>
      <c r="AN104" s="11">
        <f t="shared" si="10"/>
        <v>3</v>
      </c>
      <c r="AO104" s="11" t="str">
        <f t="shared" si="7"/>
        <v>Dia útil</v>
      </c>
      <c r="AP104" s="11">
        <f t="shared" si="8"/>
        <v>14</v>
      </c>
      <c r="AQ104" s="11" t="str">
        <f t="shared" si="9"/>
        <v>21/06/2024</v>
      </c>
    </row>
    <row r="105" spans="1:43" ht="31.5" customHeight="1" x14ac:dyDescent="0.3">
      <c r="A105" s="28">
        <v>45460</v>
      </c>
      <c r="B105" s="65">
        <v>45464</v>
      </c>
      <c r="C105" s="4">
        <f t="shared" si="11"/>
        <v>4</v>
      </c>
      <c r="D105" s="4">
        <v>1</v>
      </c>
      <c r="E105" s="4">
        <v>12929215</v>
      </c>
      <c r="F105" s="3" t="s">
        <v>725</v>
      </c>
      <c r="G105" s="4" t="s">
        <v>726</v>
      </c>
      <c r="H105" s="4">
        <v>60</v>
      </c>
      <c r="I105" s="50" t="s">
        <v>268</v>
      </c>
      <c r="J105" s="4" t="s">
        <v>258</v>
      </c>
      <c r="K105" s="21" t="s">
        <v>121</v>
      </c>
      <c r="L105" s="4" t="s">
        <v>224</v>
      </c>
      <c r="M105" s="4" t="s">
        <v>259</v>
      </c>
      <c r="N105" s="4" t="s">
        <v>260</v>
      </c>
      <c r="O105" s="70" t="s">
        <v>29</v>
      </c>
      <c r="P105" s="40" t="s">
        <v>32</v>
      </c>
      <c r="Q105" s="40" t="s">
        <v>32</v>
      </c>
      <c r="R105" s="4" t="s">
        <v>138</v>
      </c>
      <c r="S105" s="4"/>
      <c r="T105" s="4" t="s">
        <v>274</v>
      </c>
      <c r="U105" s="4" t="s">
        <v>263</v>
      </c>
      <c r="V105" s="4" t="s">
        <v>28</v>
      </c>
      <c r="W105" s="4"/>
      <c r="X105" s="4" t="s">
        <v>12</v>
      </c>
      <c r="Y105" s="4" t="str">
        <f>VLOOKUP(G105,'[1]Temas (Qualidade)'!J:AA,18,0)</f>
        <v>Evitável</v>
      </c>
      <c r="Z105" s="73" t="s">
        <v>727</v>
      </c>
      <c r="AA105" s="29" t="s">
        <v>728</v>
      </c>
      <c r="AB105" s="4" t="s">
        <v>174</v>
      </c>
      <c r="AC105" s="4" t="s">
        <v>174</v>
      </c>
      <c r="AD105" s="4" t="s">
        <v>174</v>
      </c>
      <c r="AE105" s="4" t="s">
        <v>173</v>
      </c>
      <c r="AF105" s="4" t="s">
        <v>173</v>
      </c>
      <c r="AG105" s="4" t="s">
        <v>174</v>
      </c>
      <c r="AH105" s="4" t="s">
        <v>173</v>
      </c>
      <c r="AI105" s="4" t="s">
        <v>729</v>
      </c>
      <c r="AN105" s="11">
        <f t="shared" si="10"/>
        <v>3</v>
      </c>
      <c r="AO105" s="11" t="str">
        <f t="shared" si="7"/>
        <v>Dia útil</v>
      </c>
      <c r="AP105" s="11">
        <f t="shared" si="8"/>
        <v>14</v>
      </c>
      <c r="AQ105" s="11" t="str">
        <f t="shared" si="9"/>
        <v>21/06/2024</v>
      </c>
    </row>
    <row r="106" spans="1:43" ht="31.5" customHeight="1" x14ac:dyDescent="0.3">
      <c r="A106" s="28">
        <v>45436</v>
      </c>
      <c r="B106" s="65">
        <v>45467</v>
      </c>
      <c r="C106" s="4">
        <f t="shared" si="11"/>
        <v>31</v>
      </c>
      <c r="D106" s="4"/>
      <c r="E106" s="4">
        <v>12929936</v>
      </c>
      <c r="F106" s="3" t="s">
        <v>730</v>
      </c>
      <c r="G106" s="4" t="s">
        <v>731</v>
      </c>
      <c r="H106" s="4">
        <v>59</v>
      </c>
      <c r="I106" s="4" t="s">
        <v>268</v>
      </c>
      <c r="J106" s="4" t="s">
        <v>258</v>
      </c>
      <c r="K106" s="21" t="s">
        <v>118</v>
      </c>
      <c r="L106" s="4" t="s">
        <v>223</v>
      </c>
      <c r="M106" s="4" t="s">
        <v>294</v>
      </c>
      <c r="N106" s="4" t="s">
        <v>295</v>
      </c>
      <c r="O106" s="70" t="s">
        <v>26</v>
      </c>
      <c r="P106" s="40" t="s">
        <v>2343</v>
      </c>
      <c r="Q106" s="40" t="s">
        <v>27</v>
      </c>
      <c r="R106" s="4"/>
      <c r="S106" s="4"/>
      <c r="T106" s="4" t="s">
        <v>274</v>
      </c>
      <c r="U106" s="4" t="s">
        <v>416</v>
      </c>
      <c r="V106" s="22" t="s">
        <v>25</v>
      </c>
      <c r="W106" s="4"/>
      <c r="X106" s="4" t="s">
        <v>14</v>
      </c>
      <c r="Y106" s="4" t="s">
        <v>14</v>
      </c>
      <c r="Z106" s="73" t="s">
        <v>732</v>
      </c>
      <c r="AA106" s="29" t="s">
        <v>733</v>
      </c>
      <c r="AB106" s="4" t="s">
        <v>174</v>
      </c>
      <c r="AC106" s="4" t="s">
        <v>174</v>
      </c>
      <c r="AD106" s="4" t="s">
        <v>174</v>
      </c>
      <c r="AE106" s="4" t="s">
        <v>228</v>
      </c>
      <c r="AF106" s="4" t="s">
        <v>173</v>
      </c>
      <c r="AG106" s="4" t="s">
        <v>174</v>
      </c>
      <c r="AH106" s="4" t="s">
        <v>228</v>
      </c>
      <c r="AI106" s="4"/>
      <c r="AN106" s="11">
        <f t="shared" si="10"/>
        <v>4</v>
      </c>
      <c r="AO106" s="11" t="str">
        <f t="shared" si="7"/>
        <v>Dia útil</v>
      </c>
      <c r="AP106" s="11">
        <f t="shared" si="8"/>
        <v>15</v>
      </c>
      <c r="AQ106" s="11" t="str">
        <f t="shared" si="9"/>
        <v>24/06/2024</v>
      </c>
    </row>
    <row r="107" spans="1:43" ht="31.5" customHeight="1" x14ac:dyDescent="0.3">
      <c r="A107" s="28">
        <v>45439</v>
      </c>
      <c r="B107" s="65">
        <v>45467</v>
      </c>
      <c r="C107" s="4">
        <f t="shared" si="11"/>
        <v>28</v>
      </c>
      <c r="D107" s="4"/>
      <c r="E107" s="4">
        <v>12930724</v>
      </c>
      <c r="F107" s="3" t="s">
        <v>734</v>
      </c>
      <c r="G107" s="4" t="s">
        <v>735</v>
      </c>
      <c r="H107" s="4">
        <v>81</v>
      </c>
      <c r="I107" s="4" t="s">
        <v>268</v>
      </c>
      <c r="J107" s="4" t="s">
        <v>258</v>
      </c>
      <c r="K107" s="21" t="s">
        <v>118</v>
      </c>
      <c r="L107" s="4" t="s">
        <v>223</v>
      </c>
      <c r="M107" s="4" t="s">
        <v>294</v>
      </c>
      <c r="N107" s="4" t="s">
        <v>295</v>
      </c>
      <c r="O107" s="70" t="s">
        <v>26</v>
      </c>
      <c r="P107" s="40" t="s">
        <v>2343</v>
      </c>
      <c r="Q107" s="40" t="s">
        <v>27</v>
      </c>
      <c r="R107" s="4"/>
      <c r="S107" s="4"/>
      <c r="T107" s="4" t="s">
        <v>274</v>
      </c>
      <c r="U107" s="4" t="s">
        <v>416</v>
      </c>
      <c r="V107" s="22" t="s">
        <v>25</v>
      </c>
      <c r="W107" s="4"/>
      <c r="X107" s="4" t="s">
        <v>14</v>
      </c>
      <c r="Y107" s="4" t="s">
        <v>14</v>
      </c>
      <c r="Z107" s="73" t="s">
        <v>736</v>
      </c>
      <c r="AA107" s="29" t="s">
        <v>542</v>
      </c>
      <c r="AB107" s="4" t="s">
        <v>174</v>
      </c>
      <c r="AC107" s="4" t="s">
        <v>174</v>
      </c>
      <c r="AD107" s="4" t="s">
        <v>174</v>
      </c>
      <c r="AE107" s="4" t="s">
        <v>228</v>
      </c>
      <c r="AF107" s="4" t="s">
        <v>173</v>
      </c>
      <c r="AG107" s="4" t="s">
        <v>174</v>
      </c>
      <c r="AH107" s="4" t="s">
        <v>228</v>
      </c>
      <c r="AI107" s="4"/>
      <c r="AN107" s="11">
        <f t="shared" si="10"/>
        <v>4</v>
      </c>
      <c r="AO107" s="11" t="str">
        <f t="shared" si="7"/>
        <v>Dia útil</v>
      </c>
      <c r="AP107" s="11">
        <f t="shared" si="8"/>
        <v>15</v>
      </c>
      <c r="AQ107" s="11" t="str">
        <f t="shared" si="9"/>
        <v>24/06/2024</v>
      </c>
    </row>
    <row r="108" spans="1:43" ht="31.5" customHeight="1" x14ac:dyDescent="0.3">
      <c r="A108" s="28">
        <v>45460</v>
      </c>
      <c r="B108" s="65">
        <v>45467</v>
      </c>
      <c r="C108" s="4">
        <f t="shared" si="11"/>
        <v>7</v>
      </c>
      <c r="D108" s="4"/>
      <c r="E108" s="4">
        <v>12931004</v>
      </c>
      <c r="F108" s="3" t="s">
        <v>737</v>
      </c>
      <c r="G108" s="4" t="s">
        <v>738</v>
      </c>
      <c r="H108" s="4">
        <v>29</v>
      </c>
      <c r="I108" s="4" t="s">
        <v>268</v>
      </c>
      <c r="J108" s="4" t="s">
        <v>283</v>
      </c>
      <c r="K108" s="21" t="s">
        <v>118</v>
      </c>
      <c r="L108" s="4" t="s">
        <v>645</v>
      </c>
      <c r="M108" s="4" t="s">
        <v>294</v>
      </c>
      <c r="N108" s="4" t="s">
        <v>739</v>
      </c>
      <c r="O108" s="70" t="s">
        <v>26</v>
      </c>
      <c r="P108" s="40" t="s">
        <v>2343</v>
      </c>
      <c r="Q108" s="40" t="s">
        <v>27</v>
      </c>
      <c r="R108" s="4"/>
      <c r="S108" s="4"/>
      <c r="T108" s="4" t="s">
        <v>274</v>
      </c>
      <c r="U108" s="4" t="s">
        <v>416</v>
      </c>
      <c r="V108" s="22" t="s">
        <v>25</v>
      </c>
      <c r="W108" s="4"/>
      <c r="X108" s="4" t="s">
        <v>14</v>
      </c>
      <c r="Y108" s="4" t="s">
        <v>14</v>
      </c>
      <c r="Z108" s="73" t="s">
        <v>740</v>
      </c>
      <c r="AA108" s="29" t="s">
        <v>741</v>
      </c>
      <c r="AB108" s="4" t="s">
        <v>174</v>
      </c>
      <c r="AC108" s="4" t="s">
        <v>174</v>
      </c>
      <c r="AD108" s="4" t="s">
        <v>174</v>
      </c>
      <c r="AE108" s="4" t="s">
        <v>228</v>
      </c>
      <c r="AF108" s="4" t="s">
        <v>174</v>
      </c>
      <c r="AG108" s="4" t="s">
        <v>174</v>
      </c>
      <c r="AH108" s="4" t="s">
        <v>228</v>
      </c>
      <c r="AI108" s="4"/>
      <c r="AN108" s="11">
        <f t="shared" si="10"/>
        <v>4</v>
      </c>
      <c r="AO108" s="11" t="str">
        <f t="shared" si="7"/>
        <v>Dia útil</v>
      </c>
      <c r="AP108" s="11">
        <f t="shared" si="8"/>
        <v>15</v>
      </c>
      <c r="AQ108" s="11" t="str">
        <f t="shared" si="9"/>
        <v>24/06/2024</v>
      </c>
    </row>
    <row r="109" spans="1:43" ht="31.5" customHeight="1" x14ac:dyDescent="0.3">
      <c r="A109" s="28">
        <v>45467</v>
      </c>
      <c r="B109" s="65">
        <v>45467</v>
      </c>
      <c r="C109" s="4">
        <f t="shared" si="11"/>
        <v>0</v>
      </c>
      <c r="D109" s="4">
        <v>1</v>
      </c>
      <c r="E109" s="4">
        <v>12931178</v>
      </c>
      <c r="F109" s="3" t="s">
        <v>742</v>
      </c>
      <c r="G109" s="4" t="s">
        <v>743</v>
      </c>
      <c r="H109" s="4">
        <v>10</v>
      </c>
      <c r="I109" s="50" t="s">
        <v>268</v>
      </c>
      <c r="J109" s="4" t="s">
        <v>258</v>
      </c>
      <c r="K109" s="21" t="s">
        <v>121</v>
      </c>
      <c r="L109" s="4" t="s">
        <v>395</v>
      </c>
      <c r="M109" s="4" t="s">
        <v>259</v>
      </c>
      <c r="N109" s="4" t="s">
        <v>305</v>
      </c>
      <c r="O109" s="70" t="s">
        <v>29</v>
      </c>
      <c r="P109" s="40" t="s">
        <v>2355</v>
      </c>
      <c r="Q109" s="40" t="s">
        <v>38</v>
      </c>
      <c r="R109" s="4" t="s">
        <v>744</v>
      </c>
      <c r="S109" s="4"/>
      <c r="T109" s="50" t="s">
        <v>262</v>
      </c>
      <c r="U109" s="4" t="s">
        <v>263</v>
      </c>
      <c r="V109" s="4" t="s">
        <v>39</v>
      </c>
      <c r="W109" s="4"/>
      <c r="X109" s="22" t="s">
        <v>7</v>
      </c>
      <c r="Y109" s="4" t="s">
        <v>12</v>
      </c>
      <c r="Z109" s="73" t="s">
        <v>745</v>
      </c>
      <c r="AA109" s="29" t="s">
        <v>746</v>
      </c>
      <c r="AB109" s="4" t="s">
        <v>174</v>
      </c>
      <c r="AC109" s="4" t="s">
        <v>174</v>
      </c>
      <c r="AD109" s="4" t="s">
        <v>173</v>
      </c>
      <c r="AE109" s="4" t="s">
        <v>173</v>
      </c>
      <c r="AF109" s="4" t="s">
        <v>173</v>
      </c>
      <c r="AG109" s="4" t="s">
        <v>174</v>
      </c>
      <c r="AH109" s="4" t="s">
        <v>173</v>
      </c>
      <c r="AI109" s="4" t="s">
        <v>629</v>
      </c>
      <c r="AJ109" s="4"/>
      <c r="AK109" s="4"/>
      <c r="AL109" s="4"/>
      <c r="AN109" s="11">
        <f t="shared" si="10"/>
        <v>4</v>
      </c>
      <c r="AO109" s="11" t="str">
        <f t="shared" si="7"/>
        <v>Dia útil</v>
      </c>
      <c r="AP109" s="11">
        <f t="shared" si="8"/>
        <v>15</v>
      </c>
      <c r="AQ109" s="11" t="str">
        <f t="shared" si="9"/>
        <v>24/06/2024</v>
      </c>
    </row>
    <row r="110" spans="1:43" ht="31.5" customHeight="1" x14ac:dyDescent="0.3">
      <c r="A110" s="28">
        <v>45456</v>
      </c>
      <c r="B110" s="65">
        <v>45468</v>
      </c>
      <c r="C110" s="4">
        <f t="shared" si="11"/>
        <v>12</v>
      </c>
      <c r="D110" s="4">
        <v>0</v>
      </c>
      <c r="E110" s="4">
        <v>12933342</v>
      </c>
      <c r="F110" s="3" t="s">
        <v>747</v>
      </c>
      <c r="G110" s="4" t="s">
        <v>748</v>
      </c>
      <c r="H110" s="4">
        <v>33</v>
      </c>
      <c r="I110" s="50" t="s">
        <v>268</v>
      </c>
      <c r="J110" s="4"/>
      <c r="K110" s="4"/>
      <c r="L110" s="4" t="s">
        <v>227</v>
      </c>
      <c r="M110" s="4" t="s">
        <v>294</v>
      </c>
      <c r="N110" s="4" t="s">
        <v>654</v>
      </c>
      <c r="O110" s="50" t="s">
        <v>654</v>
      </c>
      <c r="P110" s="40" t="s">
        <v>2349</v>
      </c>
      <c r="Q110" s="40" t="s">
        <v>91</v>
      </c>
      <c r="R110" s="4"/>
      <c r="S110" s="4"/>
      <c r="T110" s="4" t="s">
        <v>274</v>
      </c>
      <c r="U110" s="4" t="s">
        <v>416</v>
      </c>
      <c r="V110" s="4" t="s">
        <v>33</v>
      </c>
      <c r="W110" s="4"/>
      <c r="X110" s="64" t="s">
        <v>12</v>
      </c>
      <c r="Y110" s="4" t="e">
        <f>VLOOKUP(G110,'[1]Temas (Qualidade)'!J:AA,18,0)</f>
        <v>#N/A</v>
      </c>
      <c r="Z110" s="29" t="s">
        <v>749</v>
      </c>
      <c r="AA110" s="29" t="s">
        <v>750</v>
      </c>
      <c r="AB110" s="4" t="s">
        <v>174</v>
      </c>
      <c r="AC110" s="4" t="s">
        <v>174</v>
      </c>
      <c r="AD110" s="4" t="s">
        <v>174</v>
      </c>
      <c r="AE110" s="4" t="s">
        <v>173</v>
      </c>
      <c r="AF110" s="4" t="s">
        <v>174</v>
      </c>
      <c r="AG110" s="4" t="s">
        <v>174</v>
      </c>
      <c r="AH110" s="4" t="s">
        <v>173</v>
      </c>
      <c r="AI110" s="4"/>
      <c r="AN110" s="11">
        <f t="shared" si="10"/>
        <v>4</v>
      </c>
      <c r="AO110" s="11" t="str">
        <f t="shared" si="7"/>
        <v>Dia útil</v>
      </c>
      <c r="AP110" s="11">
        <f t="shared" si="8"/>
        <v>16</v>
      </c>
      <c r="AQ110" s="11" t="str">
        <f t="shared" si="9"/>
        <v>25/06/2024</v>
      </c>
    </row>
    <row r="111" spans="1:43" ht="31.5" customHeight="1" x14ac:dyDescent="0.3">
      <c r="A111" s="28">
        <v>45435</v>
      </c>
      <c r="B111" s="65">
        <v>45468</v>
      </c>
      <c r="C111" s="4">
        <f t="shared" si="11"/>
        <v>33</v>
      </c>
      <c r="D111" s="4">
        <v>1</v>
      </c>
      <c r="E111" s="4">
        <v>12933703</v>
      </c>
      <c r="F111" s="3" t="s">
        <v>751</v>
      </c>
      <c r="G111" s="4" t="s">
        <v>752</v>
      </c>
      <c r="H111" s="4">
        <v>47</v>
      </c>
      <c r="I111" s="4" t="s">
        <v>268</v>
      </c>
      <c r="J111" s="4" t="s">
        <v>258</v>
      </c>
      <c r="K111" s="21" t="s">
        <v>118</v>
      </c>
      <c r="L111" s="4" t="s">
        <v>223</v>
      </c>
      <c r="M111" s="4" t="s">
        <v>259</v>
      </c>
      <c r="N111" s="4" t="s">
        <v>620</v>
      </c>
      <c r="O111" s="70" t="s">
        <v>102</v>
      </c>
      <c r="P111" s="40" t="s">
        <v>2359</v>
      </c>
      <c r="Q111" s="40" t="s">
        <v>2375</v>
      </c>
      <c r="R111" s="4" t="s">
        <v>753</v>
      </c>
      <c r="S111" s="4"/>
      <c r="T111" s="4" t="s">
        <v>274</v>
      </c>
      <c r="U111" s="4" t="s">
        <v>263</v>
      </c>
      <c r="V111" s="4" t="s">
        <v>122</v>
      </c>
      <c r="W111" s="4"/>
      <c r="X111" s="16" t="s">
        <v>12</v>
      </c>
      <c r="Y111" s="4"/>
      <c r="Z111" s="29" t="s">
        <v>754</v>
      </c>
      <c r="AA111" s="29" t="s">
        <v>755</v>
      </c>
      <c r="AB111" s="4" t="s">
        <v>174</v>
      </c>
      <c r="AC111" s="4" t="s">
        <v>174</v>
      </c>
      <c r="AD111" s="4" t="s">
        <v>174</v>
      </c>
      <c r="AE111" s="4" t="s">
        <v>173</v>
      </c>
      <c r="AF111" s="4" t="s">
        <v>173</v>
      </c>
      <c r="AG111" s="4" t="s">
        <v>174</v>
      </c>
      <c r="AH111" s="4" t="s">
        <v>173</v>
      </c>
      <c r="AI111" s="4"/>
      <c r="AN111" s="11">
        <f t="shared" si="10"/>
        <v>4</v>
      </c>
      <c r="AO111" s="11" t="str">
        <f t="shared" si="7"/>
        <v>Dia útil</v>
      </c>
      <c r="AP111" s="11">
        <f t="shared" si="8"/>
        <v>16</v>
      </c>
      <c r="AQ111" s="11" t="str">
        <f t="shared" si="9"/>
        <v>25/06/2024</v>
      </c>
    </row>
    <row r="112" spans="1:43" ht="31.5" customHeight="1" x14ac:dyDescent="0.3">
      <c r="A112" s="28">
        <v>45314</v>
      </c>
      <c r="B112" s="65">
        <v>45468</v>
      </c>
      <c r="C112" s="4">
        <f t="shared" si="11"/>
        <v>154</v>
      </c>
      <c r="D112" s="4">
        <v>1</v>
      </c>
      <c r="E112" s="4">
        <v>12933803</v>
      </c>
      <c r="F112" s="3" t="s">
        <v>751</v>
      </c>
      <c r="G112" s="4" t="s">
        <v>752</v>
      </c>
      <c r="H112" s="4">
        <v>47</v>
      </c>
      <c r="I112" s="4" t="s">
        <v>268</v>
      </c>
      <c r="J112" s="4" t="s">
        <v>258</v>
      </c>
      <c r="K112" s="21" t="s">
        <v>118</v>
      </c>
      <c r="L112" s="4" t="s">
        <v>223</v>
      </c>
      <c r="M112" s="4" t="s">
        <v>259</v>
      </c>
      <c r="N112" s="4" t="s">
        <v>620</v>
      </c>
      <c r="O112" s="70" t="s">
        <v>102</v>
      </c>
      <c r="P112" s="40" t="s">
        <v>2359</v>
      </c>
      <c r="Q112" s="40" t="s">
        <v>2375</v>
      </c>
      <c r="R112" s="4" t="s">
        <v>124</v>
      </c>
      <c r="S112" s="4"/>
      <c r="T112" s="4" t="s">
        <v>274</v>
      </c>
      <c r="U112" s="4" t="s">
        <v>263</v>
      </c>
      <c r="V112" s="4" t="s">
        <v>122</v>
      </c>
      <c r="W112" s="4"/>
      <c r="X112" s="16" t="s">
        <v>12</v>
      </c>
      <c r="Y112" s="4"/>
      <c r="Z112" s="29" t="s">
        <v>756</v>
      </c>
      <c r="AA112" s="29" t="s">
        <v>757</v>
      </c>
      <c r="AB112" s="4" t="s">
        <v>174</v>
      </c>
      <c r="AC112" s="4" t="s">
        <v>174</v>
      </c>
      <c r="AD112" s="4" t="s">
        <v>174</v>
      </c>
      <c r="AE112" s="4" t="s">
        <v>173</v>
      </c>
      <c r="AF112" s="4" t="s">
        <v>173</v>
      </c>
      <c r="AG112" s="4" t="s">
        <v>174</v>
      </c>
      <c r="AH112" s="4" t="s">
        <v>173</v>
      </c>
      <c r="AI112" s="4"/>
      <c r="AN112" s="11">
        <f t="shared" si="10"/>
        <v>4</v>
      </c>
      <c r="AO112" s="11" t="str">
        <f t="shared" si="7"/>
        <v>Dia útil</v>
      </c>
      <c r="AP112" s="11">
        <f t="shared" si="8"/>
        <v>16</v>
      </c>
      <c r="AQ112" s="11" t="str">
        <f t="shared" si="9"/>
        <v>25/06/2024</v>
      </c>
    </row>
    <row r="113" spans="1:43" ht="31.5" customHeight="1" x14ac:dyDescent="0.3">
      <c r="A113" s="28">
        <v>45397</v>
      </c>
      <c r="B113" s="65">
        <v>45468</v>
      </c>
      <c r="C113" s="4">
        <f t="shared" si="11"/>
        <v>71</v>
      </c>
      <c r="D113" s="4">
        <v>2</v>
      </c>
      <c r="E113" s="4">
        <v>12933836</v>
      </c>
      <c r="F113" s="3" t="s">
        <v>751</v>
      </c>
      <c r="G113" s="4" t="s">
        <v>752</v>
      </c>
      <c r="H113" s="4">
        <v>47</v>
      </c>
      <c r="I113" s="4" t="s">
        <v>268</v>
      </c>
      <c r="J113" s="4" t="s">
        <v>258</v>
      </c>
      <c r="K113" s="21" t="s">
        <v>118</v>
      </c>
      <c r="L113" s="4" t="s">
        <v>223</v>
      </c>
      <c r="M113" s="4" t="s">
        <v>259</v>
      </c>
      <c r="N113" s="4" t="s">
        <v>620</v>
      </c>
      <c r="O113" s="70" t="s">
        <v>102</v>
      </c>
      <c r="P113" s="40" t="s">
        <v>2359</v>
      </c>
      <c r="Q113" s="40" t="s">
        <v>2375</v>
      </c>
      <c r="R113" s="4" t="s">
        <v>758</v>
      </c>
      <c r="S113" s="4" t="s">
        <v>759</v>
      </c>
      <c r="T113" s="4" t="s">
        <v>274</v>
      </c>
      <c r="U113" s="4" t="s">
        <v>263</v>
      </c>
      <c r="V113" s="4" t="s">
        <v>122</v>
      </c>
      <c r="W113" s="4"/>
      <c r="X113" s="16" t="s">
        <v>12</v>
      </c>
      <c r="Y113" s="4"/>
      <c r="Z113" s="29" t="s">
        <v>760</v>
      </c>
      <c r="AA113" s="29" t="s">
        <v>761</v>
      </c>
      <c r="AB113" s="4" t="s">
        <v>173</v>
      </c>
      <c r="AC113" s="4" t="s">
        <v>173</v>
      </c>
      <c r="AD113" s="4" t="s">
        <v>174</v>
      </c>
      <c r="AE113" s="4" t="s">
        <v>173</v>
      </c>
      <c r="AF113" s="4" t="s">
        <v>173</v>
      </c>
      <c r="AG113" s="4" t="s">
        <v>174</v>
      </c>
      <c r="AH113" s="4" t="s">
        <v>173</v>
      </c>
      <c r="AI113" s="4"/>
      <c r="AN113" s="11">
        <f t="shared" si="10"/>
        <v>4</v>
      </c>
      <c r="AO113" s="11" t="str">
        <f t="shared" si="7"/>
        <v>Dia útil</v>
      </c>
      <c r="AP113" s="11">
        <f t="shared" si="8"/>
        <v>16</v>
      </c>
      <c r="AQ113" s="11" t="str">
        <f t="shared" si="9"/>
        <v>25/06/2024</v>
      </c>
    </row>
    <row r="114" spans="1:43" ht="31.5" customHeight="1" x14ac:dyDescent="0.3">
      <c r="A114" s="28">
        <v>45456</v>
      </c>
      <c r="B114" s="65">
        <v>45468</v>
      </c>
      <c r="C114" s="4">
        <f t="shared" si="11"/>
        <v>12</v>
      </c>
      <c r="D114" s="4">
        <v>3</v>
      </c>
      <c r="E114" s="4">
        <v>12935278</v>
      </c>
      <c r="F114" s="3" t="s">
        <v>762</v>
      </c>
      <c r="G114" s="4" t="s">
        <v>763</v>
      </c>
      <c r="H114" s="4">
        <v>33</v>
      </c>
      <c r="I114" s="4" t="s">
        <v>268</v>
      </c>
      <c r="J114" s="4" t="s">
        <v>283</v>
      </c>
      <c r="K114" s="21" t="s">
        <v>118</v>
      </c>
      <c r="L114" s="4" t="s">
        <v>764</v>
      </c>
      <c r="M114" s="4" t="s">
        <v>294</v>
      </c>
      <c r="N114" s="4" t="s">
        <v>710</v>
      </c>
      <c r="O114" s="4" t="s">
        <v>37</v>
      </c>
      <c r="P114" s="40" t="s">
        <v>2355</v>
      </c>
      <c r="Q114" s="40" t="s">
        <v>38</v>
      </c>
      <c r="R114" s="4"/>
      <c r="S114" s="4"/>
      <c r="T114" s="4" t="s">
        <v>274</v>
      </c>
      <c r="U114" s="4" t="s">
        <v>416</v>
      </c>
      <c r="V114" s="4" t="s">
        <v>39</v>
      </c>
      <c r="W114" s="4"/>
      <c r="X114" s="22" t="s">
        <v>7</v>
      </c>
      <c r="Y114" s="4"/>
      <c r="Z114" s="29" t="s">
        <v>765</v>
      </c>
      <c r="AA114" s="29" t="s">
        <v>766</v>
      </c>
      <c r="AB114" s="4" t="s">
        <v>174</v>
      </c>
      <c r="AC114" s="4" t="s">
        <v>174</v>
      </c>
      <c r="AD114" s="4" t="s">
        <v>173</v>
      </c>
      <c r="AE114" s="4" t="s">
        <v>173</v>
      </c>
      <c r="AF114" s="4" t="s">
        <v>173</v>
      </c>
      <c r="AG114" s="4" t="s">
        <v>174</v>
      </c>
      <c r="AH114" s="4" t="s">
        <v>173</v>
      </c>
      <c r="AI114" s="4" t="s">
        <v>729</v>
      </c>
      <c r="AJ114" s="4"/>
      <c r="AK114" s="4"/>
      <c r="AL114" s="4"/>
      <c r="AN114" s="11">
        <f t="shared" si="10"/>
        <v>4</v>
      </c>
      <c r="AO114" s="11" t="str">
        <f t="shared" si="7"/>
        <v>Dia útil</v>
      </c>
      <c r="AP114" s="11">
        <f t="shared" si="8"/>
        <v>16</v>
      </c>
      <c r="AQ114" s="11" t="str">
        <f t="shared" si="9"/>
        <v>25/06/2024</v>
      </c>
    </row>
    <row r="115" spans="1:43" ht="31.5" customHeight="1" x14ac:dyDescent="0.3">
      <c r="A115" s="28">
        <v>45468</v>
      </c>
      <c r="B115" s="65">
        <v>45468</v>
      </c>
      <c r="C115" s="4">
        <f t="shared" si="11"/>
        <v>0</v>
      </c>
      <c r="D115" s="4">
        <v>1</v>
      </c>
      <c r="E115" s="4">
        <v>12935286</v>
      </c>
      <c r="F115" s="3" t="s">
        <v>767</v>
      </c>
      <c r="G115" s="4" t="s">
        <v>768</v>
      </c>
      <c r="H115" s="4">
        <v>34</v>
      </c>
      <c r="I115" s="4" t="s">
        <v>257</v>
      </c>
      <c r="J115" s="4" t="s">
        <v>269</v>
      </c>
      <c r="K115" s="21" t="s">
        <v>118</v>
      </c>
      <c r="L115" s="4" t="s">
        <v>395</v>
      </c>
      <c r="M115" s="4" t="s">
        <v>259</v>
      </c>
      <c r="N115" s="4" t="s">
        <v>769</v>
      </c>
      <c r="O115" s="70" t="s">
        <v>102</v>
      </c>
      <c r="P115" s="40" t="s">
        <v>42</v>
      </c>
      <c r="Q115" s="40" t="s">
        <v>111</v>
      </c>
      <c r="R115" s="4" t="s">
        <v>770</v>
      </c>
      <c r="S115" s="4"/>
      <c r="T115" s="4" t="s">
        <v>274</v>
      </c>
      <c r="U115" s="4" t="s">
        <v>263</v>
      </c>
      <c r="V115" s="4" t="s">
        <v>122</v>
      </c>
      <c r="W115" s="4"/>
      <c r="X115" s="16" t="s">
        <v>12</v>
      </c>
      <c r="Y115" s="4"/>
      <c r="Z115" s="29" t="s">
        <v>771</v>
      </c>
      <c r="AA115" s="29" t="s">
        <v>772</v>
      </c>
      <c r="AB115" s="4" t="s">
        <v>174</v>
      </c>
      <c r="AC115" s="4" t="s">
        <v>174</v>
      </c>
      <c r="AD115" s="4" t="s">
        <v>174</v>
      </c>
      <c r="AE115" s="4" t="s">
        <v>173</v>
      </c>
      <c r="AF115" s="4" t="s">
        <v>173</v>
      </c>
      <c r="AG115" s="4" t="s">
        <v>174</v>
      </c>
      <c r="AH115" s="4" t="s">
        <v>173</v>
      </c>
      <c r="AI115" s="4"/>
      <c r="AN115" s="11">
        <f t="shared" si="10"/>
        <v>4</v>
      </c>
      <c r="AO115" s="11" t="str">
        <f t="shared" si="7"/>
        <v>Dia útil</v>
      </c>
      <c r="AP115" s="11">
        <f t="shared" si="8"/>
        <v>16</v>
      </c>
      <c r="AQ115" s="11" t="str">
        <f t="shared" si="9"/>
        <v>25/06/2024</v>
      </c>
    </row>
    <row r="116" spans="1:43" ht="31.5" customHeight="1" x14ac:dyDescent="0.3">
      <c r="A116" s="28">
        <v>45229</v>
      </c>
      <c r="B116" s="65">
        <v>45469</v>
      </c>
      <c r="C116" s="4">
        <f t="shared" si="11"/>
        <v>240</v>
      </c>
      <c r="D116" s="4">
        <v>11</v>
      </c>
      <c r="E116" s="4">
        <v>12937718</v>
      </c>
      <c r="F116" s="3" t="s">
        <v>773</v>
      </c>
      <c r="G116" s="4" t="s">
        <v>774</v>
      </c>
      <c r="H116" s="4">
        <v>79</v>
      </c>
      <c r="I116" s="4" t="s">
        <v>257</v>
      </c>
      <c r="J116" s="4" t="s">
        <v>258</v>
      </c>
      <c r="K116" s="21" t="s">
        <v>118</v>
      </c>
      <c r="L116" s="4" t="s">
        <v>136</v>
      </c>
      <c r="M116" s="4" t="s">
        <v>259</v>
      </c>
      <c r="N116" s="4" t="s">
        <v>311</v>
      </c>
      <c r="O116" s="70" t="s">
        <v>102</v>
      </c>
      <c r="P116" s="40" t="s">
        <v>81</v>
      </c>
      <c r="Q116" s="40" t="s">
        <v>81</v>
      </c>
      <c r="R116" s="4" t="s">
        <v>147</v>
      </c>
      <c r="S116" s="4"/>
      <c r="T116" s="4" t="s">
        <v>274</v>
      </c>
      <c r="U116" s="4" t="s">
        <v>263</v>
      </c>
      <c r="V116" s="4" t="s">
        <v>51</v>
      </c>
      <c r="W116" s="4"/>
      <c r="X116" s="22" t="s">
        <v>7</v>
      </c>
      <c r="Y116" s="4"/>
      <c r="Z116" s="29" t="s">
        <v>775</v>
      </c>
      <c r="AA116" s="29" t="s">
        <v>776</v>
      </c>
      <c r="AB116" s="4" t="s">
        <v>173</v>
      </c>
      <c r="AC116" s="4" t="s">
        <v>173</v>
      </c>
      <c r="AD116" s="4" t="s">
        <v>174</v>
      </c>
      <c r="AE116" s="4" t="s">
        <v>173</v>
      </c>
      <c r="AF116" s="4" t="s">
        <v>173</v>
      </c>
      <c r="AG116" s="4" t="s">
        <v>174</v>
      </c>
      <c r="AH116" s="4" t="s">
        <v>173</v>
      </c>
      <c r="AI116" s="4" t="s">
        <v>777</v>
      </c>
      <c r="AN116" s="11">
        <f t="shared" si="10"/>
        <v>4</v>
      </c>
      <c r="AO116" s="11" t="str">
        <f t="shared" si="7"/>
        <v>Dia útil</v>
      </c>
      <c r="AP116" s="11">
        <f t="shared" si="8"/>
        <v>17</v>
      </c>
      <c r="AQ116" s="11" t="str">
        <f t="shared" si="9"/>
        <v>26/06/2024</v>
      </c>
    </row>
    <row r="117" spans="1:43" ht="31.5" customHeight="1" x14ac:dyDescent="0.3">
      <c r="A117" s="28">
        <v>45457</v>
      </c>
      <c r="B117" s="65">
        <v>45469</v>
      </c>
      <c r="C117" s="4">
        <f t="shared" si="11"/>
        <v>12</v>
      </c>
      <c r="D117" s="4">
        <v>0</v>
      </c>
      <c r="E117" s="4">
        <v>12937972</v>
      </c>
      <c r="F117" s="3" t="s">
        <v>778</v>
      </c>
      <c r="G117" s="4" t="s">
        <v>779</v>
      </c>
      <c r="H117" s="4">
        <v>43</v>
      </c>
      <c r="I117" s="4" t="s">
        <v>268</v>
      </c>
      <c r="J117" s="4" t="s">
        <v>283</v>
      </c>
      <c r="K117" s="21" t="s">
        <v>121</v>
      </c>
      <c r="L117" s="4" t="s">
        <v>224</v>
      </c>
      <c r="M117" s="4" t="s">
        <v>294</v>
      </c>
      <c r="N117" s="4" t="s">
        <v>295</v>
      </c>
      <c r="O117" s="70" t="s">
        <v>26</v>
      </c>
      <c r="P117" s="40" t="s">
        <v>2343</v>
      </c>
      <c r="Q117" s="40" t="s">
        <v>27</v>
      </c>
      <c r="R117" s="4"/>
      <c r="S117" s="4"/>
      <c r="T117" s="4" t="s">
        <v>274</v>
      </c>
      <c r="U117" s="4" t="s">
        <v>416</v>
      </c>
      <c r="V117" s="22" t="s">
        <v>25</v>
      </c>
      <c r="W117" s="4"/>
      <c r="X117" s="4" t="s">
        <v>17</v>
      </c>
      <c r="Y117" s="4" t="s">
        <v>14</v>
      </c>
      <c r="Z117" s="29" t="s">
        <v>780</v>
      </c>
      <c r="AA117" s="29" t="s">
        <v>542</v>
      </c>
      <c r="AB117" s="4" t="s">
        <v>174</v>
      </c>
      <c r="AC117" s="4" t="s">
        <v>174</v>
      </c>
      <c r="AD117" s="4" t="s">
        <v>174</v>
      </c>
      <c r="AE117" s="4" t="s">
        <v>228</v>
      </c>
      <c r="AF117" s="4" t="s">
        <v>174</v>
      </c>
      <c r="AG117" s="4" t="s">
        <v>174</v>
      </c>
      <c r="AH117" s="4" t="s">
        <v>228</v>
      </c>
      <c r="AI117" s="4"/>
      <c r="AN117" s="11">
        <f t="shared" si="10"/>
        <v>4</v>
      </c>
      <c r="AO117" s="11" t="str">
        <f t="shared" si="7"/>
        <v>Dia útil</v>
      </c>
      <c r="AP117" s="11">
        <f t="shared" si="8"/>
        <v>17</v>
      </c>
      <c r="AQ117" s="11" t="str">
        <f t="shared" si="9"/>
        <v>26/06/2024</v>
      </c>
    </row>
    <row r="118" spans="1:43" ht="31.5" customHeight="1" x14ac:dyDescent="0.3">
      <c r="A118" s="28">
        <v>45454</v>
      </c>
      <c r="B118" s="65">
        <v>45470</v>
      </c>
      <c r="C118" s="4">
        <f t="shared" si="11"/>
        <v>16</v>
      </c>
      <c r="D118" s="4"/>
      <c r="E118" s="4">
        <v>12939394</v>
      </c>
      <c r="F118" s="3" t="s">
        <v>781</v>
      </c>
      <c r="G118" s="4" t="s">
        <v>782</v>
      </c>
      <c r="H118" s="4">
        <v>24</v>
      </c>
      <c r="I118" s="4" t="s">
        <v>268</v>
      </c>
      <c r="J118" s="4" t="s">
        <v>283</v>
      </c>
      <c r="K118" s="50" t="s">
        <v>116</v>
      </c>
      <c r="L118" s="4" t="s">
        <v>224</v>
      </c>
      <c r="M118" s="4" t="s">
        <v>294</v>
      </c>
      <c r="N118" s="4" t="s">
        <v>654</v>
      </c>
      <c r="O118" s="70" t="s">
        <v>26</v>
      </c>
      <c r="P118" s="40" t="s">
        <v>2343</v>
      </c>
      <c r="Q118" s="40" t="s">
        <v>27</v>
      </c>
      <c r="R118" s="4"/>
      <c r="S118" s="4"/>
      <c r="T118" s="4" t="s">
        <v>274</v>
      </c>
      <c r="U118" s="4" t="s">
        <v>416</v>
      </c>
      <c r="V118" s="22" t="s">
        <v>25</v>
      </c>
      <c r="W118" s="4"/>
      <c r="X118" s="4" t="s">
        <v>17</v>
      </c>
      <c r="Y118" s="4" t="s">
        <v>14</v>
      </c>
      <c r="Z118" s="29" t="s">
        <v>783</v>
      </c>
      <c r="AA118" s="29" t="s">
        <v>741</v>
      </c>
      <c r="AB118" s="4" t="s">
        <v>174</v>
      </c>
      <c r="AC118" s="4" t="s">
        <v>174</v>
      </c>
      <c r="AD118" s="4" t="s">
        <v>174</v>
      </c>
      <c r="AE118" s="4" t="s">
        <v>228</v>
      </c>
      <c r="AF118" s="4" t="s">
        <v>173</v>
      </c>
      <c r="AG118" s="4" t="s">
        <v>174</v>
      </c>
      <c r="AH118" s="4" t="s">
        <v>228</v>
      </c>
      <c r="AI118" s="4"/>
      <c r="AN118" s="11">
        <f t="shared" si="10"/>
        <v>4</v>
      </c>
      <c r="AO118" s="11" t="str">
        <f t="shared" si="7"/>
        <v>Dia útil</v>
      </c>
      <c r="AP118" s="11">
        <f t="shared" si="8"/>
        <v>18</v>
      </c>
      <c r="AQ118" s="11" t="str">
        <f t="shared" si="9"/>
        <v>27/06/2024</v>
      </c>
    </row>
    <row r="119" spans="1:43" ht="31.5" customHeight="1" x14ac:dyDescent="0.3">
      <c r="A119" s="28">
        <v>45455</v>
      </c>
      <c r="B119" s="65">
        <v>45470</v>
      </c>
      <c r="C119" s="4">
        <f t="shared" si="11"/>
        <v>15</v>
      </c>
      <c r="D119" s="4"/>
      <c r="E119" s="4">
        <v>12939464</v>
      </c>
      <c r="F119" s="3" t="s">
        <v>784</v>
      </c>
      <c r="G119" s="4" t="s">
        <v>785</v>
      </c>
      <c r="H119" s="4">
        <v>24</v>
      </c>
      <c r="I119" s="4" t="s">
        <v>268</v>
      </c>
      <c r="J119" s="4" t="s">
        <v>258</v>
      </c>
      <c r="K119" s="21" t="s">
        <v>118</v>
      </c>
      <c r="L119" s="4" t="s">
        <v>136</v>
      </c>
      <c r="M119" s="4" t="s">
        <v>294</v>
      </c>
      <c r="N119" s="4" t="s">
        <v>654</v>
      </c>
      <c r="O119" s="50" t="s">
        <v>654</v>
      </c>
      <c r="P119" s="40" t="s">
        <v>2343</v>
      </c>
      <c r="Q119" s="40" t="s">
        <v>27</v>
      </c>
      <c r="R119" s="4"/>
      <c r="S119" s="4"/>
      <c r="T119" s="4" t="s">
        <v>274</v>
      </c>
      <c r="U119" s="4" t="s">
        <v>416</v>
      </c>
      <c r="V119" s="22" t="s">
        <v>25</v>
      </c>
      <c r="W119" s="4"/>
      <c r="X119" s="4" t="s">
        <v>17</v>
      </c>
      <c r="Y119" s="4" t="s">
        <v>14</v>
      </c>
      <c r="Z119" s="29" t="s">
        <v>786</v>
      </c>
      <c r="AA119" s="29" t="s">
        <v>787</v>
      </c>
      <c r="AB119" s="4" t="s">
        <v>174</v>
      </c>
      <c r="AC119" s="4" t="s">
        <v>174</v>
      </c>
      <c r="AD119" s="4" t="s">
        <v>174</v>
      </c>
      <c r="AE119" s="4" t="s">
        <v>228</v>
      </c>
      <c r="AF119" s="4" t="s">
        <v>174</v>
      </c>
      <c r="AG119" s="4" t="s">
        <v>174</v>
      </c>
      <c r="AH119" s="4" t="s">
        <v>228</v>
      </c>
      <c r="AI119" s="4"/>
      <c r="AN119" s="11">
        <f t="shared" si="10"/>
        <v>4</v>
      </c>
      <c r="AO119" s="11" t="str">
        <f t="shared" si="7"/>
        <v>Dia útil</v>
      </c>
      <c r="AP119" s="11">
        <f t="shared" si="8"/>
        <v>18</v>
      </c>
      <c r="AQ119" s="11" t="str">
        <f t="shared" si="9"/>
        <v>27/06/2024</v>
      </c>
    </row>
    <row r="120" spans="1:43" ht="31.5" customHeight="1" x14ac:dyDescent="0.3">
      <c r="A120" s="28">
        <v>45455</v>
      </c>
      <c r="B120" s="65">
        <v>45470</v>
      </c>
      <c r="C120" s="4">
        <f t="shared" si="11"/>
        <v>15</v>
      </c>
      <c r="D120" s="4"/>
      <c r="E120" s="4">
        <v>12940412</v>
      </c>
      <c r="F120" s="3" t="s">
        <v>788</v>
      </c>
      <c r="G120" s="4" t="s">
        <v>789</v>
      </c>
      <c r="H120" s="4">
        <v>35</v>
      </c>
      <c r="I120" s="4" t="s">
        <v>268</v>
      </c>
      <c r="J120" s="4" t="s">
        <v>258</v>
      </c>
      <c r="K120" s="50" t="s">
        <v>178</v>
      </c>
      <c r="L120" s="4" t="s">
        <v>223</v>
      </c>
      <c r="M120" s="4" t="s">
        <v>294</v>
      </c>
      <c r="N120" s="4" t="s">
        <v>295</v>
      </c>
      <c r="O120" s="70" t="s">
        <v>26</v>
      </c>
      <c r="P120" s="40" t="s">
        <v>2343</v>
      </c>
      <c r="Q120" s="40" t="s">
        <v>27</v>
      </c>
      <c r="R120" s="4"/>
      <c r="S120" s="4"/>
      <c r="T120" s="4" t="s">
        <v>274</v>
      </c>
      <c r="U120" s="4" t="s">
        <v>416</v>
      </c>
      <c r="V120" s="22" t="s">
        <v>25</v>
      </c>
      <c r="W120" s="4"/>
      <c r="X120" s="4" t="s">
        <v>17</v>
      </c>
      <c r="Y120" s="4" t="s">
        <v>14</v>
      </c>
      <c r="Z120" s="29" t="s">
        <v>790</v>
      </c>
      <c r="AA120" s="29" t="s">
        <v>542</v>
      </c>
      <c r="AB120" s="4" t="s">
        <v>174</v>
      </c>
      <c r="AC120" s="4" t="s">
        <v>174</v>
      </c>
      <c r="AD120" s="4" t="s">
        <v>174</v>
      </c>
      <c r="AE120" s="4" t="s">
        <v>228</v>
      </c>
      <c r="AF120" s="4" t="s">
        <v>174</v>
      </c>
      <c r="AG120" s="4" t="s">
        <v>174</v>
      </c>
      <c r="AH120" s="4" t="s">
        <v>228</v>
      </c>
      <c r="AI120" s="4"/>
      <c r="AN120" s="11">
        <f t="shared" si="10"/>
        <v>4</v>
      </c>
      <c r="AO120" s="11" t="str">
        <f t="shared" si="7"/>
        <v>Dia útil</v>
      </c>
      <c r="AP120" s="11">
        <f t="shared" si="8"/>
        <v>18</v>
      </c>
      <c r="AQ120" s="11" t="str">
        <f t="shared" si="9"/>
        <v>27/06/2024</v>
      </c>
    </row>
    <row r="121" spans="1:43" ht="31.5" customHeight="1" x14ac:dyDescent="0.3">
      <c r="A121" s="28">
        <v>45469</v>
      </c>
      <c r="B121" s="65">
        <v>45470</v>
      </c>
      <c r="C121" s="4">
        <f t="shared" si="11"/>
        <v>1</v>
      </c>
      <c r="D121" s="4">
        <v>7</v>
      </c>
      <c r="E121" s="4">
        <v>12940524</v>
      </c>
      <c r="F121" s="3" t="s">
        <v>791</v>
      </c>
      <c r="G121" s="4" t="s">
        <v>792</v>
      </c>
      <c r="H121" s="4">
        <v>59</v>
      </c>
      <c r="I121" s="4" t="s">
        <v>268</v>
      </c>
      <c r="J121" s="4" t="s">
        <v>258</v>
      </c>
      <c r="K121" s="4" t="s">
        <v>118</v>
      </c>
      <c r="L121" s="4" t="s">
        <v>136</v>
      </c>
      <c r="M121" s="4" t="s">
        <v>259</v>
      </c>
      <c r="N121" s="4" t="s">
        <v>338</v>
      </c>
      <c r="O121" s="50" t="s">
        <v>654</v>
      </c>
      <c r="P121" s="40" t="s">
        <v>2359</v>
      </c>
      <c r="Q121" s="40" t="s">
        <v>2375</v>
      </c>
      <c r="R121" s="4" t="s">
        <v>793</v>
      </c>
      <c r="S121" s="4"/>
      <c r="T121" s="4" t="s">
        <v>274</v>
      </c>
      <c r="U121" s="4" t="s">
        <v>263</v>
      </c>
      <c r="V121" s="4" t="s">
        <v>122</v>
      </c>
      <c r="W121" s="4" t="s">
        <v>28</v>
      </c>
      <c r="X121" s="22" t="s">
        <v>7</v>
      </c>
      <c r="Y121" s="4"/>
      <c r="Z121" s="29" t="s">
        <v>794</v>
      </c>
      <c r="AA121" s="29" t="s">
        <v>795</v>
      </c>
      <c r="AB121" s="4" t="s">
        <v>174</v>
      </c>
      <c r="AC121" s="4" t="s">
        <v>174</v>
      </c>
      <c r="AD121" s="4" t="s">
        <v>173</v>
      </c>
      <c r="AE121" s="4" t="s">
        <v>173</v>
      </c>
      <c r="AF121" s="4" t="s">
        <v>173</v>
      </c>
      <c r="AG121" s="4" t="s">
        <v>174</v>
      </c>
      <c r="AH121" s="4" t="s">
        <v>173</v>
      </c>
      <c r="AI121" s="4"/>
      <c r="AN121" s="11">
        <f t="shared" si="10"/>
        <v>4</v>
      </c>
      <c r="AO121" s="11" t="str">
        <f t="shared" si="7"/>
        <v>Dia útil</v>
      </c>
      <c r="AP121" s="11">
        <f t="shared" si="8"/>
        <v>18</v>
      </c>
      <c r="AQ121" s="11" t="str">
        <f t="shared" si="9"/>
        <v>27/06/2024</v>
      </c>
    </row>
    <row r="122" spans="1:43" ht="31.5" customHeight="1" x14ac:dyDescent="0.3">
      <c r="A122" s="28">
        <v>45194</v>
      </c>
      <c r="B122" s="65">
        <v>45470</v>
      </c>
      <c r="C122" s="4">
        <f t="shared" si="11"/>
        <v>276</v>
      </c>
      <c r="D122" s="4">
        <v>4</v>
      </c>
      <c r="E122" s="4">
        <v>12938744</v>
      </c>
      <c r="F122" s="3" t="s">
        <v>796</v>
      </c>
      <c r="G122" s="4" t="s">
        <v>797</v>
      </c>
      <c r="H122" s="4">
        <v>3</v>
      </c>
      <c r="I122" s="4" t="s">
        <v>268</v>
      </c>
      <c r="J122" s="4" t="s">
        <v>258</v>
      </c>
      <c r="K122" s="21" t="s">
        <v>121</v>
      </c>
      <c r="L122" s="4" t="s">
        <v>223</v>
      </c>
      <c r="M122" s="4" t="s">
        <v>259</v>
      </c>
      <c r="N122" s="4" t="s">
        <v>305</v>
      </c>
      <c r="O122" s="207" t="s">
        <v>24</v>
      </c>
      <c r="P122" s="40" t="s">
        <v>32</v>
      </c>
      <c r="Q122" s="40" t="s">
        <v>32</v>
      </c>
      <c r="R122" s="4" t="s">
        <v>133</v>
      </c>
      <c r="S122" s="4"/>
      <c r="T122" s="4" t="s">
        <v>274</v>
      </c>
      <c r="U122" s="4" t="s">
        <v>263</v>
      </c>
      <c r="V122" s="4" t="s">
        <v>28</v>
      </c>
      <c r="W122" s="4"/>
      <c r="X122" s="22" t="s">
        <v>7</v>
      </c>
      <c r="Y122" s="4"/>
      <c r="Z122" s="29" t="s">
        <v>798</v>
      </c>
      <c r="AA122" s="29" t="s">
        <v>799</v>
      </c>
      <c r="AB122" s="4" t="s">
        <v>174</v>
      </c>
      <c r="AC122" s="4" t="s">
        <v>174</v>
      </c>
      <c r="AD122" s="4" t="s">
        <v>174</v>
      </c>
      <c r="AE122" s="4" t="s">
        <v>173</v>
      </c>
      <c r="AF122" s="4" t="s">
        <v>173</v>
      </c>
      <c r="AG122" s="4" t="s">
        <v>174</v>
      </c>
      <c r="AH122" s="4" t="s">
        <v>173</v>
      </c>
      <c r="AI122" s="4" t="s">
        <v>800</v>
      </c>
      <c r="AN122" s="11">
        <f t="shared" si="10"/>
        <v>4</v>
      </c>
      <c r="AO122" s="11" t="str">
        <f t="shared" si="7"/>
        <v>Dia útil</v>
      </c>
      <c r="AP122" s="11">
        <f t="shared" si="8"/>
        <v>18</v>
      </c>
      <c r="AQ122" s="11" t="str">
        <f t="shared" si="9"/>
        <v>27/06/2024</v>
      </c>
    </row>
    <row r="123" spans="1:43" ht="31.5" customHeight="1" x14ac:dyDescent="0.3">
      <c r="A123" s="28">
        <v>45409</v>
      </c>
      <c r="B123" s="65">
        <v>45470</v>
      </c>
      <c r="C123" s="4">
        <f t="shared" si="11"/>
        <v>61</v>
      </c>
      <c r="D123" s="4">
        <v>7</v>
      </c>
      <c r="E123" s="4">
        <v>12938294</v>
      </c>
      <c r="F123" s="3" t="s">
        <v>801</v>
      </c>
      <c r="G123" s="4" t="s">
        <v>802</v>
      </c>
      <c r="H123" s="4">
        <v>65</v>
      </c>
      <c r="I123" s="4" t="s">
        <v>268</v>
      </c>
      <c r="J123" s="4" t="s">
        <v>258</v>
      </c>
      <c r="K123" s="4" t="s">
        <v>118</v>
      </c>
      <c r="L123" s="4" t="s">
        <v>223</v>
      </c>
      <c r="M123" s="4" t="s">
        <v>259</v>
      </c>
      <c r="N123" s="4" t="s">
        <v>311</v>
      </c>
      <c r="O123" s="70" t="s">
        <v>102</v>
      </c>
      <c r="P123" s="40" t="s">
        <v>32</v>
      </c>
      <c r="Q123" s="40" t="s">
        <v>32</v>
      </c>
      <c r="R123" s="4" t="s">
        <v>146</v>
      </c>
      <c r="S123" s="4"/>
      <c r="T123" s="4" t="s">
        <v>803</v>
      </c>
      <c r="U123" s="4" t="s">
        <v>263</v>
      </c>
      <c r="V123" s="22" t="s">
        <v>46</v>
      </c>
      <c r="W123" s="4"/>
      <c r="X123" s="22" t="s">
        <v>7</v>
      </c>
      <c r="Y123" s="4"/>
      <c r="Z123" s="29" t="s">
        <v>804</v>
      </c>
      <c r="AA123" s="29" t="s">
        <v>805</v>
      </c>
      <c r="AB123" s="4" t="s">
        <v>173</v>
      </c>
      <c r="AC123" s="4" t="s">
        <v>173</v>
      </c>
      <c r="AD123" s="4" t="s">
        <v>174</v>
      </c>
      <c r="AE123" s="4" t="s">
        <v>173</v>
      </c>
      <c r="AF123" s="4" t="s">
        <v>173</v>
      </c>
      <c r="AG123" s="4" t="s">
        <v>174</v>
      </c>
      <c r="AH123" s="4" t="s">
        <v>173</v>
      </c>
      <c r="AI123" s="4" t="s">
        <v>806</v>
      </c>
      <c r="AN123" s="11">
        <f t="shared" si="10"/>
        <v>4</v>
      </c>
      <c r="AO123" s="11" t="str">
        <f t="shared" si="7"/>
        <v>Dia útil</v>
      </c>
      <c r="AP123" s="11">
        <f t="shared" si="8"/>
        <v>18</v>
      </c>
      <c r="AQ123" s="11" t="str">
        <f t="shared" si="9"/>
        <v>27/06/2024</v>
      </c>
    </row>
    <row r="124" spans="1:43" ht="31.5" customHeight="1" x14ac:dyDescent="0.3">
      <c r="A124" s="28">
        <v>45447</v>
      </c>
      <c r="B124" s="65">
        <v>45471</v>
      </c>
      <c r="C124" s="4">
        <f t="shared" si="11"/>
        <v>24</v>
      </c>
      <c r="D124" s="4"/>
      <c r="E124" s="4">
        <v>12942111</v>
      </c>
      <c r="F124" s="3" t="s">
        <v>807</v>
      </c>
      <c r="G124" s="4" t="s">
        <v>808</v>
      </c>
      <c r="H124" s="4">
        <v>81</v>
      </c>
      <c r="I124" s="4" t="s">
        <v>268</v>
      </c>
      <c r="J124" s="4" t="s">
        <v>258</v>
      </c>
      <c r="K124" s="21" t="s">
        <v>121</v>
      </c>
      <c r="L124" s="4" t="s">
        <v>395</v>
      </c>
      <c r="M124" s="4" t="s">
        <v>294</v>
      </c>
      <c r="N124" s="4" t="s">
        <v>295</v>
      </c>
      <c r="O124" s="70" t="s">
        <v>102</v>
      </c>
      <c r="P124" s="40" t="s">
        <v>2343</v>
      </c>
      <c r="Q124" s="40" t="s">
        <v>27</v>
      </c>
      <c r="R124" s="4"/>
      <c r="S124" s="4"/>
      <c r="T124" s="4" t="s">
        <v>274</v>
      </c>
      <c r="U124" s="4" t="s">
        <v>416</v>
      </c>
      <c r="V124" s="22" t="s">
        <v>25</v>
      </c>
      <c r="W124" s="4"/>
      <c r="X124" s="4" t="s">
        <v>17</v>
      </c>
      <c r="Y124" s="4" t="s">
        <v>14</v>
      </c>
      <c r="Z124" s="29" t="s">
        <v>809</v>
      </c>
      <c r="AA124" s="29" t="s">
        <v>810</v>
      </c>
      <c r="AB124" s="4" t="s">
        <v>174</v>
      </c>
      <c r="AC124" s="4" t="s">
        <v>174</v>
      </c>
      <c r="AD124" s="4" t="s">
        <v>174</v>
      </c>
      <c r="AE124" s="4" t="s">
        <v>228</v>
      </c>
      <c r="AF124" s="4" t="s">
        <v>173</v>
      </c>
      <c r="AG124" s="4" t="s">
        <v>174</v>
      </c>
      <c r="AH124" s="4" t="s">
        <v>228</v>
      </c>
      <c r="AI124" s="4"/>
      <c r="AN124" s="11">
        <f t="shared" si="10"/>
        <v>4</v>
      </c>
      <c r="AO124" s="11" t="str">
        <f t="shared" si="7"/>
        <v>Dia útil</v>
      </c>
      <c r="AP124" s="11">
        <f t="shared" si="8"/>
        <v>19</v>
      </c>
      <c r="AQ124" s="11" t="str">
        <f t="shared" si="9"/>
        <v>28/06/2024</v>
      </c>
    </row>
    <row r="125" spans="1:43" ht="31.5" customHeight="1" x14ac:dyDescent="0.3">
      <c r="A125" s="28">
        <v>45386</v>
      </c>
      <c r="B125" s="69">
        <v>45474</v>
      </c>
      <c r="C125" s="4">
        <v>88</v>
      </c>
      <c r="D125" s="4">
        <v>9</v>
      </c>
      <c r="E125" s="4">
        <v>12945882</v>
      </c>
      <c r="F125" s="3" t="s">
        <v>811</v>
      </c>
      <c r="G125" s="4" t="s">
        <v>812</v>
      </c>
      <c r="H125" s="4">
        <v>53</v>
      </c>
      <c r="I125" s="4" t="s">
        <v>268</v>
      </c>
      <c r="J125" s="4" t="s">
        <v>258</v>
      </c>
      <c r="K125" s="21" t="s">
        <v>121</v>
      </c>
      <c r="L125" s="4" t="s">
        <v>813</v>
      </c>
      <c r="M125" s="4" t="s">
        <v>294</v>
      </c>
      <c r="N125" s="4" t="s">
        <v>814</v>
      </c>
      <c r="O125" s="70" t="s">
        <v>290</v>
      </c>
      <c r="P125" s="40" t="s">
        <v>290</v>
      </c>
      <c r="Q125" s="40" t="s">
        <v>88</v>
      </c>
      <c r="R125" s="4"/>
      <c r="S125" s="4"/>
      <c r="T125" s="4" t="s">
        <v>274</v>
      </c>
      <c r="U125" s="4" t="s">
        <v>416</v>
      </c>
      <c r="V125" s="4" t="s">
        <v>123</v>
      </c>
      <c r="X125" s="22" t="s">
        <v>7</v>
      </c>
      <c r="Y125" s="4" t="s">
        <v>7</v>
      </c>
      <c r="Z125" s="29" t="s">
        <v>815</v>
      </c>
      <c r="AA125" s="84" t="s">
        <v>816</v>
      </c>
      <c r="AB125" s="4" t="s">
        <v>173</v>
      </c>
      <c r="AC125" s="4" t="s">
        <v>173</v>
      </c>
      <c r="AD125" s="4" t="s">
        <v>173</v>
      </c>
      <c r="AE125" s="4" t="s">
        <v>173</v>
      </c>
      <c r="AF125" s="4" t="s">
        <v>173</v>
      </c>
      <c r="AG125" s="4" t="s">
        <v>174</v>
      </c>
      <c r="AH125" s="4" t="s">
        <v>173</v>
      </c>
      <c r="AI125" s="4"/>
      <c r="AN125" s="11">
        <f t="shared" si="10"/>
        <v>1</v>
      </c>
      <c r="AO125" s="11" t="str">
        <f t="shared" si="7"/>
        <v>Dia útil</v>
      </c>
      <c r="AP125" s="11">
        <f t="shared" si="8"/>
        <v>-1</v>
      </c>
      <c r="AQ125" s="11" t="str">
        <f t="shared" si="9"/>
        <v>01/07/2024</v>
      </c>
    </row>
    <row r="126" spans="1:43" ht="31.5" customHeight="1" x14ac:dyDescent="0.3">
      <c r="A126" s="28">
        <v>45463</v>
      </c>
      <c r="B126" s="69">
        <v>45475</v>
      </c>
      <c r="C126" s="4">
        <v>12</v>
      </c>
      <c r="D126" s="4">
        <v>4</v>
      </c>
      <c r="E126" s="4">
        <v>12947745</v>
      </c>
      <c r="F126" s="3" t="s">
        <v>817</v>
      </c>
      <c r="G126" s="4" t="s">
        <v>818</v>
      </c>
      <c r="H126" s="4">
        <v>45</v>
      </c>
      <c r="I126" s="4" t="s">
        <v>268</v>
      </c>
      <c r="J126" s="4" t="s">
        <v>372</v>
      </c>
      <c r="K126" s="4" t="s">
        <v>121</v>
      </c>
      <c r="L126" s="4" t="s">
        <v>223</v>
      </c>
      <c r="M126" s="4" t="s">
        <v>259</v>
      </c>
      <c r="N126" s="4" t="s">
        <v>311</v>
      </c>
      <c r="O126" s="70" t="s">
        <v>29</v>
      </c>
      <c r="P126" s="40" t="s">
        <v>30</v>
      </c>
      <c r="Q126" s="40" t="s">
        <v>30</v>
      </c>
      <c r="R126" s="4" t="s">
        <v>142</v>
      </c>
      <c r="S126" s="4" t="s">
        <v>819</v>
      </c>
      <c r="T126" s="4" t="s">
        <v>274</v>
      </c>
      <c r="U126" s="4" t="s">
        <v>573</v>
      </c>
      <c r="V126" s="22" t="s">
        <v>28</v>
      </c>
      <c r="W126" s="4" t="s">
        <v>225</v>
      </c>
      <c r="X126" s="22" t="s">
        <v>12</v>
      </c>
      <c r="Y126" s="4" t="e">
        <v>#N/A</v>
      </c>
      <c r="Z126" s="29" t="s">
        <v>820</v>
      </c>
      <c r="AA126" s="29" t="s">
        <v>821</v>
      </c>
      <c r="AB126" s="4" t="s">
        <v>173</v>
      </c>
      <c r="AC126" s="4" t="s">
        <v>174</v>
      </c>
      <c r="AD126" s="4" t="s">
        <v>174</v>
      </c>
      <c r="AE126" s="4" t="s">
        <v>173</v>
      </c>
      <c r="AF126" s="4" t="s">
        <v>173</v>
      </c>
      <c r="AG126" s="4" t="s">
        <v>174</v>
      </c>
      <c r="AH126" s="4" t="s">
        <v>173</v>
      </c>
      <c r="AI126" s="4"/>
      <c r="AN126" s="11">
        <f t="shared" si="10"/>
        <v>1</v>
      </c>
      <c r="AO126" s="11" t="str">
        <f t="shared" si="7"/>
        <v>Dia útil</v>
      </c>
      <c r="AP126" s="11">
        <f t="shared" si="8"/>
        <v>1</v>
      </c>
      <c r="AQ126" s="11" t="str">
        <f t="shared" si="9"/>
        <v>02/07/2024</v>
      </c>
    </row>
    <row r="127" spans="1:43" ht="31.5" customHeight="1" x14ac:dyDescent="0.3">
      <c r="A127" s="28">
        <v>45454</v>
      </c>
      <c r="B127" s="69">
        <v>45475</v>
      </c>
      <c r="C127" s="4">
        <v>21</v>
      </c>
      <c r="D127" s="4">
        <v>0</v>
      </c>
      <c r="E127" s="4">
        <v>12947479</v>
      </c>
      <c r="F127" s="3" t="s">
        <v>822</v>
      </c>
      <c r="G127" s="4" t="s">
        <v>782</v>
      </c>
      <c r="H127" s="4">
        <v>24</v>
      </c>
      <c r="I127" s="4" t="s">
        <v>257</v>
      </c>
      <c r="J127" s="4" t="s">
        <v>283</v>
      </c>
      <c r="K127" s="4" t="s">
        <v>116</v>
      </c>
      <c r="L127" s="4" t="s">
        <v>224</v>
      </c>
      <c r="M127" s="4" t="s">
        <v>294</v>
      </c>
      <c r="N127" s="4" t="s">
        <v>295</v>
      </c>
      <c r="O127" s="70" t="s">
        <v>26</v>
      </c>
      <c r="P127" s="40" t="s">
        <v>2343</v>
      </c>
      <c r="Q127" s="40" t="s">
        <v>27</v>
      </c>
      <c r="R127" s="4"/>
      <c r="S127" s="4"/>
      <c r="T127" s="4" t="s">
        <v>274</v>
      </c>
      <c r="U127" s="4" t="s">
        <v>416</v>
      </c>
      <c r="V127" s="22" t="s">
        <v>25</v>
      </c>
      <c r="W127" s="4"/>
      <c r="X127" s="4" t="s">
        <v>17</v>
      </c>
      <c r="Y127" s="4" t="s">
        <v>14</v>
      </c>
      <c r="Z127" s="29" t="s">
        <v>823</v>
      </c>
      <c r="AA127" s="29" t="s">
        <v>297</v>
      </c>
      <c r="AB127" s="4" t="s">
        <v>174</v>
      </c>
      <c r="AC127" s="4" t="s">
        <v>174</v>
      </c>
      <c r="AD127" s="4" t="s">
        <v>174</v>
      </c>
      <c r="AE127" s="4" t="s">
        <v>228</v>
      </c>
      <c r="AF127" s="4" t="s">
        <v>174</v>
      </c>
      <c r="AG127" s="4" t="s">
        <v>174</v>
      </c>
      <c r="AH127" s="4" t="s">
        <v>228</v>
      </c>
      <c r="AI127" s="4"/>
      <c r="AN127" s="11">
        <f t="shared" si="10"/>
        <v>1</v>
      </c>
      <c r="AO127" s="11" t="str">
        <f t="shared" si="7"/>
        <v>Dia útil</v>
      </c>
      <c r="AP127" s="11">
        <f t="shared" si="8"/>
        <v>1</v>
      </c>
      <c r="AQ127" s="11" t="str">
        <f t="shared" si="9"/>
        <v>02/07/2024</v>
      </c>
    </row>
    <row r="128" spans="1:43" ht="31.5" customHeight="1" x14ac:dyDescent="0.3">
      <c r="A128" s="28">
        <v>45460</v>
      </c>
      <c r="B128" s="69">
        <v>45475</v>
      </c>
      <c r="C128" s="4">
        <v>15</v>
      </c>
      <c r="D128" s="4">
        <v>0</v>
      </c>
      <c r="E128" s="4">
        <v>12947541</v>
      </c>
      <c r="F128" s="3" t="s">
        <v>824</v>
      </c>
      <c r="G128" s="4" t="s">
        <v>825</v>
      </c>
      <c r="H128" s="4">
        <v>30</v>
      </c>
      <c r="I128" s="4" t="s">
        <v>268</v>
      </c>
      <c r="J128" s="4" t="s">
        <v>372</v>
      </c>
      <c r="K128" s="4" t="s">
        <v>117</v>
      </c>
      <c r="L128" s="4" t="s">
        <v>131</v>
      </c>
      <c r="M128" s="4" t="s">
        <v>294</v>
      </c>
      <c r="N128" s="4" t="s">
        <v>295</v>
      </c>
      <c r="O128" s="70" t="s">
        <v>26</v>
      </c>
      <c r="P128" s="40" t="s">
        <v>2343</v>
      </c>
      <c r="Q128" s="40" t="s">
        <v>27</v>
      </c>
      <c r="R128" s="4"/>
      <c r="S128" s="4"/>
      <c r="T128" s="4" t="s">
        <v>274</v>
      </c>
      <c r="U128" s="4" t="s">
        <v>416</v>
      </c>
      <c r="V128" s="4" t="s">
        <v>25</v>
      </c>
      <c r="W128" s="4"/>
      <c r="X128" s="22" t="s">
        <v>17</v>
      </c>
      <c r="Y128" s="4" t="s">
        <v>14</v>
      </c>
      <c r="Z128" s="29" t="s">
        <v>826</v>
      </c>
      <c r="AA128" s="29" t="s">
        <v>297</v>
      </c>
      <c r="AB128" s="4" t="s">
        <v>174</v>
      </c>
      <c r="AC128" s="4" t="s">
        <v>174</v>
      </c>
      <c r="AD128" s="4" t="s">
        <v>174</v>
      </c>
      <c r="AE128" s="4" t="s">
        <v>228</v>
      </c>
      <c r="AF128" s="4" t="s">
        <v>174</v>
      </c>
      <c r="AG128" s="4" t="s">
        <v>174</v>
      </c>
      <c r="AH128" s="4" t="s">
        <v>228</v>
      </c>
      <c r="AI128" s="4"/>
      <c r="AN128" s="11">
        <f t="shared" si="10"/>
        <v>1</v>
      </c>
      <c r="AO128" s="11" t="str">
        <f t="shared" si="7"/>
        <v>Dia útil</v>
      </c>
      <c r="AP128" s="11">
        <f t="shared" si="8"/>
        <v>1</v>
      </c>
      <c r="AQ128" s="11" t="str">
        <f t="shared" si="9"/>
        <v>02/07/2024</v>
      </c>
    </row>
    <row r="129" spans="1:43" ht="31.5" customHeight="1" x14ac:dyDescent="0.3">
      <c r="A129" s="28">
        <v>45463</v>
      </c>
      <c r="B129" s="69">
        <v>45475</v>
      </c>
      <c r="C129" s="4">
        <v>12</v>
      </c>
      <c r="D129" s="4">
        <v>0</v>
      </c>
      <c r="E129" s="4">
        <v>12948068</v>
      </c>
      <c r="F129" s="3" t="s">
        <v>827</v>
      </c>
      <c r="G129" s="4" t="s">
        <v>828</v>
      </c>
      <c r="H129" s="4">
        <v>63</v>
      </c>
      <c r="I129" s="4" t="s">
        <v>268</v>
      </c>
      <c r="J129" s="4" t="s">
        <v>258</v>
      </c>
      <c r="K129" s="50" t="s">
        <v>118</v>
      </c>
      <c r="L129" s="4" t="s">
        <v>136</v>
      </c>
      <c r="M129" s="4" t="s">
        <v>294</v>
      </c>
      <c r="N129" s="4" t="s">
        <v>295</v>
      </c>
      <c r="O129" s="70" t="s">
        <v>26</v>
      </c>
      <c r="P129" s="40" t="s">
        <v>2343</v>
      </c>
      <c r="Q129" s="40" t="s">
        <v>27</v>
      </c>
      <c r="R129" s="4"/>
      <c r="S129" s="4"/>
      <c r="T129" s="4" t="s">
        <v>274</v>
      </c>
      <c r="U129" s="4" t="s">
        <v>416</v>
      </c>
      <c r="V129" s="22" t="s">
        <v>25</v>
      </c>
      <c r="W129" s="4"/>
      <c r="X129" s="4" t="s">
        <v>17</v>
      </c>
      <c r="Y129" s="4" t="s">
        <v>14</v>
      </c>
      <c r="Z129" s="29" t="s">
        <v>829</v>
      </c>
      <c r="AA129" s="29" t="s">
        <v>297</v>
      </c>
      <c r="AB129" s="4" t="s">
        <v>174</v>
      </c>
      <c r="AC129" s="4" t="s">
        <v>174</v>
      </c>
      <c r="AD129" s="4" t="s">
        <v>174</v>
      </c>
      <c r="AE129" s="4" t="s">
        <v>228</v>
      </c>
      <c r="AF129" s="4" t="s">
        <v>174</v>
      </c>
      <c r="AG129" s="4" t="s">
        <v>174</v>
      </c>
      <c r="AH129" s="4" t="s">
        <v>228</v>
      </c>
      <c r="AI129" s="4"/>
      <c r="AN129" s="11">
        <f t="shared" si="10"/>
        <v>1</v>
      </c>
      <c r="AO129" s="11" t="str">
        <f t="shared" si="7"/>
        <v>Dia útil</v>
      </c>
      <c r="AP129" s="11">
        <f t="shared" si="8"/>
        <v>1</v>
      </c>
      <c r="AQ129" s="11" t="str">
        <f t="shared" si="9"/>
        <v>02/07/2024</v>
      </c>
    </row>
    <row r="130" spans="1:43" ht="31.5" customHeight="1" x14ac:dyDescent="0.3">
      <c r="A130" s="28">
        <v>45434</v>
      </c>
      <c r="B130" s="69">
        <v>45475</v>
      </c>
      <c r="C130" s="4">
        <v>41</v>
      </c>
      <c r="D130" s="4">
        <v>0</v>
      </c>
      <c r="E130" s="4">
        <v>12948280</v>
      </c>
      <c r="F130" s="3" t="s">
        <v>830</v>
      </c>
      <c r="G130" s="4" t="s">
        <v>831</v>
      </c>
      <c r="H130" s="4">
        <v>43</v>
      </c>
      <c r="I130" s="4" t="s">
        <v>268</v>
      </c>
      <c r="J130" s="4" t="s">
        <v>283</v>
      </c>
      <c r="K130" s="4" t="s">
        <v>116</v>
      </c>
      <c r="L130" s="4" t="s">
        <v>223</v>
      </c>
      <c r="M130" s="4" t="s">
        <v>294</v>
      </c>
      <c r="N130" s="4" t="s">
        <v>295</v>
      </c>
      <c r="O130" s="70" t="s">
        <v>26</v>
      </c>
      <c r="P130" s="40" t="s">
        <v>2343</v>
      </c>
      <c r="Q130" s="40" t="s">
        <v>27</v>
      </c>
      <c r="R130" s="4"/>
      <c r="S130" s="4"/>
      <c r="T130" s="4" t="s">
        <v>274</v>
      </c>
      <c r="U130" s="4" t="s">
        <v>416</v>
      </c>
      <c r="V130" s="4" t="s">
        <v>25</v>
      </c>
      <c r="W130" s="4"/>
      <c r="X130" s="4" t="s">
        <v>17</v>
      </c>
      <c r="Y130" s="4" t="s">
        <v>14</v>
      </c>
      <c r="Z130" s="29" t="s">
        <v>832</v>
      </c>
      <c r="AA130" s="29" t="s">
        <v>297</v>
      </c>
      <c r="AB130" s="4" t="s">
        <v>174</v>
      </c>
      <c r="AC130" s="4" t="s">
        <v>174</v>
      </c>
      <c r="AD130" s="4" t="s">
        <v>174</v>
      </c>
      <c r="AE130" s="4" t="s">
        <v>228</v>
      </c>
      <c r="AF130" s="4" t="s">
        <v>174</v>
      </c>
      <c r="AG130" s="4" t="s">
        <v>174</v>
      </c>
      <c r="AH130" s="4" t="s">
        <v>228</v>
      </c>
      <c r="AI130" s="4"/>
      <c r="AN130" s="11">
        <f t="shared" si="10"/>
        <v>1</v>
      </c>
      <c r="AO130" s="11" t="str">
        <f t="shared" ref="AO130:AO193" si="12">IF(OR(WEEKDAY(B130,2)=1,WEEKDAY(B130,2)=2,WEEKDAY(B130,2)=3,WEEKDAY(B130,2)=4,WEEKDAY(B130,2)=5),"Dia útil","Final de semana")</f>
        <v>Dia útil</v>
      </c>
      <c r="AP130" s="11">
        <f t="shared" ref="AP130:AP193" si="13">NETWORKDAYS(EOMONTH(B130,-1)+1,B130-1)</f>
        <v>1</v>
      </c>
      <c r="AQ130" s="11" t="str">
        <f t="shared" ref="AQ130:AQ193" si="14">TEXT(B130,"DD/MM/AAAA")</f>
        <v>02/07/2024</v>
      </c>
    </row>
    <row r="131" spans="1:43" ht="31.5" customHeight="1" x14ac:dyDescent="0.3">
      <c r="A131" s="28">
        <v>45474</v>
      </c>
      <c r="B131" s="69">
        <v>45475</v>
      </c>
      <c r="C131" s="4">
        <v>1</v>
      </c>
      <c r="D131" s="4">
        <v>4</v>
      </c>
      <c r="E131" s="4">
        <v>12948878</v>
      </c>
      <c r="F131" s="3" t="s">
        <v>833</v>
      </c>
      <c r="G131" s="4" t="s">
        <v>834</v>
      </c>
      <c r="H131" s="4">
        <v>5</v>
      </c>
      <c r="I131" s="4" t="s">
        <v>268</v>
      </c>
      <c r="J131" s="4" t="s">
        <v>258</v>
      </c>
      <c r="K131" s="4" t="s">
        <v>121</v>
      </c>
      <c r="L131" s="4" t="s">
        <v>223</v>
      </c>
      <c r="M131" s="4" t="s">
        <v>259</v>
      </c>
      <c r="N131" s="4" t="s">
        <v>338</v>
      </c>
      <c r="O131" s="70" t="s">
        <v>29</v>
      </c>
      <c r="P131" s="40" t="s">
        <v>2353</v>
      </c>
      <c r="Q131" s="40" t="s">
        <v>54</v>
      </c>
      <c r="R131" s="4"/>
      <c r="S131" s="4"/>
      <c r="T131" s="4" t="s">
        <v>274</v>
      </c>
      <c r="U131" s="4" t="s">
        <v>263</v>
      </c>
      <c r="V131" s="4" t="s">
        <v>31</v>
      </c>
      <c r="W131" s="4"/>
      <c r="X131" s="22" t="s">
        <v>7</v>
      </c>
      <c r="Y131" s="4" t="s">
        <v>12</v>
      </c>
      <c r="Z131" s="29" t="s">
        <v>835</v>
      </c>
      <c r="AA131" s="29" t="s">
        <v>836</v>
      </c>
      <c r="AB131" s="4" t="s">
        <v>173</v>
      </c>
      <c r="AC131" s="4" t="s">
        <v>173</v>
      </c>
      <c r="AD131" s="4" t="s">
        <v>173</v>
      </c>
      <c r="AE131" s="4" t="s">
        <v>173</v>
      </c>
      <c r="AF131" s="4" t="s">
        <v>173</v>
      </c>
      <c r="AG131" s="4" t="s">
        <v>174</v>
      </c>
      <c r="AH131" s="4" t="s">
        <v>173</v>
      </c>
      <c r="AI131" s="4"/>
      <c r="AN131" s="11">
        <f t="shared" ref="AN131:AN194" si="15">IF(OR(LEFT(AQ131,2)="01",LEFT(AQ131,2)="02",LEFT(AQ131,2)="03",LEFT(AQ131,2)="04",LEFT(AQ131,2)="05",LEFT(AQ131,2)="06",LEFT(AQ131,2)="07"),1,IF(OR(LEFT(AQ131,2)="08",LEFT(AQ131,2)="09",LEFT(AQ131,2)="10",LEFT(AQ131,2)="11",LEFT(AQ131,2)="12",LEFT(AQ131,2)="13",LEFT(AQ131,2)="14"),2,IF(OR(LEFT(AQ131,2)="15",LEFT(AQ131,2)="16",LEFT(AQ131,2)="17",LEFT(AQ131,2)="18",LEFT(AQ131,2)="19",LEFT(AQ131,2)="20",LEFT(AQ131,2)="21"),3,IF(OR(LEFT(AQ131,2)="22",LEFT(AQ131,2)="23",LEFT(AQ131,2)="24",LEFT(AQ131,2)="25",LEFT(AQ131,2)="26",LEFT(AQ131,2)="27",LEFT(AQ131,2)="28"),4,5))))</f>
        <v>1</v>
      </c>
      <c r="AO131" s="11" t="str">
        <f t="shared" si="12"/>
        <v>Dia útil</v>
      </c>
      <c r="AP131" s="11">
        <f t="shared" si="13"/>
        <v>1</v>
      </c>
      <c r="AQ131" s="11" t="str">
        <f t="shared" si="14"/>
        <v>02/07/2024</v>
      </c>
    </row>
    <row r="132" spans="1:43" ht="31.5" customHeight="1" x14ac:dyDescent="0.3">
      <c r="A132" s="28">
        <v>45470</v>
      </c>
      <c r="B132" s="69">
        <v>45475</v>
      </c>
      <c r="C132" s="4">
        <v>5</v>
      </c>
      <c r="D132" s="4">
        <v>4</v>
      </c>
      <c r="E132" s="4">
        <v>12947465</v>
      </c>
      <c r="F132" s="3" t="s">
        <v>837</v>
      </c>
      <c r="G132" s="4" t="s">
        <v>838</v>
      </c>
      <c r="H132" s="4">
        <v>75</v>
      </c>
      <c r="I132" s="4" t="s">
        <v>268</v>
      </c>
      <c r="J132" s="4" t="s">
        <v>258</v>
      </c>
      <c r="K132" s="50" t="s">
        <v>121</v>
      </c>
      <c r="L132" s="4" t="s">
        <v>395</v>
      </c>
      <c r="M132" s="4" t="s">
        <v>259</v>
      </c>
      <c r="N132" s="4" t="s">
        <v>305</v>
      </c>
      <c r="O132" s="70" t="s">
        <v>29</v>
      </c>
      <c r="P132" s="40" t="s">
        <v>32</v>
      </c>
      <c r="Q132" s="40" t="s">
        <v>32</v>
      </c>
      <c r="R132" s="4" t="s">
        <v>170</v>
      </c>
      <c r="S132" s="4"/>
      <c r="T132" s="4" t="s">
        <v>274</v>
      </c>
      <c r="U132" s="4" t="s">
        <v>263</v>
      </c>
      <c r="V132" s="22" t="s">
        <v>28</v>
      </c>
      <c r="W132" s="4" t="s">
        <v>438</v>
      </c>
      <c r="X132" s="22" t="s">
        <v>7</v>
      </c>
      <c r="Y132" s="4">
        <v>0</v>
      </c>
      <c r="Z132" s="29" t="s">
        <v>839</v>
      </c>
      <c r="AA132" s="29" t="s">
        <v>840</v>
      </c>
      <c r="AB132" s="4" t="s">
        <v>173</v>
      </c>
      <c r="AC132" s="4" t="s">
        <v>173</v>
      </c>
      <c r="AD132" s="4" t="s">
        <v>173</v>
      </c>
      <c r="AE132" s="4" t="s">
        <v>173</v>
      </c>
      <c r="AF132" s="4" t="s">
        <v>173</v>
      </c>
      <c r="AG132" s="4" t="s">
        <v>174</v>
      </c>
      <c r="AH132" s="4" t="s">
        <v>173</v>
      </c>
      <c r="AI132" s="4"/>
      <c r="AN132" s="11">
        <f t="shared" si="15"/>
        <v>1</v>
      </c>
      <c r="AO132" s="11" t="str">
        <f t="shared" si="12"/>
        <v>Dia útil</v>
      </c>
      <c r="AP132" s="11">
        <f t="shared" si="13"/>
        <v>1</v>
      </c>
      <c r="AQ132" s="11" t="str">
        <f t="shared" si="14"/>
        <v>02/07/2024</v>
      </c>
    </row>
    <row r="133" spans="1:43" ht="31.5" customHeight="1" x14ac:dyDescent="0.3">
      <c r="A133" s="28">
        <v>45379</v>
      </c>
      <c r="B133" s="69">
        <v>45475</v>
      </c>
      <c r="C133" s="4">
        <v>96</v>
      </c>
      <c r="D133" s="4">
        <v>6</v>
      </c>
      <c r="E133" s="4">
        <v>12946735</v>
      </c>
      <c r="F133" s="3" t="s">
        <v>841</v>
      </c>
      <c r="G133" s="4" t="s">
        <v>842</v>
      </c>
      <c r="H133" s="4">
        <v>66</v>
      </c>
      <c r="I133" s="4" t="s">
        <v>268</v>
      </c>
      <c r="J133" s="4" t="s">
        <v>283</v>
      </c>
      <c r="K133" s="4" t="s">
        <v>121</v>
      </c>
      <c r="L133" s="4" t="s">
        <v>131</v>
      </c>
      <c r="M133" s="4" t="s">
        <v>259</v>
      </c>
      <c r="N133" s="4" t="s">
        <v>311</v>
      </c>
      <c r="O133" s="70" t="s">
        <v>29</v>
      </c>
      <c r="P133" s="40" t="s">
        <v>30</v>
      </c>
      <c r="Q133" s="40" t="s">
        <v>30</v>
      </c>
      <c r="R133" s="4" t="s">
        <v>124</v>
      </c>
      <c r="S133" s="4"/>
      <c r="T133" s="4" t="s">
        <v>274</v>
      </c>
      <c r="U133" s="4" t="s">
        <v>263</v>
      </c>
      <c r="V133" s="4" t="s">
        <v>124</v>
      </c>
      <c r="W133" s="4"/>
      <c r="X133" s="22" t="s">
        <v>7</v>
      </c>
      <c r="Y133" s="4" t="s">
        <v>7</v>
      </c>
      <c r="Z133" s="29" t="s">
        <v>843</v>
      </c>
      <c r="AA133" s="29" t="s">
        <v>844</v>
      </c>
      <c r="AB133" s="4" t="s">
        <v>173</v>
      </c>
      <c r="AC133" s="4" t="s">
        <v>173</v>
      </c>
      <c r="AD133" s="4" t="s">
        <v>174</v>
      </c>
      <c r="AE133" s="4" t="s">
        <v>173</v>
      </c>
      <c r="AF133" s="4" t="s">
        <v>173</v>
      </c>
      <c r="AG133" s="4" t="s">
        <v>174</v>
      </c>
      <c r="AH133" s="4" t="s">
        <v>173</v>
      </c>
      <c r="AI133" s="4"/>
      <c r="AN133" s="11">
        <f t="shared" si="15"/>
        <v>1</v>
      </c>
      <c r="AO133" s="11" t="str">
        <f t="shared" si="12"/>
        <v>Dia útil</v>
      </c>
      <c r="AP133" s="11">
        <f t="shared" si="13"/>
        <v>1</v>
      </c>
      <c r="AQ133" s="11" t="str">
        <f t="shared" si="14"/>
        <v>02/07/2024</v>
      </c>
    </row>
    <row r="134" spans="1:43" ht="31.5" customHeight="1" x14ac:dyDescent="0.3">
      <c r="A134" s="28">
        <v>45471</v>
      </c>
      <c r="B134" s="69">
        <v>45476</v>
      </c>
      <c r="C134" s="4">
        <v>5</v>
      </c>
      <c r="D134" s="4">
        <v>2</v>
      </c>
      <c r="E134" s="4">
        <v>12951886</v>
      </c>
      <c r="F134" s="3" t="s">
        <v>845</v>
      </c>
      <c r="G134" s="4" t="s">
        <v>846</v>
      </c>
      <c r="H134" s="4">
        <v>29</v>
      </c>
      <c r="I134" s="4" t="s">
        <v>268</v>
      </c>
      <c r="J134" s="4" t="s">
        <v>258</v>
      </c>
      <c r="K134" s="50" t="s">
        <v>118</v>
      </c>
      <c r="L134" s="4" t="s">
        <v>131</v>
      </c>
      <c r="M134" s="4" t="s">
        <v>847</v>
      </c>
      <c r="N134" s="4" t="s">
        <v>848</v>
      </c>
      <c r="O134" s="70" t="s">
        <v>37</v>
      </c>
      <c r="P134" s="40" t="s">
        <v>30</v>
      </c>
      <c r="Q134" s="40" t="s">
        <v>30</v>
      </c>
      <c r="R134" s="4" t="s">
        <v>142</v>
      </c>
      <c r="S134" s="4"/>
      <c r="T134" s="4" t="s">
        <v>274</v>
      </c>
      <c r="U134" s="4" t="s">
        <v>416</v>
      </c>
      <c r="V134" s="64" t="s">
        <v>28</v>
      </c>
      <c r="W134" s="4"/>
      <c r="X134" s="4" t="s">
        <v>12</v>
      </c>
      <c r="Y134" s="4" t="e">
        <v>#N/A</v>
      </c>
      <c r="Z134" s="29" t="s">
        <v>849</v>
      </c>
      <c r="AA134" s="98" t="s">
        <v>850</v>
      </c>
      <c r="AB134" s="4" t="s">
        <v>174</v>
      </c>
      <c r="AC134" s="4" t="s">
        <v>174</v>
      </c>
      <c r="AD134" s="4" t="s">
        <v>174</v>
      </c>
      <c r="AE134" s="4" t="s">
        <v>173</v>
      </c>
      <c r="AF134" s="4" t="s">
        <v>173</v>
      </c>
      <c r="AG134" s="4" t="s">
        <v>174</v>
      </c>
      <c r="AH134" s="4" t="s">
        <v>173</v>
      </c>
      <c r="AI134" s="4"/>
      <c r="AN134" s="11">
        <f t="shared" si="15"/>
        <v>1</v>
      </c>
      <c r="AO134" s="11" t="str">
        <f t="shared" si="12"/>
        <v>Dia útil</v>
      </c>
      <c r="AP134" s="11">
        <f t="shared" si="13"/>
        <v>2</v>
      </c>
      <c r="AQ134" s="11" t="str">
        <f t="shared" si="14"/>
        <v>03/07/2024</v>
      </c>
    </row>
    <row r="135" spans="1:43" ht="31.5" customHeight="1" x14ac:dyDescent="0.3">
      <c r="A135" s="28" t="s">
        <v>227</v>
      </c>
      <c r="B135" s="69">
        <v>45476</v>
      </c>
      <c r="C135" s="28" t="s">
        <v>227</v>
      </c>
      <c r="D135" s="4">
        <v>0</v>
      </c>
      <c r="E135" s="4">
        <v>12952032</v>
      </c>
      <c r="F135" s="3" t="s">
        <v>851</v>
      </c>
      <c r="G135" s="4" t="s">
        <v>852</v>
      </c>
      <c r="H135" s="4">
        <v>31</v>
      </c>
      <c r="I135" s="4" t="s">
        <v>257</v>
      </c>
      <c r="J135" s="4" t="s">
        <v>258</v>
      </c>
      <c r="K135" s="4" t="s">
        <v>178</v>
      </c>
      <c r="L135" s="4" t="s">
        <v>224</v>
      </c>
      <c r="M135" s="4" t="s">
        <v>259</v>
      </c>
      <c r="N135" s="4" t="s">
        <v>769</v>
      </c>
      <c r="O135" s="70" t="s">
        <v>29</v>
      </c>
      <c r="P135" s="40" t="s">
        <v>30</v>
      </c>
      <c r="Q135" s="40" t="s">
        <v>30</v>
      </c>
      <c r="R135" s="4" t="s">
        <v>156</v>
      </c>
      <c r="S135" s="4"/>
      <c r="T135" s="4" t="s">
        <v>262</v>
      </c>
      <c r="U135" s="4" t="s">
        <v>263</v>
      </c>
      <c r="V135" s="4" t="s">
        <v>28</v>
      </c>
      <c r="W135" s="4"/>
      <c r="X135" s="22" t="s">
        <v>12</v>
      </c>
      <c r="Y135" s="22" t="s">
        <v>12</v>
      </c>
      <c r="Z135" s="29" t="s">
        <v>853</v>
      </c>
      <c r="AA135" s="29" t="s">
        <v>854</v>
      </c>
      <c r="AB135" s="4" t="s">
        <v>173</v>
      </c>
      <c r="AC135" s="4" t="s">
        <v>173</v>
      </c>
      <c r="AD135" s="4" t="s">
        <v>173</v>
      </c>
      <c r="AE135" s="4" t="s">
        <v>173</v>
      </c>
      <c r="AF135" s="4" t="s">
        <v>173</v>
      </c>
      <c r="AG135" s="4" t="s">
        <v>174</v>
      </c>
      <c r="AH135" s="4" t="s">
        <v>173</v>
      </c>
      <c r="AI135" s="4"/>
      <c r="AN135" s="11">
        <f t="shared" si="15"/>
        <v>1</v>
      </c>
      <c r="AO135" s="11" t="str">
        <f t="shared" si="12"/>
        <v>Dia útil</v>
      </c>
      <c r="AP135" s="11">
        <f t="shared" si="13"/>
        <v>2</v>
      </c>
      <c r="AQ135" s="11" t="str">
        <f t="shared" si="14"/>
        <v>03/07/2024</v>
      </c>
    </row>
    <row r="136" spans="1:43" ht="31.5" customHeight="1" x14ac:dyDescent="0.3">
      <c r="A136" s="28">
        <v>45425</v>
      </c>
      <c r="B136" s="69">
        <v>45476</v>
      </c>
      <c r="C136" s="4">
        <v>51</v>
      </c>
      <c r="D136" s="4">
        <v>8</v>
      </c>
      <c r="E136" s="4">
        <v>12949901</v>
      </c>
      <c r="F136" s="3" t="s">
        <v>855</v>
      </c>
      <c r="G136" s="4" t="s">
        <v>856</v>
      </c>
      <c r="H136" s="4">
        <v>28</v>
      </c>
      <c r="I136" s="4" t="s">
        <v>268</v>
      </c>
      <c r="J136" s="4" t="s">
        <v>258</v>
      </c>
      <c r="K136" s="4" t="s">
        <v>118</v>
      </c>
      <c r="L136" s="4" t="s">
        <v>136</v>
      </c>
      <c r="M136" s="4" t="s">
        <v>259</v>
      </c>
      <c r="N136" s="4" t="s">
        <v>290</v>
      </c>
      <c r="O136" s="4" t="s">
        <v>290</v>
      </c>
      <c r="P136" s="40" t="s">
        <v>2355</v>
      </c>
      <c r="Q136" s="40" t="s">
        <v>38</v>
      </c>
      <c r="R136" s="4"/>
      <c r="S136" s="4"/>
      <c r="T136" s="4" t="s">
        <v>274</v>
      </c>
      <c r="U136" s="4" t="s">
        <v>263</v>
      </c>
      <c r="V136" s="4" t="s">
        <v>39</v>
      </c>
      <c r="W136" s="4"/>
      <c r="X136" s="22" t="s">
        <v>7</v>
      </c>
      <c r="Y136" s="4">
        <v>0</v>
      </c>
      <c r="Z136" s="29" t="s">
        <v>857</v>
      </c>
      <c r="AA136" s="29" t="s">
        <v>858</v>
      </c>
      <c r="AB136" s="4" t="s">
        <v>174</v>
      </c>
      <c r="AC136" s="4" t="s">
        <v>174</v>
      </c>
      <c r="AD136" s="4" t="s">
        <v>173</v>
      </c>
      <c r="AE136" s="4" t="s">
        <v>173</v>
      </c>
      <c r="AF136" s="4" t="s">
        <v>173</v>
      </c>
      <c r="AG136" s="4" t="s">
        <v>174</v>
      </c>
      <c r="AH136" s="4" t="s">
        <v>173</v>
      </c>
      <c r="AI136" s="4"/>
      <c r="AJ136" s="4"/>
      <c r="AK136" s="4"/>
      <c r="AL136" s="4"/>
      <c r="AN136" s="11">
        <f t="shared" si="15"/>
        <v>1</v>
      </c>
      <c r="AO136" s="11" t="str">
        <f t="shared" si="12"/>
        <v>Dia útil</v>
      </c>
      <c r="AP136" s="11">
        <f t="shared" si="13"/>
        <v>2</v>
      </c>
      <c r="AQ136" s="11" t="str">
        <f t="shared" si="14"/>
        <v>03/07/2024</v>
      </c>
    </row>
    <row r="137" spans="1:43" ht="31.5" customHeight="1" x14ac:dyDescent="0.3">
      <c r="A137" s="28">
        <v>45475</v>
      </c>
      <c r="B137" s="69">
        <v>45476</v>
      </c>
      <c r="C137" s="4">
        <v>1</v>
      </c>
      <c r="D137" s="4">
        <v>1</v>
      </c>
      <c r="E137" s="4">
        <v>12951070</v>
      </c>
      <c r="F137" s="3" t="s">
        <v>859</v>
      </c>
      <c r="G137" s="4" t="s">
        <v>860</v>
      </c>
      <c r="H137" s="4">
        <v>26</v>
      </c>
      <c r="I137" s="4" t="s">
        <v>268</v>
      </c>
      <c r="J137" s="4" t="s">
        <v>258</v>
      </c>
      <c r="K137" s="4" t="s">
        <v>121</v>
      </c>
      <c r="L137" s="4" t="s">
        <v>223</v>
      </c>
      <c r="M137" s="4" t="s">
        <v>294</v>
      </c>
      <c r="N137" s="4" t="s">
        <v>710</v>
      </c>
      <c r="O137" s="70" t="s">
        <v>34</v>
      </c>
      <c r="P137" s="40" t="s">
        <v>2355</v>
      </c>
      <c r="Q137" s="40" t="s">
        <v>38</v>
      </c>
      <c r="R137" s="4"/>
      <c r="S137" s="4"/>
      <c r="T137" s="4" t="s">
        <v>274</v>
      </c>
      <c r="U137" s="4" t="s">
        <v>416</v>
      </c>
      <c r="V137" s="4" t="s">
        <v>39</v>
      </c>
      <c r="W137" s="4"/>
      <c r="X137" s="22" t="s">
        <v>7</v>
      </c>
      <c r="Y137" s="4" t="e">
        <v>#N/A</v>
      </c>
      <c r="Z137" s="29" t="s">
        <v>861</v>
      </c>
      <c r="AA137" s="29" t="s">
        <v>862</v>
      </c>
      <c r="AB137" s="4" t="s">
        <v>173</v>
      </c>
      <c r="AC137" s="4" t="s">
        <v>174</v>
      </c>
      <c r="AD137" s="4" t="s">
        <v>173</v>
      </c>
      <c r="AE137" s="4" t="s">
        <v>173</v>
      </c>
      <c r="AF137" s="4" t="s">
        <v>174</v>
      </c>
      <c r="AG137" s="4" t="s">
        <v>174</v>
      </c>
      <c r="AH137" s="4" t="s">
        <v>173</v>
      </c>
      <c r="AI137" s="4"/>
      <c r="AJ137" s="4"/>
      <c r="AK137" s="4"/>
      <c r="AL137" s="4"/>
      <c r="AN137" s="11">
        <f t="shared" si="15"/>
        <v>1</v>
      </c>
      <c r="AO137" s="11" t="str">
        <f t="shared" si="12"/>
        <v>Dia útil</v>
      </c>
      <c r="AP137" s="11">
        <f t="shared" si="13"/>
        <v>2</v>
      </c>
      <c r="AQ137" s="11" t="str">
        <f t="shared" si="14"/>
        <v>03/07/2024</v>
      </c>
    </row>
    <row r="138" spans="1:43" ht="31.5" customHeight="1" x14ac:dyDescent="0.3">
      <c r="A138" s="28">
        <v>45457</v>
      </c>
      <c r="B138" s="69">
        <v>45476</v>
      </c>
      <c r="C138" s="4">
        <v>19</v>
      </c>
      <c r="D138" s="4" t="s">
        <v>227</v>
      </c>
      <c r="E138" s="4">
        <v>12951230</v>
      </c>
      <c r="F138" s="3" t="s">
        <v>863</v>
      </c>
      <c r="G138" s="4" t="s">
        <v>864</v>
      </c>
      <c r="H138" s="4">
        <v>62</v>
      </c>
      <c r="I138" s="4" t="s">
        <v>268</v>
      </c>
      <c r="J138" s="4" t="s">
        <v>258</v>
      </c>
      <c r="K138" s="4" t="s">
        <v>117</v>
      </c>
      <c r="L138" s="4" t="s">
        <v>224</v>
      </c>
      <c r="M138" s="4" t="s">
        <v>294</v>
      </c>
      <c r="N138" s="4" t="s">
        <v>295</v>
      </c>
      <c r="O138" s="70" t="s">
        <v>26</v>
      </c>
      <c r="P138" s="40" t="s">
        <v>2343</v>
      </c>
      <c r="Q138" s="40" t="s">
        <v>27</v>
      </c>
      <c r="R138" s="4"/>
      <c r="S138" s="4"/>
      <c r="T138" s="4" t="s">
        <v>274</v>
      </c>
      <c r="U138" s="4" t="s">
        <v>416</v>
      </c>
      <c r="V138" s="4" t="s">
        <v>25</v>
      </c>
      <c r="W138" s="4"/>
      <c r="X138" s="4" t="s">
        <v>17</v>
      </c>
      <c r="Y138" s="4" t="s">
        <v>14</v>
      </c>
      <c r="Z138" s="29" t="s">
        <v>865</v>
      </c>
      <c r="AA138" s="29" t="s">
        <v>297</v>
      </c>
      <c r="AB138" s="4" t="s">
        <v>174</v>
      </c>
      <c r="AC138" s="4" t="s">
        <v>174</v>
      </c>
      <c r="AD138" s="4" t="s">
        <v>174</v>
      </c>
      <c r="AE138" s="4" t="s">
        <v>228</v>
      </c>
      <c r="AF138" s="4" t="s">
        <v>174</v>
      </c>
      <c r="AG138" s="4" t="s">
        <v>174</v>
      </c>
      <c r="AH138" s="4" t="s">
        <v>228</v>
      </c>
      <c r="AI138" s="4"/>
      <c r="AN138" s="11">
        <f t="shared" si="15"/>
        <v>1</v>
      </c>
      <c r="AO138" s="11" t="str">
        <f t="shared" si="12"/>
        <v>Dia útil</v>
      </c>
      <c r="AP138" s="11">
        <f t="shared" si="13"/>
        <v>2</v>
      </c>
      <c r="AQ138" s="11" t="str">
        <f t="shared" si="14"/>
        <v>03/07/2024</v>
      </c>
    </row>
    <row r="139" spans="1:43" ht="31.5" customHeight="1" x14ac:dyDescent="0.3">
      <c r="A139" s="28" t="s">
        <v>227</v>
      </c>
      <c r="B139" s="69">
        <v>45476</v>
      </c>
      <c r="C139" s="4">
        <v>0</v>
      </c>
      <c r="D139" s="4">
        <v>0</v>
      </c>
      <c r="E139" s="4">
        <v>12952029</v>
      </c>
      <c r="F139" s="3" t="s">
        <v>866</v>
      </c>
      <c r="G139" s="4" t="s">
        <v>867</v>
      </c>
      <c r="H139" s="4">
        <v>59</v>
      </c>
      <c r="I139" s="4" t="s">
        <v>257</v>
      </c>
      <c r="J139" s="4" t="s">
        <v>258</v>
      </c>
      <c r="K139" s="50" t="s">
        <v>178</v>
      </c>
      <c r="L139" s="4" t="s">
        <v>395</v>
      </c>
      <c r="M139" s="4" t="s">
        <v>259</v>
      </c>
      <c r="N139" s="4" t="s">
        <v>305</v>
      </c>
      <c r="O139" s="70" t="s">
        <v>29</v>
      </c>
      <c r="P139" s="40" t="s">
        <v>35</v>
      </c>
      <c r="Q139" s="40" t="s">
        <v>35</v>
      </c>
      <c r="R139" s="4" t="s">
        <v>868</v>
      </c>
      <c r="S139" s="4"/>
      <c r="T139" s="4" t="s">
        <v>262</v>
      </c>
      <c r="U139" s="4" t="s">
        <v>263</v>
      </c>
      <c r="V139" s="4" t="s">
        <v>46</v>
      </c>
      <c r="W139" s="4"/>
      <c r="X139" s="4" t="s">
        <v>12</v>
      </c>
      <c r="Y139" s="4" t="s">
        <v>7</v>
      </c>
      <c r="Z139" s="29" t="s">
        <v>869</v>
      </c>
      <c r="AA139" s="29" t="s">
        <v>870</v>
      </c>
      <c r="AB139" s="4" t="s">
        <v>174</v>
      </c>
      <c r="AC139" s="4" t="s">
        <v>174</v>
      </c>
      <c r="AD139" s="4" t="s">
        <v>174</v>
      </c>
      <c r="AE139" s="4" t="s">
        <v>173</v>
      </c>
      <c r="AF139" s="4" t="s">
        <v>174</v>
      </c>
      <c r="AG139" s="4" t="s">
        <v>174</v>
      </c>
      <c r="AH139" s="4" t="s">
        <v>173</v>
      </c>
      <c r="AI139" s="4"/>
      <c r="AN139" s="11">
        <f t="shared" si="15"/>
        <v>1</v>
      </c>
      <c r="AO139" s="11" t="str">
        <f t="shared" si="12"/>
        <v>Dia útil</v>
      </c>
      <c r="AP139" s="11">
        <f t="shared" si="13"/>
        <v>2</v>
      </c>
      <c r="AQ139" s="11" t="str">
        <f t="shared" si="14"/>
        <v>03/07/2024</v>
      </c>
    </row>
    <row r="140" spans="1:43" ht="31.5" customHeight="1" x14ac:dyDescent="0.3">
      <c r="A140" s="28">
        <v>45469</v>
      </c>
      <c r="B140" s="69">
        <v>45476</v>
      </c>
      <c r="C140" s="4">
        <f>_xlfn.DAYS(B140,A140)</f>
        <v>7</v>
      </c>
      <c r="D140" s="4">
        <v>3</v>
      </c>
      <c r="E140" s="4">
        <v>12952031</v>
      </c>
      <c r="F140" s="3" t="s">
        <v>851</v>
      </c>
      <c r="G140" s="4" t="s">
        <v>852</v>
      </c>
      <c r="H140" s="4">
        <v>31</v>
      </c>
      <c r="I140" s="4" t="s">
        <v>257</v>
      </c>
      <c r="J140" s="4" t="s">
        <v>258</v>
      </c>
      <c r="K140" s="50" t="s">
        <v>178</v>
      </c>
      <c r="L140" s="4" t="s">
        <v>224</v>
      </c>
      <c r="M140" s="4" t="s">
        <v>259</v>
      </c>
      <c r="N140" s="4" t="s">
        <v>769</v>
      </c>
      <c r="O140" s="70" t="s">
        <v>29</v>
      </c>
      <c r="P140" s="40" t="s">
        <v>2352</v>
      </c>
      <c r="Q140" s="40" t="s">
        <v>89</v>
      </c>
      <c r="R140" s="4" t="s">
        <v>163</v>
      </c>
      <c r="S140" s="4"/>
      <c r="T140" s="4" t="s">
        <v>262</v>
      </c>
      <c r="U140" s="4" t="s">
        <v>263</v>
      </c>
      <c r="V140" s="64" t="s">
        <v>122</v>
      </c>
      <c r="W140" s="4"/>
      <c r="X140" s="4" t="s">
        <v>12</v>
      </c>
      <c r="Y140" s="4" t="s">
        <v>12</v>
      </c>
      <c r="Z140" s="29" t="s">
        <v>871</v>
      </c>
      <c r="AA140" s="29" t="s">
        <v>872</v>
      </c>
      <c r="AB140" s="4" t="s">
        <v>174</v>
      </c>
      <c r="AC140" s="4" t="s">
        <v>174</v>
      </c>
      <c r="AD140" s="4" t="s">
        <v>174</v>
      </c>
      <c r="AE140" s="4" t="s">
        <v>173</v>
      </c>
      <c r="AF140" s="4" t="s">
        <v>173</v>
      </c>
      <c r="AG140" s="4" t="s">
        <v>174</v>
      </c>
      <c r="AH140" s="4" t="s">
        <v>173</v>
      </c>
      <c r="AI140" s="4"/>
      <c r="AN140" s="11">
        <f t="shared" si="15"/>
        <v>1</v>
      </c>
      <c r="AO140" s="11" t="str">
        <f t="shared" si="12"/>
        <v>Dia útil</v>
      </c>
      <c r="AP140" s="11">
        <f t="shared" si="13"/>
        <v>2</v>
      </c>
      <c r="AQ140" s="11" t="str">
        <f t="shared" si="14"/>
        <v>03/07/2024</v>
      </c>
    </row>
    <row r="141" spans="1:43" ht="31.5" customHeight="1" x14ac:dyDescent="0.3">
      <c r="A141" s="28">
        <v>45476</v>
      </c>
      <c r="B141" s="69">
        <v>45476</v>
      </c>
      <c r="C141" s="4">
        <v>0</v>
      </c>
      <c r="D141" s="4">
        <v>1</v>
      </c>
      <c r="E141" s="4">
        <v>12952028</v>
      </c>
      <c r="F141" s="3" t="s">
        <v>866</v>
      </c>
      <c r="G141" s="4" t="s">
        <v>867</v>
      </c>
      <c r="H141" s="4">
        <v>59</v>
      </c>
      <c r="I141" s="4" t="s">
        <v>257</v>
      </c>
      <c r="J141" s="4" t="s">
        <v>258</v>
      </c>
      <c r="K141" s="50" t="s">
        <v>178</v>
      </c>
      <c r="L141" s="4" t="s">
        <v>395</v>
      </c>
      <c r="M141" s="4" t="s">
        <v>259</v>
      </c>
      <c r="N141" s="4" t="s">
        <v>769</v>
      </c>
      <c r="O141" s="70" t="s">
        <v>29</v>
      </c>
      <c r="P141" s="40" t="s">
        <v>30</v>
      </c>
      <c r="Q141" s="40" t="s">
        <v>30</v>
      </c>
      <c r="R141" s="4"/>
      <c r="S141" s="4"/>
      <c r="T141" s="4" t="s">
        <v>262</v>
      </c>
      <c r="U141" s="4" t="s">
        <v>263</v>
      </c>
      <c r="V141" s="22" t="s">
        <v>46</v>
      </c>
      <c r="W141" s="4"/>
      <c r="X141" s="4" t="s">
        <v>12</v>
      </c>
      <c r="Y141" s="4" t="s">
        <v>7</v>
      </c>
      <c r="Z141" s="29" t="s">
        <v>873</v>
      </c>
      <c r="AA141" s="29" t="s">
        <v>874</v>
      </c>
      <c r="AB141" s="4" t="s">
        <v>174</v>
      </c>
      <c r="AC141" s="4" t="s">
        <v>174</v>
      </c>
      <c r="AD141" s="4" t="s">
        <v>174</v>
      </c>
      <c r="AE141" s="4" t="s">
        <v>173</v>
      </c>
      <c r="AF141" s="4" t="s">
        <v>173</v>
      </c>
      <c r="AG141" s="4" t="s">
        <v>174</v>
      </c>
      <c r="AH141" s="4" t="s">
        <v>173</v>
      </c>
      <c r="AI141" s="4"/>
      <c r="AN141" s="11">
        <f t="shared" si="15"/>
        <v>1</v>
      </c>
      <c r="AO141" s="11" t="str">
        <f t="shared" si="12"/>
        <v>Dia útil</v>
      </c>
      <c r="AP141" s="11">
        <f t="shared" si="13"/>
        <v>2</v>
      </c>
      <c r="AQ141" s="11" t="str">
        <f t="shared" si="14"/>
        <v>03/07/2024</v>
      </c>
    </row>
    <row r="142" spans="1:43" ht="31.5" customHeight="1" x14ac:dyDescent="0.3">
      <c r="A142" s="28">
        <v>45453</v>
      </c>
      <c r="B142" s="69">
        <v>45477</v>
      </c>
      <c r="C142" s="4">
        <v>24</v>
      </c>
      <c r="D142" s="4">
        <v>13</v>
      </c>
      <c r="E142" s="4">
        <v>12952438</v>
      </c>
      <c r="F142" s="3" t="s">
        <v>875</v>
      </c>
      <c r="G142" s="4" t="s">
        <v>876</v>
      </c>
      <c r="H142" s="4">
        <v>70</v>
      </c>
      <c r="I142" s="4" t="s">
        <v>268</v>
      </c>
      <c r="J142" s="4" t="s">
        <v>258</v>
      </c>
      <c r="K142" s="50" t="s">
        <v>118</v>
      </c>
      <c r="L142" s="4" t="s">
        <v>226</v>
      </c>
      <c r="M142" s="4" t="s">
        <v>259</v>
      </c>
      <c r="N142" s="4" t="s">
        <v>305</v>
      </c>
      <c r="O142" s="70" t="s">
        <v>29</v>
      </c>
      <c r="P142" s="40" t="s">
        <v>32</v>
      </c>
      <c r="Q142" s="40" t="s">
        <v>32</v>
      </c>
      <c r="R142" s="4" t="s">
        <v>147</v>
      </c>
      <c r="S142" s="4" t="s">
        <v>148</v>
      </c>
      <c r="T142" s="4" t="s">
        <v>274</v>
      </c>
      <c r="U142" s="4" t="s">
        <v>263</v>
      </c>
      <c r="V142" s="22" t="s">
        <v>28</v>
      </c>
      <c r="W142" s="4" t="s">
        <v>438</v>
      </c>
      <c r="X142" s="22" t="s">
        <v>7</v>
      </c>
      <c r="Y142" s="4" t="s">
        <v>7</v>
      </c>
      <c r="Z142" s="29" t="s">
        <v>877</v>
      </c>
      <c r="AA142" s="29" t="s">
        <v>878</v>
      </c>
      <c r="AB142" s="4" t="s">
        <v>173</v>
      </c>
      <c r="AC142" s="4" t="s">
        <v>173</v>
      </c>
      <c r="AD142" s="4" t="s">
        <v>173</v>
      </c>
      <c r="AE142" s="4" t="s">
        <v>173</v>
      </c>
      <c r="AF142" s="4" t="s">
        <v>173</v>
      </c>
      <c r="AG142" s="4" t="s">
        <v>174</v>
      </c>
      <c r="AH142" s="4" t="s">
        <v>173</v>
      </c>
      <c r="AI142" s="4"/>
      <c r="AN142" s="11">
        <f t="shared" si="15"/>
        <v>1</v>
      </c>
      <c r="AO142" s="11" t="str">
        <f t="shared" si="12"/>
        <v>Dia útil</v>
      </c>
      <c r="AP142" s="11">
        <f t="shared" si="13"/>
        <v>3</v>
      </c>
      <c r="AQ142" s="11" t="str">
        <f t="shared" si="14"/>
        <v>04/07/2024</v>
      </c>
    </row>
    <row r="143" spans="1:43" ht="31.5" customHeight="1" x14ac:dyDescent="0.3">
      <c r="A143" s="28">
        <v>45443</v>
      </c>
      <c r="B143" s="69">
        <v>45477</v>
      </c>
      <c r="C143" s="4">
        <v>34</v>
      </c>
      <c r="D143" s="4">
        <v>0</v>
      </c>
      <c r="E143" s="4">
        <v>12952712</v>
      </c>
      <c r="F143" s="3" t="s">
        <v>879</v>
      </c>
      <c r="G143" s="4" t="s">
        <v>880</v>
      </c>
      <c r="H143" s="4">
        <v>66</v>
      </c>
      <c r="I143" s="4" t="s">
        <v>268</v>
      </c>
      <c r="J143" s="4" t="s">
        <v>258</v>
      </c>
      <c r="K143" s="4" t="s">
        <v>116</v>
      </c>
      <c r="L143" s="4" t="s">
        <v>395</v>
      </c>
      <c r="M143" s="4" t="s">
        <v>294</v>
      </c>
      <c r="N143" s="4" t="s">
        <v>295</v>
      </c>
      <c r="O143" s="70" t="s">
        <v>26</v>
      </c>
      <c r="P143" s="40" t="s">
        <v>2343</v>
      </c>
      <c r="Q143" s="40" t="s">
        <v>27</v>
      </c>
      <c r="R143" s="4"/>
      <c r="S143" s="4"/>
      <c r="T143" s="4" t="s">
        <v>274</v>
      </c>
      <c r="U143" s="4" t="s">
        <v>416</v>
      </c>
      <c r="V143" s="22" t="s">
        <v>25</v>
      </c>
      <c r="W143" s="4"/>
      <c r="X143" s="4" t="s">
        <v>17</v>
      </c>
      <c r="Y143" s="4" t="s">
        <v>14</v>
      </c>
      <c r="Z143" s="29" t="s">
        <v>881</v>
      </c>
      <c r="AA143" s="29" t="s">
        <v>297</v>
      </c>
      <c r="AB143" s="4" t="s">
        <v>174</v>
      </c>
      <c r="AC143" s="4" t="s">
        <v>174</v>
      </c>
      <c r="AD143" s="4" t="s">
        <v>174</v>
      </c>
      <c r="AE143" s="4" t="s">
        <v>228</v>
      </c>
      <c r="AF143" s="4" t="s">
        <v>174</v>
      </c>
      <c r="AG143" s="4" t="s">
        <v>174</v>
      </c>
      <c r="AH143" s="4" t="s">
        <v>228</v>
      </c>
      <c r="AI143" s="4"/>
      <c r="AN143" s="11">
        <f t="shared" si="15"/>
        <v>1</v>
      </c>
      <c r="AO143" s="11" t="str">
        <f t="shared" si="12"/>
        <v>Dia útil</v>
      </c>
      <c r="AP143" s="11">
        <f t="shared" si="13"/>
        <v>3</v>
      </c>
      <c r="AQ143" s="11" t="str">
        <f t="shared" si="14"/>
        <v>04/07/2024</v>
      </c>
    </row>
    <row r="144" spans="1:43" ht="31.5" customHeight="1" x14ac:dyDescent="0.3">
      <c r="A144" s="28">
        <v>45468</v>
      </c>
      <c r="B144" s="69">
        <v>45477</v>
      </c>
      <c r="C144" s="4">
        <v>9</v>
      </c>
      <c r="D144" s="4">
        <v>0</v>
      </c>
      <c r="E144" s="4">
        <v>12953055</v>
      </c>
      <c r="F144" s="3" t="s">
        <v>882</v>
      </c>
      <c r="G144" s="4" t="s">
        <v>883</v>
      </c>
      <c r="H144" s="4">
        <v>9</v>
      </c>
      <c r="I144" s="4" t="s">
        <v>268</v>
      </c>
      <c r="J144" s="4" t="s">
        <v>884</v>
      </c>
      <c r="K144" s="4" t="s">
        <v>117</v>
      </c>
      <c r="L144" s="4" t="s">
        <v>885</v>
      </c>
      <c r="M144" s="4" t="s">
        <v>294</v>
      </c>
      <c r="N144" s="4" t="s">
        <v>295</v>
      </c>
      <c r="O144" s="70" t="s">
        <v>26</v>
      </c>
      <c r="P144" s="40" t="s">
        <v>2343</v>
      </c>
      <c r="Q144" s="40" t="s">
        <v>27</v>
      </c>
      <c r="R144" s="4"/>
      <c r="S144" s="4"/>
      <c r="T144" s="4" t="s">
        <v>274</v>
      </c>
      <c r="U144" s="4" t="s">
        <v>416</v>
      </c>
      <c r="V144" s="22" t="s">
        <v>25</v>
      </c>
      <c r="W144" s="4"/>
      <c r="X144" s="4" t="s">
        <v>17</v>
      </c>
      <c r="Y144" s="4" t="s">
        <v>14</v>
      </c>
      <c r="Z144" s="29" t="s">
        <v>886</v>
      </c>
      <c r="AA144" s="29" t="s">
        <v>297</v>
      </c>
      <c r="AB144" s="4" t="s">
        <v>174</v>
      </c>
      <c r="AC144" s="4" t="s">
        <v>174</v>
      </c>
      <c r="AD144" s="4" t="s">
        <v>174</v>
      </c>
      <c r="AE144" s="4" t="s">
        <v>228</v>
      </c>
      <c r="AF144" s="4" t="s">
        <v>174</v>
      </c>
      <c r="AG144" s="4" t="s">
        <v>174</v>
      </c>
      <c r="AH144" s="4" t="s">
        <v>228</v>
      </c>
      <c r="AI144" s="4"/>
      <c r="AN144" s="11">
        <f t="shared" si="15"/>
        <v>1</v>
      </c>
      <c r="AO144" s="11" t="str">
        <f t="shared" si="12"/>
        <v>Dia útil</v>
      </c>
      <c r="AP144" s="11">
        <f t="shared" si="13"/>
        <v>3</v>
      </c>
      <c r="AQ144" s="11" t="str">
        <f t="shared" si="14"/>
        <v>04/07/2024</v>
      </c>
    </row>
    <row r="145" spans="1:43" ht="31.5" customHeight="1" x14ac:dyDescent="0.3">
      <c r="A145" s="28">
        <v>45465</v>
      </c>
      <c r="B145" s="69">
        <v>45478</v>
      </c>
      <c r="C145" s="4">
        <v>13</v>
      </c>
      <c r="D145" s="4">
        <v>0</v>
      </c>
      <c r="E145" s="4">
        <v>12955147</v>
      </c>
      <c r="F145" s="3" t="s">
        <v>887</v>
      </c>
      <c r="G145" s="4" t="s">
        <v>888</v>
      </c>
      <c r="H145" s="4">
        <v>74</v>
      </c>
      <c r="I145" s="4" t="s">
        <v>268</v>
      </c>
      <c r="J145" s="4" t="s">
        <v>884</v>
      </c>
      <c r="K145" s="4" t="s">
        <v>117</v>
      </c>
      <c r="L145" s="4" t="s">
        <v>136</v>
      </c>
      <c r="M145" s="4" t="s">
        <v>294</v>
      </c>
      <c r="N145" s="4" t="s">
        <v>295</v>
      </c>
      <c r="O145" s="70" t="s">
        <v>26</v>
      </c>
      <c r="P145" s="40" t="s">
        <v>2343</v>
      </c>
      <c r="Q145" s="40" t="s">
        <v>27</v>
      </c>
      <c r="R145" s="4"/>
      <c r="S145" s="4"/>
      <c r="T145" s="4" t="s">
        <v>274</v>
      </c>
      <c r="U145" s="4" t="s">
        <v>416</v>
      </c>
      <c r="V145" s="4" t="s">
        <v>25</v>
      </c>
      <c r="W145" s="4"/>
      <c r="X145" s="4" t="s">
        <v>17</v>
      </c>
      <c r="Y145" s="4" t="s">
        <v>14</v>
      </c>
      <c r="Z145" s="29" t="s">
        <v>889</v>
      </c>
      <c r="AA145" s="29" t="s">
        <v>297</v>
      </c>
      <c r="AB145" s="4" t="s">
        <v>174</v>
      </c>
      <c r="AC145" s="4" t="s">
        <v>174</v>
      </c>
      <c r="AD145" s="4" t="s">
        <v>174</v>
      </c>
      <c r="AE145" s="4" t="s">
        <v>228</v>
      </c>
      <c r="AF145" s="4" t="s">
        <v>174</v>
      </c>
      <c r="AG145" s="4" t="s">
        <v>174</v>
      </c>
      <c r="AH145" s="4" t="s">
        <v>228</v>
      </c>
      <c r="AI145" s="4"/>
      <c r="AN145" s="11">
        <f t="shared" si="15"/>
        <v>1</v>
      </c>
      <c r="AO145" s="11" t="str">
        <f t="shared" si="12"/>
        <v>Dia útil</v>
      </c>
      <c r="AP145" s="11">
        <f t="shared" si="13"/>
        <v>4</v>
      </c>
      <c r="AQ145" s="11" t="str">
        <f t="shared" si="14"/>
        <v>05/07/2024</v>
      </c>
    </row>
    <row r="146" spans="1:43" ht="31.5" customHeight="1" x14ac:dyDescent="0.3">
      <c r="A146" s="28">
        <v>45478</v>
      </c>
      <c r="B146" s="69">
        <v>45478</v>
      </c>
      <c r="C146" s="4">
        <v>0</v>
      </c>
      <c r="D146" s="4">
        <v>1</v>
      </c>
      <c r="E146" s="4">
        <v>12956205</v>
      </c>
      <c r="F146" s="3" t="s">
        <v>890</v>
      </c>
      <c r="G146" s="4" t="s">
        <v>891</v>
      </c>
      <c r="H146" s="4">
        <v>60</v>
      </c>
      <c r="I146" s="4" t="s">
        <v>257</v>
      </c>
      <c r="J146" s="4" t="s">
        <v>269</v>
      </c>
      <c r="K146" s="4" t="s">
        <v>118</v>
      </c>
      <c r="L146" s="4" t="s">
        <v>224</v>
      </c>
      <c r="M146" s="4" t="s">
        <v>259</v>
      </c>
      <c r="N146" s="4" t="s">
        <v>620</v>
      </c>
      <c r="O146" s="70" t="s">
        <v>102</v>
      </c>
      <c r="P146" s="40" t="s">
        <v>2355</v>
      </c>
      <c r="Q146" s="40" t="s">
        <v>38</v>
      </c>
      <c r="R146" s="4" t="s">
        <v>892</v>
      </c>
      <c r="S146" s="4"/>
      <c r="T146" s="4" t="s">
        <v>274</v>
      </c>
      <c r="U146" s="4" t="s">
        <v>263</v>
      </c>
      <c r="V146" s="4" t="s">
        <v>39</v>
      </c>
      <c r="W146" s="4" t="s">
        <v>122</v>
      </c>
      <c r="X146" s="22" t="s">
        <v>7</v>
      </c>
      <c r="Y146" s="4" t="s">
        <v>12</v>
      </c>
      <c r="Z146" s="29" t="s">
        <v>893</v>
      </c>
      <c r="AA146" s="29" t="s">
        <v>894</v>
      </c>
      <c r="AB146" s="4" t="s">
        <v>174</v>
      </c>
      <c r="AC146" s="4" t="s">
        <v>174</v>
      </c>
      <c r="AD146" s="4" t="s">
        <v>174</v>
      </c>
      <c r="AE146" s="4" t="s">
        <v>173</v>
      </c>
      <c r="AF146" s="4" t="s">
        <v>173</v>
      </c>
      <c r="AG146" s="4" t="s">
        <v>174</v>
      </c>
      <c r="AH146" s="4" t="s">
        <v>173</v>
      </c>
      <c r="AI146" s="4"/>
      <c r="AJ146" s="4"/>
      <c r="AK146" s="4"/>
      <c r="AL146" s="4"/>
      <c r="AN146" s="11">
        <f t="shared" si="15"/>
        <v>1</v>
      </c>
      <c r="AO146" s="11" t="str">
        <f t="shared" si="12"/>
        <v>Dia útil</v>
      </c>
      <c r="AP146" s="11">
        <f t="shared" si="13"/>
        <v>4</v>
      </c>
      <c r="AQ146" s="11" t="str">
        <f t="shared" si="14"/>
        <v>05/07/2024</v>
      </c>
    </row>
    <row r="147" spans="1:43" ht="31.5" customHeight="1" x14ac:dyDescent="0.3">
      <c r="A147" s="28">
        <v>45461</v>
      </c>
      <c r="B147" s="69">
        <v>45478</v>
      </c>
      <c r="C147" s="4">
        <v>17</v>
      </c>
      <c r="D147" s="4">
        <v>5</v>
      </c>
      <c r="E147" s="4">
        <v>12956352</v>
      </c>
      <c r="F147" s="3" t="s">
        <v>895</v>
      </c>
      <c r="G147" s="4" t="s">
        <v>896</v>
      </c>
      <c r="H147" s="4">
        <v>68</v>
      </c>
      <c r="I147" s="4" t="s">
        <v>268</v>
      </c>
      <c r="J147" s="4" t="s">
        <v>258</v>
      </c>
      <c r="K147" s="4" t="s">
        <v>121</v>
      </c>
      <c r="L147" s="4" t="s">
        <v>136</v>
      </c>
      <c r="M147" s="4" t="s">
        <v>259</v>
      </c>
      <c r="N147" s="4" t="s">
        <v>305</v>
      </c>
      <c r="O147" s="70" t="s">
        <v>29</v>
      </c>
      <c r="P147" s="40" t="s">
        <v>32</v>
      </c>
      <c r="Q147" s="40" t="s">
        <v>32</v>
      </c>
      <c r="R147" s="4" t="s">
        <v>148</v>
      </c>
      <c r="S147" s="4"/>
      <c r="T147" s="4" t="s">
        <v>274</v>
      </c>
      <c r="U147" s="4" t="s">
        <v>263</v>
      </c>
      <c r="V147" s="4" t="s">
        <v>28</v>
      </c>
      <c r="W147" s="4" t="s">
        <v>225</v>
      </c>
      <c r="X147" s="22" t="s">
        <v>7</v>
      </c>
      <c r="Y147" s="4" t="s">
        <v>7</v>
      </c>
      <c r="Z147" s="29" t="s">
        <v>897</v>
      </c>
      <c r="AA147" s="29" t="s">
        <v>898</v>
      </c>
      <c r="AB147" s="4" t="s">
        <v>174</v>
      </c>
      <c r="AC147" s="4" t="s">
        <v>174</v>
      </c>
      <c r="AD147" s="4" t="s">
        <v>174</v>
      </c>
      <c r="AE147" s="4" t="s">
        <v>173</v>
      </c>
      <c r="AF147" s="4" t="s">
        <v>173</v>
      </c>
      <c r="AG147" s="4" t="s">
        <v>174</v>
      </c>
      <c r="AH147" s="4" t="s">
        <v>173</v>
      </c>
      <c r="AI147" s="4"/>
      <c r="AN147" s="11">
        <f t="shared" si="15"/>
        <v>1</v>
      </c>
      <c r="AO147" s="11" t="str">
        <f t="shared" si="12"/>
        <v>Dia útil</v>
      </c>
      <c r="AP147" s="11">
        <f t="shared" si="13"/>
        <v>4</v>
      </c>
      <c r="AQ147" s="11" t="str">
        <f t="shared" si="14"/>
        <v>05/07/2024</v>
      </c>
    </row>
    <row r="148" spans="1:43" ht="31.5" customHeight="1" x14ac:dyDescent="0.3">
      <c r="A148" s="28">
        <v>45477</v>
      </c>
      <c r="B148" s="69">
        <v>45480</v>
      </c>
      <c r="C148" s="4">
        <v>3</v>
      </c>
      <c r="D148" s="4">
        <v>0</v>
      </c>
      <c r="E148" s="4">
        <v>12956619</v>
      </c>
      <c r="F148" s="3" t="s">
        <v>899</v>
      </c>
      <c r="G148" s="4" t="s">
        <v>900</v>
      </c>
      <c r="H148" s="4">
        <v>76</v>
      </c>
      <c r="I148" s="4" t="s">
        <v>257</v>
      </c>
      <c r="J148" s="4" t="s">
        <v>269</v>
      </c>
      <c r="K148" s="4" t="s">
        <v>121</v>
      </c>
      <c r="L148" s="4" t="s">
        <v>224</v>
      </c>
      <c r="M148" s="4" t="s">
        <v>259</v>
      </c>
      <c r="N148" s="4" t="s">
        <v>305</v>
      </c>
      <c r="O148" s="70" t="s">
        <v>102</v>
      </c>
      <c r="P148" s="40" t="s">
        <v>2347</v>
      </c>
      <c r="Q148" s="40" t="s">
        <v>83</v>
      </c>
      <c r="R148" s="4" t="s">
        <v>143</v>
      </c>
      <c r="S148" s="4"/>
      <c r="T148" s="4" t="s">
        <v>274</v>
      </c>
      <c r="U148" s="4" t="s">
        <v>263</v>
      </c>
      <c r="V148" s="4" t="s">
        <v>122</v>
      </c>
      <c r="W148" s="4" t="s">
        <v>901</v>
      </c>
      <c r="X148" s="22" t="s">
        <v>7</v>
      </c>
      <c r="Y148" s="4" t="s">
        <v>12</v>
      </c>
      <c r="Z148" s="29" t="s">
        <v>902</v>
      </c>
      <c r="AA148" s="29" t="s">
        <v>903</v>
      </c>
      <c r="AB148" s="4" t="s">
        <v>174</v>
      </c>
      <c r="AC148" s="4" t="s">
        <v>174</v>
      </c>
      <c r="AD148" s="4" t="s">
        <v>174</v>
      </c>
      <c r="AE148" s="4" t="s">
        <v>173</v>
      </c>
      <c r="AF148" s="4" t="s">
        <v>174</v>
      </c>
      <c r="AG148" s="4" t="s">
        <v>174</v>
      </c>
      <c r="AH148" s="4" t="s">
        <v>173</v>
      </c>
      <c r="AI148" s="4"/>
      <c r="AN148" s="11">
        <f t="shared" si="15"/>
        <v>1</v>
      </c>
      <c r="AO148" s="11" t="str">
        <f t="shared" si="12"/>
        <v>Final de semana</v>
      </c>
      <c r="AP148" s="11">
        <f t="shared" si="13"/>
        <v>5</v>
      </c>
      <c r="AQ148" s="11" t="str">
        <f t="shared" si="14"/>
        <v>07/07/2024</v>
      </c>
    </row>
    <row r="149" spans="1:43" ht="31.5" customHeight="1" x14ac:dyDescent="0.3">
      <c r="A149" s="28">
        <v>45189</v>
      </c>
      <c r="B149" s="69">
        <v>45481</v>
      </c>
      <c r="C149" s="4">
        <v>292</v>
      </c>
      <c r="D149" s="4">
        <v>13</v>
      </c>
      <c r="E149" s="4">
        <v>12956840</v>
      </c>
      <c r="F149" s="3" t="s">
        <v>904</v>
      </c>
      <c r="G149" s="4" t="s">
        <v>905</v>
      </c>
      <c r="H149" s="4">
        <v>9</v>
      </c>
      <c r="I149" s="4" t="s">
        <v>268</v>
      </c>
      <c r="J149" s="4" t="s">
        <v>258</v>
      </c>
      <c r="K149" s="4" t="s">
        <v>121</v>
      </c>
      <c r="L149" s="4" t="s">
        <v>136</v>
      </c>
      <c r="M149" s="4" t="s">
        <v>259</v>
      </c>
      <c r="N149" s="4" t="s">
        <v>620</v>
      </c>
      <c r="O149" s="70" t="s">
        <v>29</v>
      </c>
      <c r="P149" s="40" t="s">
        <v>32</v>
      </c>
      <c r="Q149" s="40" t="s">
        <v>32</v>
      </c>
      <c r="R149" s="4" t="s">
        <v>147</v>
      </c>
      <c r="S149" s="4"/>
      <c r="T149" s="4" t="s">
        <v>274</v>
      </c>
      <c r="U149" s="4" t="s">
        <v>263</v>
      </c>
      <c r="V149" s="64" t="s">
        <v>28</v>
      </c>
      <c r="W149" s="4"/>
      <c r="X149" s="22" t="s">
        <v>7</v>
      </c>
      <c r="Y149" s="4" t="s">
        <v>7</v>
      </c>
      <c r="Z149" s="29" t="s">
        <v>907</v>
      </c>
      <c r="AA149" s="29" t="s">
        <v>908</v>
      </c>
      <c r="AB149" s="4" t="s">
        <v>173</v>
      </c>
      <c r="AC149" s="4" t="s">
        <v>174</v>
      </c>
      <c r="AD149" s="4" t="s">
        <v>174</v>
      </c>
      <c r="AE149" s="4" t="s">
        <v>173</v>
      </c>
      <c r="AF149" s="4" t="s">
        <v>173</v>
      </c>
      <c r="AG149" s="4" t="s">
        <v>173</v>
      </c>
      <c r="AH149" s="4" t="s">
        <v>173</v>
      </c>
      <c r="AI149" s="4"/>
      <c r="AN149" s="11">
        <f t="shared" si="15"/>
        <v>2</v>
      </c>
      <c r="AO149" s="11" t="str">
        <f t="shared" si="12"/>
        <v>Dia útil</v>
      </c>
      <c r="AP149" s="11">
        <f t="shared" si="13"/>
        <v>5</v>
      </c>
      <c r="AQ149" s="11" t="str">
        <f t="shared" si="14"/>
        <v>08/07/2024</v>
      </c>
    </row>
    <row r="150" spans="1:43" ht="31.5" customHeight="1" x14ac:dyDescent="0.3">
      <c r="A150" s="28">
        <v>45481</v>
      </c>
      <c r="B150" s="69">
        <v>45481</v>
      </c>
      <c r="C150" s="4">
        <v>0</v>
      </c>
      <c r="D150" s="4">
        <v>1</v>
      </c>
      <c r="E150" s="4">
        <v>12958860</v>
      </c>
      <c r="F150" s="3" t="s">
        <v>909</v>
      </c>
      <c r="G150" s="4" t="s">
        <v>910</v>
      </c>
      <c r="H150" s="4">
        <v>41</v>
      </c>
      <c r="I150" s="4" t="s">
        <v>268</v>
      </c>
      <c r="J150" s="4" t="s">
        <v>258</v>
      </c>
      <c r="K150" s="4" t="s">
        <v>121</v>
      </c>
      <c r="L150" s="4" t="s">
        <v>223</v>
      </c>
      <c r="M150" s="4" t="s">
        <v>259</v>
      </c>
      <c r="N150" s="4" t="s">
        <v>338</v>
      </c>
      <c r="O150" s="70" t="s">
        <v>102</v>
      </c>
      <c r="P150" s="40" t="s">
        <v>2359</v>
      </c>
      <c r="Q150" s="40" t="s">
        <v>2375</v>
      </c>
      <c r="R150" s="4"/>
      <c r="S150" s="4"/>
      <c r="T150" s="4" t="s">
        <v>274</v>
      </c>
      <c r="U150" s="4" t="s">
        <v>263</v>
      </c>
      <c r="V150" s="4" t="s">
        <v>122</v>
      </c>
      <c r="W150" s="4"/>
      <c r="X150" s="4" t="s">
        <v>12</v>
      </c>
      <c r="Y150" s="4" t="s">
        <v>12</v>
      </c>
      <c r="Z150" s="29" t="s">
        <v>911</v>
      </c>
      <c r="AA150" s="29" t="s">
        <v>912</v>
      </c>
      <c r="AB150" s="4" t="s">
        <v>174</v>
      </c>
      <c r="AC150" s="4" t="s">
        <v>174</v>
      </c>
      <c r="AD150" s="4" t="s">
        <v>174</v>
      </c>
      <c r="AE150" s="4" t="s">
        <v>173</v>
      </c>
      <c r="AF150" s="4" t="s">
        <v>173</v>
      </c>
      <c r="AG150" s="4" t="s">
        <v>174</v>
      </c>
      <c r="AH150" s="4" t="s">
        <v>173</v>
      </c>
      <c r="AI150" s="4"/>
      <c r="AN150" s="11">
        <f t="shared" si="15"/>
        <v>2</v>
      </c>
      <c r="AO150" s="11" t="str">
        <f t="shared" si="12"/>
        <v>Dia útil</v>
      </c>
      <c r="AP150" s="11">
        <f t="shared" si="13"/>
        <v>5</v>
      </c>
      <c r="AQ150" s="11" t="str">
        <f t="shared" si="14"/>
        <v>08/07/2024</v>
      </c>
    </row>
    <row r="151" spans="1:43" ht="31.5" customHeight="1" x14ac:dyDescent="0.3">
      <c r="A151" s="28">
        <v>45481</v>
      </c>
      <c r="B151" s="69">
        <v>45481</v>
      </c>
      <c r="C151" s="4">
        <v>0</v>
      </c>
      <c r="D151" s="4">
        <v>2</v>
      </c>
      <c r="E151" s="4">
        <v>12959267</v>
      </c>
      <c r="F151" s="3" t="s">
        <v>913</v>
      </c>
      <c r="G151" s="4" t="s">
        <v>914</v>
      </c>
      <c r="H151" s="4">
        <v>62</v>
      </c>
      <c r="I151" s="4" t="s">
        <v>268</v>
      </c>
      <c r="J151" s="4" t="s">
        <v>258</v>
      </c>
      <c r="K151" s="4" t="s">
        <v>121</v>
      </c>
      <c r="L151" s="4" t="s">
        <v>764</v>
      </c>
      <c r="M151" s="4" t="s">
        <v>259</v>
      </c>
      <c r="N151" s="4" t="s">
        <v>620</v>
      </c>
      <c r="O151" s="70" t="s">
        <v>29</v>
      </c>
      <c r="P151" s="40" t="s">
        <v>90</v>
      </c>
      <c r="Q151" s="40" t="s">
        <v>90</v>
      </c>
      <c r="R151" s="4" t="s">
        <v>915</v>
      </c>
      <c r="S151" s="4"/>
      <c r="T151" s="4" t="s">
        <v>274</v>
      </c>
      <c r="U151" s="4" t="s">
        <v>263</v>
      </c>
      <c r="V151" s="64" t="s">
        <v>114</v>
      </c>
      <c r="W151" s="4"/>
      <c r="X151" s="22" t="s">
        <v>7</v>
      </c>
      <c r="Y151" s="4" t="s">
        <v>7</v>
      </c>
      <c r="Z151" s="29" t="s">
        <v>916</v>
      </c>
      <c r="AA151" s="29" t="s">
        <v>917</v>
      </c>
      <c r="AB151" s="4" t="s">
        <v>174</v>
      </c>
      <c r="AC151" s="4" t="s">
        <v>174</v>
      </c>
      <c r="AD151" s="4" t="s">
        <v>174</v>
      </c>
      <c r="AE151" s="4" t="s">
        <v>173</v>
      </c>
      <c r="AF151" s="4" t="s">
        <v>173</v>
      </c>
      <c r="AG151" s="4" t="s">
        <v>174</v>
      </c>
      <c r="AH151" s="4" t="s">
        <v>173</v>
      </c>
      <c r="AI151" s="4"/>
      <c r="AN151" s="11">
        <f t="shared" si="15"/>
        <v>2</v>
      </c>
      <c r="AO151" s="11" t="str">
        <f t="shared" si="12"/>
        <v>Dia útil</v>
      </c>
      <c r="AP151" s="11">
        <f t="shared" si="13"/>
        <v>5</v>
      </c>
      <c r="AQ151" s="11" t="str">
        <f t="shared" si="14"/>
        <v>08/07/2024</v>
      </c>
    </row>
    <row r="152" spans="1:43" ht="31.5" customHeight="1" x14ac:dyDescent="0.3">
      <c r="A152" s="28">
        <v>45449</v>
      </c>
      <c r="B152" s="69">
        <v>45481</v>
      </c>
      <c r="C152" s="4">
        <v>32</v>
      </c>
      <c r="D152" s="4">
        <v>4</v>
      </c>
      <c r="E152" s="4">
        <v>12958314</v>
      </c>
      <c r="F152" s="3" t="s">
        <v>918</v>
      </c>
      <c r="G152" s="4" t="s">
        <v>919</v>
      </c>
      <c r="H152" s="4">
        <v>63</v>
      </c>
      <c r="I152" s="4" t="s">
        <v>268</v>
      </c>
      <c r="J152" s="4" t="s">
        <v>258</v>
      </c>
      <c r="K152" s="4" t="s">
        <v>118</v>
      </c>
      <c r="L152" s="4" t="s">
        <v>223</v>
      </c>
      <c r="M152" s="4" t="s">
        <v>259</v>
      </c>
      <c r="N152" s="4" t="s">
        <v>311</v>
      </c>
      <c r="O152" s="70" t="s">
        <v>29</v>
      </c>
      <c r="P152" s="40" t="s">
        <v>32</v>
      </c>
      <c r="Q152" s="40" t="s">
        <v>32</v>
      </c>
      <c r="R152" s="4" t="s">
        <v>146</v>
      </c>
      <c r="S152" s="4"/>
      <c r="T152" s="4" t="s">
        <v>262</v>
      </c>
      <c r="U152" s="4" t="s">
        <v>263</v>
      </c>
      <c r="V152" s="64" t="s">
        <v>46</v>
      </c>
      <c r="W152" s="4" t="s">
        <v>28</v>
      </c>
      <c r="X152" s="22" t="s">
        <v>7</v>
      </c>
      <c r="Y152" s="4" t="s">
        <v>12</v>
      </c>
      <c r="Z152" s="29" t="s">
        <v>920</v>
      </c>
      <c r="AA152" s="29"/>
      <c r="AB152" s="4" t="s">
        <v>173</v>
      </c>
      <c r="AC152" s="4" t="s">
        <v>173</v>
      </c>
      <c r="AD152" s="4" t="s">
        <v>174</v>
      </c>
      <c r="AE152" s="4" t="s">
        <v>173</v>
      </c>
      <c r="AF152" s="4" t="s">
        <v>173</v>
      </c>
      <c r="AG152" s="4" t="s">
        <v>174</v>
      </c>
      <c r="AH152" s="4" t="s">
        <v>173</v>
      </c>
      <c r="AI152" s="4"/>
      <c r="AN152" s="11">
        <f t="shared" si="15"/>
        <v>2</v>
      </c>
      <c r="AO152" s="11" t="str">
        <f t="shared" si="12"/>
        <v>Dia útil</v>
      </c>
      <c r="AP152" s="11">
        <f t="shared" si="13"/>
        <v>5</v>
      </c>
      <c r="AQ152" s="11" t="str">
        <f t="shared" si="14"/>
        <v>08/07/2024</v>
      </c>
    </row>
    <row r="153" spans="1:43" ht="31.5" customHeight="1" x14ac:dyDescent="0.3">
      <c r="A153" s="28">
        <v>45470</v>
      </c>
      <c r="B153" s="69">
        <v>45482</v>
      </c>
      <c r="C153" s="4">
        <f>_xlfn.DAYS(B153,A153)</f>
        <v>12</v>
      </c>
      <c r="D153" s="4">
        <v>9</v>
      </c>
      <c r="E153" s="4">
        <v>12960036</v>
      </c>
      <c r="F153" s="3" t="s">
        <v>921</v>
      </c>
      <c r="G153" s="4" t="s">
        <v>922</v>
      </c>
      <c r="H153" s="4">
        <v>28</v>
      </c>
      <c r="I153" s="4" t="s">
        <v>268</v>
      </c>
      <c r="J153" s="4" t="s">
        <v>283</v>
      </c>
      <c r="K153" s="4" t="s">
        <v>118</v>
      </c>
      <c r="L153" s="4" t="s">
        <v>224</v>
      </c>
      <c r="M153" s="4" t="s">
        <v>259</v>
      </c>
      <c r="N153" s="4" t="s">
        <v>620</v>
      </c>
      <c r="O153" s="70" t="s">
        <v>102</v>
      </c>
      <c r="P153" s="40" t="s">
        <v>2355</v>
      </c>
      <c r="Q153" s="40" t="s">
        <v>38</v>
      </c>
      <c r="R153" s="4"/>
      <c r="S153" s="4"/>
      <c r="T153" s="4" t="s">
        <v>274</v>
      </c>
      <c r="U153" s="4" t="s">
        <v>263</v>
      </c>
      <c r="V153" s="4" t="s">
        <v>39</v>
      </c>
      <c r="W153" s="4"/>
      <c r="X153" s="22" t="s">
        <v>7</v>
      </c>
      <c r="Y153" s="4" t="s">
        <v>7</v>
      </c>
      <c r="Z153" s="29" t="s">
        <v>923</v>
      </c>
      <c r="AA153" s="29" t="s">
        <v>924</v>
      </c>
      <c r="AB153" s="4" t="s">
        <v>173</v>
      </c>
      <c r="AC153" s="4" t="s">
        <v>173</v>
      </c>
      <c r="AD153" s="4" t="s">
        <v>173</v>
      </c>
      <c r="AE153" s="4" t="s">
        <v>173</v>
      </c>
      <c r="AF153" s="4" t="s">
        <v>173</v>
      </c>
      <c r="AG153" s="4" t="s">
        <v>174</v>
      </c>
      <c r="AH153" s="4" t="s">
        <v>173</v>
      </c>
      <c r="AI153" s="4"/>
      <c r="AJ153" s="4"/>
      <c r="AK153" s="4"/>
      <c r="AL153" s="4"/>
      <c r="AN153" s="11">
        <f t="shared" si="15"/>
        <v>2</v>
      </c>
      <c r="AO153" s="11" t="str">
        <f t="shared" si="12"/>
        <v>Dia útil</v>
      </c>
      <c r="AP153" s="11">
        <f t="shared" si="13"/>
        <v>6</v>
      </c>
      <c r="AQ153" s="11" t="str">
        <f t="shared" si="14"/>
        <v>09/07/2024</v>
      </c>
    </row>
    <row r="154" spans="1:43" ht="31.5" customHeight="1" x14ac:dyDescent="0.3">
      <c r="A154" s="28">
        <v>45457</v>
      </c>
      <c r="B154" s="69">
        <v>45482</v>
      </c>
      <c r="C154" s="4">
        <v>25</v>
      </c>
      <c r="D154" s="4">
        <v>4</v>
      </c>
      <c r="E154" s="4">
        <v>12960287</v>
      </c>
      <c r="F154" s="3" t="s">
        <v>925</v>
      </c>
      <c r="G154" s="4" t="s">
        <v>926</v>
      </c>
      <c r="H154" s="4">
        <v>50</v>
      </c>
      <c r="I154" s="4" t="s">
        <v>268</v>
      </c>
      <c r="J154" s="4" t="s">
        <v>258</v>
      </c>
      <c r="K154" s="4" t="s">
        <v>118</v>
      </c>
      <c r="L154" s="4" t="s">
        <v>223</v>
      </c>
      <c r="M154" s="4" t="s">
        <v>259</v>
      </c>
      <c r="N154" s="4" t="s">
        <v>311</v>
      </c>
      <c r="O154" s="70" t="s">
        <v>29</v>
      </c>
      <c r="P154" s="40" t="s">
        <v>35</v>
      </c>
      <c r="Q154" s="40" t="s">
        <v>35</v>
      </c>
      <c r="R154" s="4" t="s">
        <v>927</v>
      </c>
      <c r="S154" s="4" t="s">
        <v>167</v>
      </c>
      <c r="T154" s="4" t="s">
        <v>262</v>
      </c>
      <c r="U154" s="4" t="s">
        <v>263</v>
      </c>
      <c r="V154" s="22" t="s">
        <v>46</v>
      </c>
      <c r="W154" s="4"/>
      <c r="X154" s="22" t="s">
        <v>7</v>
      </c>
      <c r="Y154" s="4" t="s">
        <v>7</v>
      </c>
      <c r="Z154" s="29" t="s">
        <v>928</v>
      </c>
      <c r="AA154" s="29" t="s">
        <v>929</v>
      </c>
      <c r="AB154" s="4" t="s">
        <v>173</v>
      </c>
      <c r="AC154" s="4" t="s">
        <v>173</v>
      </c>
      <c r="AD154" s="4" t="s">
        <v>174</v>
      </c>
      <c r="AE154" s="4" t="s">
        <v>173</v>
      </c>
      <c r="AF154" s="4" t="s">
        <v>173</v>
      </c>
      <c r="AG154" s="4" t="s">
        <v>174</v>
      </c>
      <c r="AH154" s="4" t="s">
        <v>173</v>
      </c>
      <c r="AI154" s="4"/>
      <c r="AN154" s="11">
        <f t="shared" si="15"/>
        <v>2</v>
      </c>
      <c r="AO154" s="11" t="str">
        <f t="shared" si="12"/>
        <v>Dia útil</v>
      </c>
      <c r="AP154" s="11">
        <f t="shared" si="13"/>
        <v>6</v>
      </c>
      <c r="AQ154" s="11" t="str">
        <f t="shared" si="14"/>
        <v>09/07/2024</v>
      </c>
    </row>
    <row r="155" spans="1:43" ht="31.5" customHeight="1" x14ac:dyDescent="0.3">
      <c r="A155" s="28">
        <v>45446</v>
      </c>
      <c r="B155" s="69">
        <v>45482</v>
      </c>
      <c r="C155" s="4">
        <v>36</v>
      </c>
      <c r="D155" s="4">
        <v>0</v>
      </c>
      <c r="E155" s="4">
        <v>12961538</v>
      </c>
      <c r="F155" s="3" t="s">
        <v>930</v>
      </c>
      <c r="G155" s="25" t="s">
        <v>931</v>
      </c>
      <c r="H155" s="4">
        <v>73</v>
      </c>
      <c r="I155" s="4" t="s">
        <v>268</v>
      </c>
      <c r="J155" s="4" t="s">
        <v>258</v>
      </c>
      <c r="K155" s="4" t="s">
        <v>117</v>
      </c>
      <c r="L155" s="4" t="s">
        <v>224</v>
      </c>
      <c r="M155" s="4" t="s">
        <v>294</v>
      </c>
      <c r="N155" s="4" t="s">
        <v>295</v>
      </c>
      <c r="O155" s="70" t="s">
        <v>26</v>
      </c>
      <c r="P155" s="40" t="s">
        <v>2343</v>
      </c>
      <c r="Q155" s="40" t="s">
        <v>27</v>
      </c>
      <c r="R155" s="4"/>
      <c r="S155" s="4"/>
      <c r="T155" s="4" t="s">
        <v>274</v>
      </c>
      <c r="U155" s="4" t="s">
        <v>416</v>
      </c>
      <c r="V155" s="22" t="s">
        <v>25</v>
      </c>
      <c r="W155" s="4"/>
      <c r="X155" s="4" t="s">
        <v>17</v>
      </c>
      <c r="Y155" s="4" t="s">
        <v>14</v>
      </c>
      <c r="Z155" s="29" t="s">
        <v>932</v>
      </c>
      <c r="AA155" s="29" t="s">
        <v>297</v>
      </c>
      <c r="AB155" s="4" t="s">
        <v>174</v>
      </c>
      <c r="AC155" s="4" t="s">
        <v>174</v>
      </c>
      <c r="AD155" s="4" t="s">
        <v>174</v>
      </c>
      <c r="AE155" s="4" t="s">
        <v>228</v>
      </c>
      <c r="AF155" s="4" t="s">
        <v>174</v>
      </c>
      <c r="AG155" s="4" t="s">
        <v>174</v>
      </c>
      <c r="AH155" s="4" t="s">
        <v>228</v>
      </c>
      <c r="AI155" s="4"/>
      <c r="AN155" s="11">
        <f t="shared" si="15"/>
        <v>2</v>
      </c>
      <c r="AO155" s="11" t="str">
        <f t="shared" si="12"/>
        <v>Dia útil</v>
      </c>
      <c r="AP155" s="11">
        <f t="shared" si="13"/>
        <v>6</v>
      </c>
      <c r="AQ155" s="11" t="str">
        <f t="shared" si="14"/>
        <v>09/07/2024</v>
      </c>
    </row>
    <row r="156" spans="1:43" ht="31.5" customHeight="1" x14ac:dyDescent="0.3">
      <c r="A156" s="28">
        <v>45475</v>
      </c>
      <c r="B156" s="69">
        <v>45482</v>
      </c>
      <c r="C156" s="4">
        <v>7</v>
      </c>
      <c r="D156" s="4">
        <v>0</v>
      </c>
      <c r="E156" s="4">
        <v>12961681</v>
      </c>
      <c r="F156" s="3" t="s">
        <v>933</v>
      </c>
      <c r="G156" s="4" t="s">
        <v>934</v>
      </c>
      <c r="H156" s="4">
        <v>84</v>
      </c>
      <c r="I156" s="4" t="s">
        <v>268</v>
      </c>
      <c r="J156" s="4" t="s">
        <v>258</v>
      </c>
      <c r="K156" s="4" t="s">
        <v>117</v>
      </c>
      <c r="L156" s="4" t="s">
        <v>625</v>
      </c>
      <c r="M156" s="4" t="s">
        <v>294</v>
      </c>
      <c r="N156" s="4" t="s">
        <v>295</v>
      </c>
      <c r="O156" s="70" t="s">
        <v>26</v>
      </c>
      <c r="P156" s="40" t="s">
        <v>2343</v>
      </c>
      <c r="Q156" s="40" t="s">
        <v>27</v>
      </c>
      <c r="R156" s="4"/>
      <c r="S156" s="4"/>
      <c r="T156" s="4" t="s">
        <v>274</v>
      </c>
      <c r="U156" s="4" t="s">
        <v>416</v>
      </c>
      <c r="V156" s="4" t="s">
        <v>25</v>
      </c>
      <c r="W156" s="4"/>
      <c r="X156" s="4" t="s">
        <v>17</v>
      </c>
      <c r="Y156" s="4" t="s">
        <v>14</v>
      </c>
      <c r="Z156" s="29" t="s">
        <v>935</v>
      </c>
      <c r="AA156" s="29" t="s">
        <v>297</v>
      </c>
      <c r="AB156" s="4" t="s">
        <v>174</v>
      </c>
      <c r="AC156" s="4" t="s">
        <v>174</v>
      </c>
      <c r="AD156" s="4" t="s">
        <v>174</v>
      </c>
      <c r="AE156" s="4" t="s">
        <v>228</v>
      </c>
      <c r="AF156" s="4" t="s">
        <v>174</v>
      </c>
      <c r="AG156" s="4" t="s">
        <v>174</v>
      </c>
      <c r="AH156" s="4" t="s">
        <v>228</v>
      </c>
      <c r="AI156" s="4"/>
      <c r="AN156" s="11">
        <f t="shared" si="15"/>
        <v>2</v>
      </c>
      <c r="AO156" s="11" t="str">
        <f t="shared" si="12"/>
        <v>Dia útil</v>
      </c>
      <c r="AP156" s="11">
        <f t="shared" si="13"/>
        <v>6</v>
      </c>
      <c r="AQ156" s="11" t="str">
        <f t="shared" si="14"/>
        <v>09/07/2024</v>
      </c>
    </row>
    <row r="157" spans="1:43" ht="31.5" customHeight="1" x14ac:dyDescent="0.3">
      <c r="A157" s="28">
        <v>45449</v>
      </c>
      <c r="B157" s="69">
        <v>45483</v>
      </c>
      <c r="C157" s="4">
        <v>34</v>
      </c>
      <c r="D157" s="4">
        <v>9</v>
      </c>
      <c r="E157" s="4">
        <v>12963096</v>
      </c>
      <c r="F157" s="3" t="s">
        <v>936</v>
      </c>
      <c r="G157" s="4" t="s">
        <v>937</v>
      </c>
      <c r="H157" s="4">
        <v>48</v>
      </c>
      <c r="I157" s="4" t="s">
        <v>268</v>
      </c>
      <c r="J157" s="4" t="s">
        <v>258</v>
      </c>
      <c r="K157" s="4" t="s">
        <v>178</v>
      </c>
      <c r="L157" s="4" t="s">
        <v>395</v>
      </c>
      <c r="M157" s="4" t="s">
        <v>259</v>
      </c>
      <c r="N157" s="4" t="s">
        <v>620</v>
      </c>
      <c r="O157" s="207" t="s">
        <v>24</v>
      </c>
      <c r="P157" s="40" t="s">
        <v>30</v>
      </c>
      <c r="Q157" s="40" t="s">
        <v>30</v>
      </c>
      <c r="R157" s="4" t="s">
        <v>168</v>
      </c>
      <c r="S157" s="4"/>
      <c r="T157" s="4" t="s">
        <v>274</v>
      </c>
      <c r="U157" s="4" t="s">
        <v>263</v>
      </c>
      <c r="V157" s="4" t="s">
        <v>28</v>
      </c>
      <c r="W157" s="4"/>
      <c r="X157" s="22" t="s">
        <v>7</v>
      </c>
      <c r="Y157" s="4" t="s">
        <v>7</v>
      </c>
      <c r="Z157" s="29" t="s">
        <v>938</v>
      </c>
      <c r="AA157" s="29" t="s">
        <v>939</v>
      </c>
      <c r="AB157" s="4" t="s">
        <v>173</v>
      </c>
      <c r="AC157" s="4" t="s">
        <v>173</v>
      </c>
      <c r="AD157" s="4" t="s">
        <v>174</v>
      </c>
      <c r="AE157" s="4" t="s">
        <v>173</v>
      </c>
      <c r="AF157" s="4" t="s">
        <v>173</v>
      </c>
      <c r="AG157" s="4" t="s">
        <v>174</v>
      </c>
      <c r="AH157" s="4" t="s">
        <v>173</v>
      </c>
      <c r="AI157" s="4"/>
      <c r="AN157" s="11">
        <f t="shared" si="15"/>
        <v>2</v>
      </c>
      <c r="AO157" s="11" t="str">
        <f t="shared" si="12"/>
        <v>Dia útil</v>
      </c>
      <c r="AP157" s="11">
        <f t="shared" si="13"/>
        <v>7</v>
      </c>
      <c r="AQ157" s="11" t="str">
        <f t="shared" si="14"/>
        <v>10/07/2024</v>
      </c>
    </row>
    <row r="158" spans="1:43" ht="31.5" customHeight="1" x14ac:dyDescent="0.3">
      <c r="A158" s="28">
        <v>45434</v>
      </c>
      <c r="B158" s="69">
        <v>45483</v>
      </c>
      <c r="C158" s="4">
        <v>49</v>
      </c>
      <c r="D158" s="4">
        <v>5</v>
      </c>
      <c r="E158" s="4">
        <v>12962296</v>
      </c>
      <c r="F158" s="3" t="s">
        <v>940</v>
      </c>
      <c r="G158" s="4" t="s">
        <v>941</v>
      </c>
      <c r="H158" s="4">
        <v>37</v>
      </c>
      <c r="I158" s="4" t="s">
        <v>257</v>
      </c>
      <c r="J158" s="4" t="s">
        <v>258</v>
      </c>
      <c r="K158" s="4" t="s">
        <v>116</v>
      </c>
      <c r="L158" s="4" t="s">
        <v>223</v>
      </c>
      <c r="M158" s="4" t="s">
        <v>259</v>
      </c>
      <c r="N158" s="4" t="s">
        <v>305</v>
      </c>
      <c r="O158" s="70" t="s">
        <v>102</v>
      </c>
      <c r="P158" s="40" t="s">
        <v>2344</v>
      </c>
      <c r="Q158" s="40" t="s">
        <v>87</v>
      </c>
      <c r="R158" s="4" t="s">
        <v>942</v>
      </c>
      <c r="S158" s="4"/>
      <c r="T158" s="4" t="s">
        <v>262</v>
      </c>
      <c r="U158" s="4" t="s">
        <v>263</v>
      </c>
      <c r="V158" s="22" t="s">
        <v>225</v>
      </c>
      <c r="W158" s="4"/>
      <c r="X158" s="22" t="s">
        <v>7</v>
      </c>
      <c r="Y158" s="4" t="s">
        <v>7</v>
      </c>
      <c r="Z158" s="29" t="s">
        <v>943</v>
      </c>
      <c r="AA158" s="29" t="s">
        <v>944</v>
      </c>
      <c r="AB158" s="4" t="s">
        <v>174</v>
      </c>
      <c r="AC158" s="4" t="s">
        <v>174</v>
      </c>
      <c r="AD158" s="4" t="s">
        <v>173</v>
      </c>
      <c r="AE158" s="4" t="s">
        <v>173</v>
      </c>
      <c r="AF158" s="4" t="s">
        <v>173</v>
      </c>
      <c r="AG158" s="4" t="s">
        <v>173</v>
      </c>
      <c r="AH158" s="4" t="s">
        <v>173</v>
      </c>
      <c r="AI158" s="4"/>
      <c r="AN158" s="11">
        <f t="shared" si="15"/>
        <v>2</v>
      </c>
      <c r="AO158" s="11" t="str">
        <f t="shared" si="12"/>
        <v>Dia útil</v>
      </c>
      <c r="AP158" s="11">
        <f t="shared" si="13"/>
        <v>7</v>
      </c>
      <c r="AQ158" s="11" t="str">
        <f t="shared" si="14"/>
        <v>10/07/2024</v>
      </c>
    </row>
    <row r="159" spans="1:43" ht="31.5" customHeight="1" x14ac:dyDescent="0.3">
      <c r="A159" s="28">
        <v>45476</v>
      </c>
      <c r="B159" s="69">
        <v>45483</v>
      </c>
      <c r="C159" s="4">
        <v>7</v>
      </c>
      <c r="D159" s="4">
        <v>0</v>
      </c>
      <c r="E159" s="4">
        <v>12962618</v>
      </c>
      <c r="F159" s="3" t="s">
        <v>945</v>
      </c>
      <c r="G159" s="4" t="s">
        <v>946</v>
      </c>
      <c r="H159" s="4">
        <v>54</v>
      </c>
      <c r="I159" s="4" t="s">
        <v>268</v>
      </c>
      <c r="J159" s="4" t="s">
        <v>258</v>
      </c>
      <c r="K159" s="4" t="s">
        <v>116</v>
      </c>
      <c r="L159" s="4" t="s">
        <v>764</v>
      </c>
      <c r="M159" s="4" t="s">
        <v>294</v>
      </c>
      <c r="N159" s="4" t="s">
        <v>295</v>
      </c>
      <c r="O159" s="70" t="s">
        <v>26</v>
      </c>
      <c r="P159" s="40" t="s">
        <v>2343</v>
      </c>
      <c r="Q159" s="40" t="s">
        <v>27</v>
      </c>
      <c r="R159" s="4"/>
      <c r="S159" s="4"/>
      <c r="T159" s="4" t="s">
        <v>274</v>
      </c>
      <c r="U159" s="4" t="s">
        <v>416</v>
      </c>
      <c r="V159" s="4" t="s">
        <v>25</v>
      </c>
      <c r="W159" s="4"/>
      <c r="X159" s="4" t="s">
        <v>17</v>
      </c>
      <c r="Y159" s="4" t="s">
        <v>14</v>
      </c>
      <c r="Z159" s="29" t="s">
        <v>947</v>
      </c>
      <c r="AA159" s="29" t="s">
        <v>297</v>
      </c>
      <c r="AB159" s="4" t="s">
        <v>174</v>
      </c>
      <c r="AC159" s="4" t="s">
        <v>174</v>
      </c>
      <c r="AD159" s="4" t="s">
        <v>174</v>
      </c>
      <c r="AE159" s="4" t="s">
        <v>228</v>
      </c>
      <c r="AF159" s="4" t="s">
        <v>174</v>
      </c>
      <c r="AG159" s="4" t="s">
        <v>174</v>
      </c>
      <c r="AH159" s="4" t="s">
        <v>228</v>
      </c>
      <c r="AI159" s="4"/>
      <c r="AN159" s="11">
        <f t="shared" si="15"/>
        <v>2</v>
      </c>
      <c r="AO159" s="11" t="str">
        <f t="shared" si="12"/>
        <v>Dia útil</v>
      </c>
      <c r="AP159" s="11">
        <f t="shared" si="13"/>
        <v>7</v>
      </c>
      <c r="AQ159" s="11" t="str">
        <f t="shared" si="14"/>
        <v>10/07/2024</v>
      </c>
    </row>
    <row r="160" spans="1:43" ht="31.5" customHeight="1" x14ac:dyDescent="0.3">
      <c r="A160" s="28">
        <v>45454</v>
      </c>
      <c r="B160" s="69">
        <v>45483</v>
      </c>
      <c r="C160" s="4">
        <v>29</v>
      </c>
      <c r="D160" s="4">
        <v>10</v>
      </c>
      <c r="E160" s="4">
        <v>12963189</v>
      </c>
      <c r="F160" s="3" t="s">
        <v>948</v>
      </c>
      <c r="G160" s="4" t="s">
        <v>949</v>
      </c>
      <c r="H160" s="4">
        <v>67</v>
      </c>
      <c r="I160" s="4" t="s">
        <v>268</v>
      </c>
      <c r="J160" s="4" t="s">
        <v>283</v>
      </c>
      <c r="K160" s="4" t="s">
        <v>116</v>
      </c>
      <c r="L160" s="4" t="s">
        <v>764</v>
      </c>
      <c r="M160" s="4" t="s">
        <v>259</v>
      </c>
      <c r="N160" s="4" t="s">
        <v>620</v>
      </c>
      <c r="O160" s="70" t="s">
        <v>102</v>
      </c>
      <c r="P160" s="40" t="s">
        <v>2347</v>
      </c>
      <c r="Q160" s="40" t="s">
        <v>83</v>
      </c>
      <c r="R160" s="38" t="s">
        <v>148</v>
      </c>
      <c r="S160" s="4"/>
      <c r="T160" s="4" t="s">
        <v>274</v>
      </c>
      <c r="U160" s="4" t="s">
        <v>263</v>
      </c>
      <c r="V160" s="22" t="s">
        <v>122</v>
      </c>
      <c r="W160" s="4" t="s">
        <v>697</v>
      </c>
      <c r="X160" s="22" t="s">
        <v>7</v>
      </c>
      <c r="Y160" s="4" t="s">
        <v>7</v>
      </c>
      <c r="Z160" s="29" t="s">
        <v>950</v>
      </c>
      <c r="AA160" s="29" t="s">
        <v>951</v>
      </c>
      <c r="AB160" s="4" t="s">
        <v>174</v>
      </c>
      <c r="AC160" s="4" t="s">
        <v>173</v>
      </c>
      <c r="AD160" s="4" t="s">
        <v>173</v>
      </c>
      <c r="AE160" s="4" t="s">
        <v>173</v>
      </c>
      <c r="AF160" s="4" t="s">
        <v>173</v>
      </c>
      <c r="AG160" s="4" t="s">
        <v>174</v>
      </c>
      <c r="AH160" s="4" t="s">
        <v>173</v>
      </c>
      <c r="AI160" s="4"/>
      <c r="AN160" s="11">
        <f t="shared" si="15"/>
        <v>2</v>
      </c>
      <c r="AO160" s="11" t="str">
        <f t="shared" si="12"/>
        <v>Dia útil</v>
      </c>
      <c r="AP160" s="11">
        <f t="shared" si="13"/>
        <v>7</v>
      </c>
      <c r="AQ160" s="11" t="str">
        <f t="shared" si="14"/>
        <v>10/07/2024</v>
      </c>
    </row>
    <row r="161" spans="1:43" ht="31.5" customHeight="1" x14ac:dyDescent="0.3">
      <c r="A161" s="28">
        <v>45426</v>
      </c>
      <c r="B161" s="69">
        <v>45483</v>
      </c>
      <c r="C161" s="4">
        <v>57</v>
      </c>
      <c r="D161" s="4">
        <v>0</v>
      </c>
      <c r="E161" s="4">
        <v>12963242</v>
      </c>
      <c r="F161" s="3" t="s">
        <v>952</v>
      </c>
      <c r="G161" s="4" t="s">
        <v>953</v>
      </c>
      <c r="H161" s="4">
        <v>39</v>
      </c>
      <c r="I161" s="4" t="s">
        <v>268</v>
      </c>
      <c r="J161" s="4" t="s">
        <v>258</v>
      </c>
      <c r="K161" s="4" t="s">
        <v>121</v>
      </c>
      <c r="L161" s="4" t="s">
        <v>131</v>
      </c>
      <c r="M161" s="4" t="s">
        <v>294</v>
      </c>
      <c r="N161" s="4" t="s">
        <v>295</v>
      </c>
      <c r="O161" s="70" t="s">
        <v>26</v>
      </c>
      <c r="P161" s="40" t="s">
        <v>2343</v>
      </c>
      <c r="Q161" s="40" t="s">
        <v>27</v>
      </c>
      <c r="R161" s="4"/>
      <c r="S161" s="4"/>
      <c r="T161" s="4" t="s">
        <v>274</v>
      </c>
      <c r="U161" s="4" t="s">
        <v>416</v>
      </c>
      <c r="V161" s="4" t="s">
        <v>25</v>
      </c>
      <c r="W161" s="4"/>
      <c r="X161" s="4" t="s">
        <v>17</v>
      </c>
      <c r="Y161" s="4" t="s">
        <v>14</v>
      </c>
      <c r="Z161" s="29" t="s">
        <v>954</v>
      </c>
      <c r="AA161" s="29" t="s">
        <v>297</v>
      </c>
      <c r="AB161" s="4" t="s">
        <v>174</v>
      </c>
      <c r="AC161" s="4" t="s">
        <v>174</v>
      </c>
      <c r="AD161" s="4" t="s">
        <v>174</v>
      </c>
      <c r="AE161" s="4" t="s">
        <v>228</v>
      </c>
      <c r="AF161" s="4" t="s">
        <v>174</v>
      </c>
      <c r="AG161" s="4" t="s">
        <v>174</v>
      </c>
      <c r="AH161" s="4" t="s">
        <v>228</v>
      </c>
      <c r="AI161" s="4"/>
      <c r="AN161" s="11">
        <f t="shared" si="15"/>
        <v>2</v>
      </c>
      <c r="AO161" s="11" t="str">
        <f t="shared" si="12"/>
        <v>Dia útil</v>
      </c>
      <c r="AP161" s="11">
        <f t="shared" si="13"/>
        <v>7</v>
      </c>
      <c r="AQ161" s="11" t="str">
        <f t="shared" si="14"/>
        <v>10/07/2024</v>
      </c>
    </row>
    <row r="162" spans="1:43" ht="31.5" customHeight="1" x14ac:dyDescent="0.3">
      <c r="A162" s="28">
        <v>45426</v>
      </c>
      <c r="B162" s="69">
        <v>45483</v>
      </c>
      <c r="C162" s="4">
        <v>57</v>
      </c>
      <c r="D162" s="4">
        <v>7</v>
      </c>
      <c r="E162" s="4">
        <v>12963597</v>
      </c>
      <c r="F162" s="3" t="s">
        <v>955</v>
      </c>
      <c r="G162" s="4" t="s">
        <v>956</v>
      </c>
      <c r="H162" s="4">
        <v>9</v>
      </c>
      <c r="I162" s="4" t="s">
        <v>268</v>
      </c>
      <c r="J162" s="4" t="s">
        <v>258</v>
      </c>
      <c r="K162" s="4" t="s">
        <v>118</v>
      </c>
      <c r="L162" s="4" t="s">
        <v>395</v>
      </c>
      <c r="M162" s="4" t="s">
        <v>259</v>
      </c>
      <c r="N162" s="4" t="s">
        <v>290</v>
      </c>
      <c r="O162" s="4" t="s">
        <v>290</v>
      </c>
      <c r="P162" s="40" t="s">
        <v>2355</v>
      </c>
      <c r="Q162" s="40" t="s">
        <v>38</v>
      </c>
      <c r="R162" s="4"/>
      <c r="S162" s="4"/>
      <c r="T162" s="4" t="s">
        <v>262</v>
      </c>
      <c r="U162" s="4" t="s">
        <v>263</v>
      </c>
      <c r="V162" s="4" t="s">
        <v>39</v>
      </c>
      <c r="W162" s="4"/>
      <c r="X162" s="22" t="s">
        <v>7</v>
      </c>
      <c r="Y162" s="4" t="s">
        <v>7</v>
      </c>
      <c r="Z162" s="29" t="s">
        <v>957</v>
      </c>
      <c r="AA162" s="29" t="s">
        <v>958</v>
      </c>
      <c r="AB162" s="4" t="s">
        <v>174</v>
      </c>
      <c r="AC162" s="4" t="s">
        <v>174</v>
      </c>
      <c r="AD162" s="4" t="s">
        <v>173</v>
      </c>
      <c r="AE162" s="4" t="s">
        <v>173</v>
      </c>
      <c r="AF162" s="4" t="s">
        <v>173</v>
      </c>
      <c r="AG162" s="4" t="s">
        <v>174</v>
      </c>
      <c r="AH162" s="4" t="s">
        <v>173</v>
      </c>
      <c r="AI162" s="4"/>
      <c r="AJ162" s="4"/>
      <c r="AK162" s="4"/>
      <c r="AL162" s="4"/>
      <c r="AN162" s="11">
        <f t="shared" si="15"/>
        <v>2</v>
      </c>
      <c r="AO162" s="11" t="str">
        <f t="shared" si="12"/>
        <v>Dia útil</v>
      </c>
      <c r="AP162" s="11">
        <f t="shared" si="13"/>
        <v>7</v>
      </c>
      <c r="AQ162" s="11" t="str">
        <f t="shared" si="14"/>
        <v>10/07/2024</v>
      </c>
    </row>
    <row r="163" spans="1:43" ht="31.5" customHeight="1" x14ac:dyDescent="0.3">
      <c r="A163" s="28">
        <v>45484</v>
      </c>
      <c r="B163" s="69">
        <v>45484</v>
      </c>
      <c r="C163" s="4">
        <v>0</v>
      </c>
      <c r="D163" s="4">
        <v>1</v>
      </c>
      <c r="E163" s="4">
        <v>12965710</v>
      </c>
      <c r="F163" s="3" t="s">
        <v>959</v>
      </c>
      <c r="G163" s="4" t="s">
        <v>960</v>
      </c>
      <c r="H163" s="4">
        <v>77</v>
      </c>
      <c r="I163" s="4" t="s">
        <v>268</v>
      </c>
      <c r="J163" s="4" t="s">
        <v>258</v>
      </c>
      <c r="K163" s="4" t="s">
        <v>121</v>
      </c>
      <c r="L163" s="4" t="s">
        <v>151</v>
      </c>
      <c r="M163" s="4" t="s">
        <v>259</v>
      </c>
      <c r="N163" s="4" t="s">
        <v>311</v>
      </c>
      <c r="O163" s="70" t="s">
        <v>29</v>
      </c>
      <c r="P163" s="40" t="s">
        <v>32</v>
      </c>
      <c r="Q163" s="40" t="s">
        <v>32</v>
      </c>
      <c r="R163" s="4" t="s">
        <v>150</v>
      </c>
      <c r="S163" s="4" t="s">
        <v>961</v>
      </c>
      <c r="T163" s="4" t="s">
        <v>274</v>
      </c>
      <c r="U163" s="4" t="s">
        <v>263</v>
      </c>
      <c r="V163" s="64" t="s">
        <v>28</v>
      </c>
      <c r="W163" s="4" t="s">
        <v>46</v>
      </c>
      <c r="X163" s="22" t="s">
        <v>7</v>
      </c>
      <c r="Y163" s="4" t="s">
        <v>7</v>
      </c>
      <c r="Z163" s="29" t="s">
        <v>962</v>
      </c>
      <c r="AA163" s="29" t="s">
        <v>963</v>
      </c>
      <c r="AB163" s="4" t="s">
        <v>174</v>
      </c>
      <c r="AC163" s="4" t="s">
        <v>174</v>
      </c>
      <c r="AD163" s="4" t="s">
        <v>174</v>
      </c>
      <c r="AE163" s="4" t="s">
        <v>173</v>
      </c>
      <c r="AF163" s="4" t="s">
        <v>173</v>
      </c>
      <c r="AG163" s="4" t="s">
        <v>174</v>
      </c>
      <c r="AH163" s="4" t="s">
        <v>173</v>
      </c>
      <c r="AI163" s="4"/>
      <c r="AN163" s="11">
        <f t="shared" si="15"/>
        <v>2</v>
      </c>
      <c r="AO163" s="11" t="str">
        <f t="shared" si="12"/>
        <v>Dia útil</v>
      </c>
      <c r="AP163" s="11">
        <f t="shared" si="13"/>
        <v>8</v>
      </c>
      <c r="AQ163" s="11" t="str">
        <f t="shared" si="14"/>
        <v>11/07/2024</v>
      </c>
    </row>
    <row r="164" spans="1:43" ht="31.5" customHeight="1" x14ac:dyDescent="0.3">
      <c r="A164" s="28" t="s">
        <v>227</v>
      </c>
      <c r="B164" s="69">
        <v>45484</v>
      </c>
      <c r="C164" s="4">
        <v>0</v>
      </c>
      <c r="D164" s="4">
        <v>0</v>
      </c>
      <c r="E164" s="4">
        <v>12964817</v>
      </c>
      <c r="F164" s="3" t="s">
        <v>964</v>
      </c>
      <c r="G164" s="4" t="s">
        <v>965</v>
      </c>
      <c r="H164" s="4">
        <v>28</v>
      </c>
      <c r="I164" s="4" t="s">
        <v>257</v>
      </c>
      <c r="J164" s="4" t="s">
        <v>258</v>
      </c>
      <c r="K164" s="4" t="s">
        <v>121</v>
      </c>
      <c r="L164" s="4" t="s">
        <v>223</v>
      </c>
      <c r="M164" s="4" t="s">
        <v>259</v>
      </c>
      <c r="N164" s="4" t="s">
        <v>311</v>
      </c>
      <c r="O164" s="70" t="s">
        <v>29</v>
      </c>
      <c r="P164" s="40" t="s">
        <v>30</v>
      </c>
      <c r="Q164" s="40" t="s">
        <v>30</v>
      </c>
      <c r="R164" s="4" t="s">
        <v>169</v>
      </c>
      <c r="S164" s="4"/>
      <c r="T164" s="4" t="s">
        <v>262</v>
      </c>
      <c r="U164" s="4" t="s">
        <v>263</v>
      </c>
      <c r="V164" s="64" t="s">
        <v>28</v>
      </c>
      <c r="W164" s="4" t="s">
        <v>46</v>
      </c>
      <c r="X164" s="4" t="s">
        <v>12</v>
      </c>
      <c r="Y164" s="4" t="s">
        <v>12</v>
      </c>
      <c r="Z164" s="29" t="s">
        <v>966</v>
      </c>
      <c r="AA164" s="29" t="s">
        <v>967</v>
      </c>
      <c r="AB164" s="4" t="s">
        <v>174</v>
      </c>
      <c r="AC164" s="4" t="s">
        <v>174</v>
      </c>
      <c r="AD164" s="4" t="s">
        <v>174</v>
      </c>
      <c r="AE164" s="4" t="s">
        <v>173</v>
      </c>
      <c r="AF164" s="4" t="s">
        <v>174</v>
      </c>
      <c r="AG164" s="4" t="s">
        <v>174</v>
      </c>
      <c r="AH164" s="4" t="s">
        <v>173</v>
      </c>
      <c r="AI164" s="4"/>
      <c r="AN164" s="11">
        <f t="shared" si="15"/>
        <v>2</v>
      </c>
      <c r="AO164" s="11" t="str">
        <f t="shared" si="12"/>
        <v>Dia útil</v>
      </c>
      <c r="AP164" s="11">
        <f t="shared" si="13"/>
        <v>8</v>
      </c>
      <c r="AQ164" s="11" t="str">
        <f t="shared" si="14"/>
        <v>11/07/2024</v>
      </c>
    </row>
    <row r="165" spans="1:43" ht="31.5" customHeight="1" x14ac:dyDescent="0.3">
      <c r="A165" s="28">
        <v>45450</v>
      </c>
      <c r="B165" s="69">
        <v>45484</v>
      </c>
      <c r="C165" s="4">
        <v>34</v>
      </c>
      <c r="D165" s="4">
        <v>9</v>
      </c>
      <c r="E165" s="4">
        <v>12966279</v>
      </c>
      <c r="F165" s="3" t="s">
        <v>968</v>
      </c>
      <c r="G165" s="4" t="s">
        <v>969</v>
      </c>
      <c r="H165" s="4">
        <v>46</v>
      </c>
      <c r="I165" s="4" t="s">
        <v>268</v>
      </c>
      <c r="J165" s="4" t="s">
        <v>258</v>
      </c>
      <c r="K165" s="4" t="s">
        <v>116</v>
      </c>
      <c r="L165" s="4" t="s">
        <v>223</v>
      </c>
      <c r="M165" s="4" t="s">
        <v>259</v>
      </c>
      <c r="N165" s="4" t="s">
        <v>290</v>
      </c>
      <c r="O165" s="4" t="s">
        <v>290</v>
      </c>
      <c r="P165" s="40" t="s">
        <v>2355</v>
      </c>
      <c r="Q165" s="40" t="s">
        <v>38</v>
      </c>
      <c r="R165" s="4"/>
      <c r="S165" s="4"/>
      <c r="T165" s="4" t="s">
        <v>262</v>
      </c>
      <c r="U165" s="4" t="s">
        <v>263</v>
      </c>
      <c r="V165" s="4" t="s">
        <v>39</v>
      </c>
      <c r="W165" s="4"/>
      <c r="X165" s="22" t="s">
        <v>7</v>
      </c>
      <c r="Y165" s="4" t="s">
        <v>7</v>
      </c>
      <c r="Z165" s="29" t="s">
        <v>970</v>
      </c>
      <c r="AA165" s="29" t="s">
        <v>971</v>
      </c>
      <c r="AB165" s="4" t="s">
        <v>174</v>
      </c>
      <c r="AC165" s="4" t="s">
        <v>174</v>
      </c>
      <c r="AD165" s="4" t="s">
        <v>173</v>
      </c>
      <c r="AE165" s="4" t="s">
        <v>173</v>
      </c>
      <c r="AF165" s="4" t="s">
        <v>173</v>
      </c>
      <c r="AG165" s="4" t="s">
        <v>174</v>
      </c>
      <c r="AH165" s="4" t="s">
        <v>173</v>
      </c>
      <c r="AI165" s="4"/>
      <c r="AJ165" s="4"/>
      <c r="AK165" s="4"/>
      <c r="AL165" s="4"/>
      <c r="AN165" s="11">
        <f t="shared" si="15"/>
        <v>2</v>
      </c>
      <c r="AO165" s="11" t="str">
        <f t="shared" si="12"/>
        <v>Dia útil</v>
      </c>
      <c r="AP165" s="11">
        <f t="shared" si="13"/>
        <v>8</v>
      </c>
      <c r="AQ165" s="11" t="str">
        <f t="shared" si="14"/>
        <v>11/07/2024</v>
      </c>
    </row>
    <row r="166" spans="1:43" ht="31.5" customHeight="1" x14ac:dyDescent="0.3">
      <c r="A166" s="28">
        <v>45350</v>
      </c>
      <c r="B166" s="69">
        <v>45484</v>
      </c>
      <c r="C166" s="4">
        <v>134</v>
      </c>
      <c r="D166" s="4">
        <v>5</v>
      </c>
      <c r="E166" s="4">
        <v>12966885</v>
      </c>
      <c r="F166" s="3" t="s">
        <v>972</v>
      </c>
      <c r="G166" s="4" t="s">
        <v>973</v>
      </c>
      <c r="H166" s="4">
        <v>55</v>
      </c>
      <c r="I166" s="4" t="s">
        <v>268</v>
      </c>
      <c r="J166" s="4" t="s">
        <v>269</v>
      </c>
      <c r="K166" s="4" t="s">
        <v>118</v>
      </c>
      <c r="L166" s="4" t="s">
        <v>226</v>
      </c>
      <c r="M166" s="4" t="s">
        <v>259</v>
      </c>
      <c r="N166" s="4" t="s">
        <v>311</v>
      </c>
      <c r="O166" s="70" t="s">
        <v>29</v>
      </c>
      <c r="P166" s="40" t="s">
        <v>2197</v>
      </c>
      <c r="Q166" s="40" t="s">
        <v>2482</v>
      </c>
      <c r="R166" s="4" t="s">
        <v>143</v>
      </c>
      <c r="S166" s="4"/>
      <c r="T166" s="4" t="s">
        <v>262</v>
      </c>
      <c r="U166" s="4" t="s">
        <v>263</v>
      </c>
      <c r="V166" s="22" t="s">
        <v>122</v>
      </c>
      <c r="W166" s="4" t="s">
        <v>974</v>
      </c>
      <c r="X166" s="22" t="s">
        <v>7</v>
      </c>
      <c r="Y166" s="4" t="s">
        <v>7</v>
      </c>
      <c r="Z166" s="29" t="s">
        <v>975</v>
      </c>
      <c r="AA166" s="29" t="s">
        <v>976</v>
      </c>
      <c r="AB166" s="4" t="s">
        <v>173</v>
      </c>
      <c r="AC166" s="4" t="s">
        <v>173</v>
      </c>
      <c r="AD166" s="4" t="s">
        <v>174</v>
      </c>
      <c r="AE166" s="4" t="s">
        <v>173</v>
      </c>
      <c r="AF166" s="4" t="s">
        <v>173</v>
      </c>
      <c r="AG166" s="4" t="s">
        <v>174</v>
      </c>
      <c r="AH166" s="4" t="s">
        <v>173</v>
      </c>
      <c r="AI166" s="4" t="s">
        <v>977</v>
      </c>
      <c r="AN166" s="11">
        <f t="shared" si="15"/>
        <v>2</v>
      </c>
      <c r="AO166" s="11" t="str">
        <f t="shared" si="12"/>
        <v>Dia útil</v>
      </c>
      <c r="AP166" s="11">
        <f t="shared" si="13"/>
        <v>8</v>
      </c>
      <c r="AQ166" s="11" t="str">
        <f t="shared" si="14"/>
        <v>11/07/2024</v>
      </c>
    </row>
    <row r="167" spans="1:43" ht="31.5" customHeight="1" x14ac:dyDescent="0.3">
      <c r="A167" s="28">
        <v>45452</v>
      </c>
      <c r="B167" s="69">
        <v>45484</v>
      </c>
      <c r="C167" s="4">
        <v>32</v>
      </c>
      <c r="D167" s="4">
        <v>3</v>
      </c>
      <c r="E167" s="4">
        <v>12966909</v>
      </c>
      <c r="F167" s="3" t="s">
        <v>978</v>
      </c>
      <c r="G167" s="4" t="s">
        <v>979</v>
      </c>
      <c r="H167" s="4">
        <v>34</v>
      </c>
      <c r="I167" s="4" t="s">
        <v>268</v>
      </c>
      <c r="J167" s="4" t="s">
        <v>283</v>
      </c>
      <c r="K167" s="4" t="s">
        <v>116</v>
      </c>
      <c r="L167" s="4" t="s">
        <v>764</v>
      </c>
      <c r="M167" s="4" t="s">
        <v>294</v>
      </c>
      <c r="N167" s="4" t="s">
        <v>295</v>
      </c>
      <c r="O167" s="70" t="s">
        <v>26</v>
      </c>
      <c r="P167" s="40" t="s">
        <v>2343</v>
      </c>
      <c r="Q167" s="40" t="s">
        <v>27</v>
      </c>
      <c r="R167" s="4"/>
      <c r="S167" s="4"/>
      <c r="T167" s="4" t="s">
        <v>274</v>
      </c>
      <c r="U167" s="4" t="s">
        <v>416</v>
      </c>
      <c r="V167" s="22" t="s">
        <v>25</v>
      </c>
      <c r="W167" s="4"/>
      <c r="X167" s="4" t="s">
        <v>17</v>
      </c>
      <c r="Y167" s="4" t="s">
        <v>14</v>
      </c>
      <c r="Z167" s="29" t="s">
        <v>980</v>
      </c>
      <c r="AA167" s="29" t="s">
        <v>981</v>
      </c>
      <c r="AB167" s="4" t="s">
        <v>174</v>
      </c>
      <c r="AC167" s="4" t="s">
        <v>174</v>
      </c>
      <c r="AD167" s="4" t="s">
        <v>174</v>
      </c>
      <c r="AE167" s="4" t="s">
        <v>173</v>
      </c>
      <c r="AF167" s="4" t="s">
        <v>173</v>
      </c>
      <c r="AG167" s="4" t="s">
        <v>173</v>
      </c>
      <c r="AH167" s="4" t="s">
        <v>228</v>
      </c>
      <c r="AI167" s="4"/>
      <c r="AN167" s="11">
        <f t="shared" si="15"/>
        <v>2</v>
      </c>
      <c r="AO167" s="11" t="str">
        <f t="shared" si="12"/>
        <v>Dia útil</v>
      </c>
      <c r="AP167" s="11">
        <f t="shared" si="13"/>
        <v>8</v>
      </c>
      <c r="AQ167" s="11" t="str">
        <f t="shared" si="14"/>
        <v>11/07/2024</v>
      </c>
    </row>
    <row r="168" spans="1:43" ht="31.5" customHeight="1" x14ac:dyDescent="0.3">
      <c r="A168" s="28">
        <v>45467</v>
      </c>
      <c r="B168" s="69">
        <v>45484</v>
      </c>
      <c r="C168" s="4">
        <v>17</v>
      </c>
      <c r="D168" s="4">
        <v>8</v>
      </c>
      <c r="E168" s="4">
        <v>12966481</v>
      </c>
      <c r="F168" s="3" t="s">
        <v>968</v>
      </c>
      <c r="G168" s="4" t="s">
        <v>969</v>
      </c>
      <c r="H168" s="4">
        <v>46</v>
      </c>
      <c r="I168" s="4" t="s">
        <v>268</v>
      </c>
      <c r="J168" s="4" t="s">
        <v>258</v>
      </c>
      <c r="K168" s="4" t="s">
        <v>116</v>
      </c>
      <c r="L168" s="4" t="s">
        <v>223</v>
      </c>
      <c r="M168" s="4" t="s">
        <v>259</v>
      </c>
      <c r="N168" s="4" t="s">
        <v>311</v>
      </c>
      <c r="O168" s="70" t="s">
        <v>29</v>
      </c>
      <c r="P168" s="40" t="s">
        <v>30</v>
      </c>
      <c r="Q168" s="40" t="s">
        <v>30</v>
      </c>
      <c r="R168" s="4" t="s">
        <v>141</v>
      </c>
      <c r="S168" s="4"/>
      <c r="T168" s="4" t="s">
        <v>262</v>
      </c>
      <c r="U168" s="4" t="s">
        <v>263</v>
      </c>
      <c r="V168" s="64" t="s">
        <v>28</v>
      </c>
      <c r="W168" s="4"/>
      <c r="X168" s="22" t="s">
        <v>7</v>
      </c>
      <c r="Y168" s="4" t="s">
        <v>7</v>
      </c>
      <c r="Z168" s="29" t="s">
        <v>982</v>
      </c>
      <c r="AA168" s="29" t="s">
        <v>983</v>
      </c>
      <c r="AB168" s="4" t="s">
        <v>173</v>
      </c>
      <c r="AC168" s="4" t="s">
        <v>174</v>
      </c>
      <c r="AD168" s="4" t="s">
        <v>173</v>
      </c>
      <c r="AE168" s="4" t="s">
        <v>173</v>
      </c>
      <c r="AF168" s="4" t="s">
        <v>173</v>
      </c>
      <c r="AG168" s="4" t="s">
        <v>174</v>
      </c>
      <c r="AH168" s="4" t="s">
        <v>173</v>
      </c>
      <c r="AI168" s="4"/>
      <c r="AN168" s="11">
        <f t="shared" si="15"/>
        <v>2</v>
      </c>
      <c r="AO168" s="11" t="str">
        <f t="shared" si="12"/>
        <v>Dia útil</v>
      </c>
      <c r="AP168" s="11">
        <f t="shared" si="13"/>
        <v>8</v>
      </c>
      <c r="AQ168" s="11" t="str">
        <f t="shared" si="14"/>
        <v>11/07/2024</v>
      </c>
    </row>
    <row r="169" spans="1:43" ht="31.5" customHeight="1" x14ac:dyDescent="0.3">
      <c r="A169" s="28">
        <v>45450</v>
      </c>
      <c r="B169" s="69">
        <v>45485</v>
      </c>
      <c r="C169" s="4">
        <v>35</v>
      </c>
      <c r="D169" s="4">
        <v>0</v>
      </c>
      <c r="E169" s="4">
        <v>12968017</v>
      </c>
      <c r="F169" s="3" t="s">
        <v>984</v>
      </c>
      <c r="G169" s="4" t="s">
        <v>985</v>
      </c>
      <c r="H169" s="4">
        <v>67</v>
      </c>
      <c r="I169" s="4" t="s">
        <v>268</v>
      </c>
      <c r="J169" s="4" t="s">
        <v>283</v>
      </c>
      <c r="K169" s="4" t="s">
        <v>116</v>
      </c>
      <c r="L169" s="4" t="s">
        <v>223</v>
      </c>
      <c r="M169" s="4" t="s">
        <v>294</v>
      </c>
      <c r="N169" s="4" t="s">
        <v>295</v>
      </c>
      <c r="O169" s="70" t="s">
        <v>26</v>
      </c>
      <c r="P169" s="40" t="s">
        <v>2343</v>
      </c>
      <c r="Q169" s="40" t="s">
        <v>76</v>
      </c>
      <c r="R169" s="4"/>
      <c r="S169" s="4"/>
      <c r="T169" s="4" t="s">
        <v>262</v>
      </c>
      <c r="U169" s="4" t="s">
        <v>416</v>
      </c>
      <c r="V169" s="4" t="s">
        <v>25</v>
      </c>
      <c r="W169" s="4"/>
      <c r="X169" s="4" t="s">
        <v>17</v>
      </c>
      <c r="Y169" s="4" t="s">
        <v>14</v>
      </c>
      <c r="Z169" s="29" t="s">
        <v>986</v>
      </c>
      <c r="AA169" s="29" t="s">
        <v>297</v>
      </c>
      <c r="AB169" s="4" t="s">
        <v>174</v>
      </c>
      <c r="AC169" s="4" t="s">
        <v>174</v>
      </c>
      <c r="AD169" s="4" t="s">
        <v>174</v>
      </c>
      <c r="AE169" s="4" t="s">
        <v>228</v>
      </c>
      <c r="AF169" s="4" t="s">
        <v>174</v>
      </c>
      <c r="AG169" s="4" t="s">
        <v>174</v>
      </c>
      <c r="AH169" s="4" t="s">
        <v>228</v>
      </c>
      <c r="AI169" s="4"/>
      <c r="AN169" s="11">
        <f t="shared" si="15"/>
        <v>2</v>
      </c>
      <c r="AO169" s="11" t="str">
        <f t="shared" si="12"/>
        <v>Dia útil</v>
      </c>
      <c r="AP169" s="11">
        <f t="shared" si="13"/>
        <v>9</v>
      </c>
      <c r="AQ169" s="11" t="str">
        <f t="shared" si="14"/>
        <v>12/07/2024</v>
      </c>
    </row>
    <row r="170" spans="1:43" ht="31.5" customHeight="1" x14ac:dyDescent="0.3">
      <c r="A170" s="45">
        <v>45377</v>
      </c>
      <c r="B170" s="91">
        <v>45485</v>
      </c>
      <c r="C170" s="4">
        <f>_xlfn.DAYS(B170,A170)</f>
        <v>108</v>
      </c>
      <c r="D170" s="38">
        <v>15</v>
      </c>
      <c r="E170" s="38">
        <v>12968490</v>
      </c>
      <c r="F170" s="3" t="s">
        <v>987</v>
      </c>
      <c r="G170" s="38" t="s">
        <v>988</v>
      </c>
      <c r="H170" s="38">
        <v>59</v>
      </c>
      <c r="I170" s="38" t="s">
        <v>268</v>
      </c>
      <c r="J170" s="38" t="s">
        <v>258</v>
      </c>
      <c r="K170" s="4" t="s">
        <v>118</v>
      </c>
      <c r="L170" s="38" t="s">
        <v>136</v>
      </c>
      <c r="M170" s="38" t="s">
        <v>259</v>
      </c>
      <c r="N170" s="38" t="s">
        <v>620</v>
      </c>
      <c r="O170" s="70" t="s">
        <v>102</v>
      </c>
      <c r="P170" s="40" t="s">
        <v>2197</v>
      </c>
      <c r="Q170" s="40" t="s">
        <v>2482</v>
      </c>
      <c r="R170" s="38" t="s">
        <v>989</v>
      </c>
      <c r="S170" s="38"/>
      <c r="T170" s="38" t="s">
        <v>274</v>
      </c>
      <c r="U170" s="38" t="s">
        <v>263</v>
      </c>
      <c r="V170" s="94" t="s">
        <v>122</v>
      </c>
      <c r="W170" s="4" t="s">
        <v>974</v>
      </c>
      <c r="X170" s="22" t="s">
        <v>7</v>
      </c>
      <c r="Y170" s="38" t="s">
        <v>7</v>
      </c>
      <c r="Z170" s="29" t="s">
        <v>990</v>
      </c>
      <c r="AA170" s="29" t="s">
        <v>991</v>
      </c>
      <c r="AB170" s="4" t="s">
        <v>173</v>
      </c>
      <c r="AC170" s="4" t="s">
        <v>173</v>
      </c>
      <c r="AD170" s="4" t="s">
        <v>173</v>
      </c>
      <c r="AE170" s="4" t="s">
        <v>173</v>
      </c>
      <c r="AF170" s="4" t="s">
        <v>173</v>
      </c>
      <c r="AG170" s="4" t="s">
        <v>174</v>
      </c>
      <c r="AH170" s="4" t="s">
        <v>173</v>
      </c>
      <c r="AI170" s="38" t="s">
        <v>992</v>
      </c>
      <c r="AN170" s="11">
        <f t="shared" si="15"/>
        <v>2</v>
      </c>
      <c r="AO170" s="11" t="str">
        <f t="shared" si="12"/>
        <v>Dia útil</v>
      </c>
      <c r="AP170" s="11">
        <f t="shared" si="13"/>
        <v>9</v>
      </c>
      <c r="AQ170" s="11" t="str">
        <f t="shared" si="14"/>
        <v>12/07/2024</v>
      </c>
    </row>
    <row r="171" spans="1:43" ht="31.5" customHeight="1" x14ac:dyDescent="0.3">
      <c r="A171" s="28">
        <v>45474</v>
      </c>
      <c r="B171" s="69">
        <v>45485</v>
      </c>
      <c r="C171" s="4">
        <v>11</v>
      </c>
      <c r="D171" s="4">
        <v>0</v>
      </c>
      <c r="E171" s="4">
        <v>12969100</v>
      </c>
      <c r="F171" s="92" t="s">
        <v>993</v>
      </c>
      <c r="G171" s="4" t="s">
        <v>994</v>
      </c>
      <c r="H171" s="4">
        <v>67</v>
      </c>
      <c r="I171" s="4" t="s">
        <v>268</v>
      </c>
      <c r="J171" s="4" t="s">
        <v>258</v>
      </c>
      <c r="K171" s="4" t="s">
        <v>116</v>
      </c>
      <c r="L171" s="4" t="s">
        <v>136</v>
      </c>
      <c r="M171" s="4" t="s">
        <v>294</v>
      </c>
      <c r="N171" s="4" t="s">
        <v>295</v>
      </c>
      <c r="O171" s="70" t="s">
        <v>26</v>
      </c>
      <c r="P171" s="40" t="s">
        <v>2343</v>
      </c>
      <c r="Q171" s="40" t="s">
        <v>27</v>
      </c>
      <c r="R171" s="4"/>
      <c r="S171" s="4"/>
      <c r="T171" s="4" t="s">
        <v>274</v>
      </c>
      <c r="U171" s="4" t="s">
        <v>416</v>
      </c>
      <c r="V171" s="4" t="s">
        <v>25</v>
      </c>
      <c r="W171" s="4"/>
      <c r="X171" s="4" t="s">
        <v>17</v>
      </c>
      <c r="Y171" s="4" t="s">
        <v>14</v>
      </c>
      <c r="Z171" s="93" t="s">
        <v>995</v>
      </c>
      <c r="AA171" s="29" t="s">
        <v>297</v>
      </c>
      <c r="AB171" s="4" t="s">
        <v>174</v>
      </c>
      <c r="AC171" s="4" t="s">
        <v>174</v>
      </c>
      <c r="AD171" s="4" t="s">
        <v>174</v>
      </c>
      <c r="AE171" s="4" t="s">
        <v>228</v>
      </c>
      <c r="AF171" s="4" t="s">
        <v>174</v>
      </c>
      <c r="AG171" s="4" t="s">
        <v>174</v>
      </c>
      <c r="AH171" s="4" t="s">
        <v>228</v>
      </c>
      <c r="AI171" s="4"/>
      <c r="AN171" s="11">
        <f t="shared" si="15"/>
        <v>2</v>
      </c>
      <c r="AO171" s="11" t="str">
        <f t="shared" si="12"/>
        <v>Dia útil</v>
      </c>
      <c r="AP171" s="11">
        <f t="shared" si="13"/>
        <v>9</v>
      </c>
      <c r="AQ171" s="11" t="str">
        <f t="shared" si="14"/>
        <v>12/07/2024</v>
      </c>
    </row>
    <row r="172" spans="1:43" ht="31.5" customHeight="1" x14ac:dyDescent="0.3">
      <c r="A172" s="28" t="s">
        <v>227</v>
      </c>
      <c r="B172" s="69">
        <v>45488</v>
      </c>
      <c r="C172" s="4">
        <v>0</v>
      </c>
      <c r="D172" s="4">
        <v>0</v>
      </c>
      <c r="E172" s="4">
        <v>12969840</v>
      </c>
      <c r="F172" s="3" t="s">
        <v>996</v>
      </c>
      <c r="G172" s="4" t="s">
        <v>997</v>
      </c>
      <c r="H172" s="4">
        <v>72</v>
      </c>
      <c r="I172" s="4" t="s">
        <v>268</v>
      </c>
      <c r="J172" s="4" t="s">
        <v>283</v>
      </c>
      <c r="K172" s="4" t="s">
        <v>121</v>
      </c>
      <c r="L172" s="4" t="s">
        <v>304</v>
      </c>
      <c r="M172" s="4" t="s">
        <v>294</v>
      </c>
      <c r="N172" s="4" t="s">
        <v>998</v>
      </c>
      <c r="O172" s="70" t="s">
        <v>102</v>
      </c>
      <c r="P172" s="40" t="s">
        <v>2353</v>
      </c>
      <c r="Q172" s="40" t="s">
        <v>77</v>
      </c>
      <c r="R172" s="4"/>
      <c r="S172" s="4"/>
      <c r="T172" s="4" t="s">
        <v>274</v>
      </c>
      <c r="U172" s="4" t="s">
        <v>416</v>
      </c>
      <c r="V172" s="4" t="s">
        <v>33</v>
      </c>
      <c r="W172" s="4"/>
      <c r="X172" s="4" t="s">
        <v>12</v>
      </c>
      <c r="Y172" s="4" t="s">
        <v>12</v>
      </c>
      <c r="Z172" s="29" t="s">
        <v>999</v>
      </c>
      <c r="AA172" s="29" t="s">
        <v>1000</v>
      </c>
      <c r="AB172" s="4" t="s">
        <v>174</v>
      </c>
      <c r="AC172" s="4" t="s">
        <v>174</v>
      </c>
      <c r="AD172" s="4" t="s">
        <v>174</v>
      </c>
      <c r="AE172" s="4" t="s">
        <v>173</v>
      </c>
      <c r="AF172" s="4" t="s">
        <v>174</v>
      </c>
      <c r="AG172" s="4" t="s">
        <v>174</v>
      </c>
      <c r="AH172" s="4" t="s">
        <v>173</v>
      </c>
      <c r="AI172" s="4"/>
      <c r="AN172" s="11">
        <f t="shared" si="15"/>
        <v>3</v>
      </c>
      <c r="AO172" s="11" t="str">
        <f t="shared" si="12"/>
        <v>Dia útil</v>
      </c>
      <c r="AP172" s="11">
        <f t="shared" si="13"/>
        <v>10</v>
      </c>
      <c r="AQ172" s="11" t="str">
        <f t="shared" si="14"/>
        <v>15/07/2024</v>
      </c>
    </row>
    <row r="173" spans="1:43" ht="31.5" customHeight="1" x14ac:dyDescent="0.3">
      <c r="A173" s="28">
        <v>45446</v>
      </c>
      <c r="B173" s="69">
        <v>45488</v>
      </c>
      <c r="C173" s="4">
        <v>42</v>
      </c>
      <c r="D173" s="4">
        <v>1</v>
      </c>
      <c r="E173" s="4">
        <v>12970412</v>
      </c>
      <c r="F173" s="3" t="s">
        <v>1001</v>
      </c>
      <c r="G173" s="4" t="s">
        <v>1002</v>
      </c>
      <c r="H173" s="4">
        <v>28</v>
      </c>
      <c r="I173" s="4" t="s">
        <v>268</v>
      </c>
      <c r="J173" s="48" t="s">
        <v>269</v>
      </c>
      <c r="K173" s="50" t="s">
        <v>117</v>
      </c>
      <c r="L173" s="4" t="s">
        <v>224</v>
      </c>
      <c r="M173" s="32" t="s">
        <v>294</v>
      </c>
      <c r="N173" s="4" t="s">
        <v>654</v>
      </c>
      <c r="O173" s="70" t="s">
        <v>102</v>
      </c>
      <c r="P173" s="40" t="s">
        <v>2349</v>
      </c>
      <c r="Q173" s="40" t="s">
        <v>91</v>
      </c>
      <c r="R173" s="4"/>
      <c r="S173" s="4"/>
      <c r="T173" s="39" t="s">
        <v>274</v>
      </c>
      <c r="U173" s="4"/>
      <c r="V173" s="64" t="s">
        <v>33</v>
      </c>
      <c r="W173" s="4"/>
      <c r="X173" s="22" t="s">
        <v>7</v>
      </c>
      <c r="Y173" s="4" t="s">
        <v>7</v>
      </c>
      <c r="Z173" s="29" t="s">
        <v>1003</v>
      </c>
      <c r="AA173" s="29" t="s">
        <v>1004</v>
      </c>
      <c r="AB173" s="4" t="s">
        <v>173</v>
      </c>
      <c r="AC173" s="4" t="s">
        <v>174</v>
      </c>
      <c r="AD173" s="4" t="s">
        <v>174</v>
      </c>
      <c r="AE173" s="4" t="s">
        <v>173</v>
      </c>
      <c r="AF173" s="4" t="s">
        <v>173</v>
      </c>
      <c r="AG173" s="4" t="s">
        <v>174</v>
      </c>
      <c r="AH173" s="4" t="s">
        <v>173</v>
      </c>
      <c r="AI173" s="4" t="s">
        <v>1005</v>
      </c>
      <c r="AN173" s="11">
        <f t="shared" si="15"/>
        <v>3</v>
      </c>
      <c r="AO173" s="11" t="str">
        <f t="shared" si="12"/>
        <v>Dia útil</v>
      </c>
      <c r="AP173" s="11">
        <f t="shared" si="13"/>
        <v>10</v>
      </c>
      <c r="AQ173" s="11" t="str">
        <f t="shared" si="14"/>
        <v>15/07/2024</v>
      </c>
    </row>
    <row r="174" spans="1:43" ht="31.5" customHeight="1" x14ac:dyDescent="0.3">
      <c r="A174" s="28">
        <v>45414</v>
      </c>
      <c r="B174" s="69">
        <v>45488</v>
      </c>
      <c r="C174" s="4">
        <v>74</v>
      </c>
      <c r="D174" s="4">
        <v>9</v>
      </c>
      <c r="E174" s="4">
        <v>12970747</v>
      </c>
      <c r="F174" s="3" t="s">
        <v>599</v>
      </c>
      <c r="G174" s="4" t="s">
        <v>600</v>
      </c>
      <c r="H174" s="4">
        <v>68</v>
      </c>
      <c r="I174" s="4" t="s">
        <v>257</v>
      </c>
      <c r="J174" s="48" t="s">
        <v>258</v>
      </c>
      <c r="K174" s="4" t="s">
        <v>178</v>
      </c>
      <c r="L174" s="4" t="s">
        <v>136</v>
      </c>
      <c r="M174" s="4" t="s">
        <v>259</v>
      </c>
      <c r="N174" s="4" t="s">
        <v>290</v>
      </c>
      <c r="O174" s="4" t="s">
        <v>290</v>
      </c>
      <c r="P174" s="40" t="s">
        <v>2355</v>
      </c>
      <c r="Q174" s="40" t="s">
        <v>38</v>
      </c>
      <c r="R174" s="4"/>
      <c r="S174" s="4"/>
      <c r="T174" s="39" t="s">
        <v>274</v>
      </c>
      <c r="U174" s="4" t="s">
        <v>573</v>
      </c>
      <c r="V174" s="4" t="s">
        <v>39</v>
      </c>
      <c r="W174" s="4"/>
      <c r="X174" s="22" t="s">
        <v>7</v>
      </c>
      <c r="Y174" s="4" t="s">
        <v>7</v>
      </c>
      <c r="Z174" s="29" t="s">
        <v>1006</v>
      </c>
      <c r="AA174" s="29" t="s">
        <v>1007</v>
      </c>
      <c r="AB174" s="4" t="s">
        <v>173</v>
      </c>
      <c r="AC174" s="4" t="s">
        <v>173</v>
      </c>
      <c r="AD174" s="4" t="s">
        <v>173</v>
      </c>
      <c r="AE174" s="4" t="s">
        <v>173</v>
      </c>
      <c r="AF174" s="4" t="s">
        <v>173</v>
      </c>
      <c r="AG174" s="4" t="s">
        <v>174</v>
      </c>
      <c r="AH174" s="4" t="s">
        <v>173</v>
      </c>
      <c r="AI174" s="4"/>
      <c r="AJ174" s="4"/>
      <c r="AK174" s="4"/>
      <c r="AL174" s="4"/>
      <c r="AN174" s="11">
        <f t="shared" si="15"/>
        <v>3</v>
      </c>
      <c r="AO174" s="11" t="str">
        <f t="shared" si="12"/>
        <v>Dia útil</v>
      </c>
      <c r="AP174" s="11">
        <f t="shared" si="13"/>
        <v>10</v>
      </c>
      <c r="AQ174" s="11" t="str">
        <f t="shared" si="14"/>
        <v>15/07/2024</v>
      </c>
    </row>
    <row r="175" spans="1:43" ht="31.5" customHeight="1" x14ac:dyDescent="0.3">
      <c r="A175" s="28">
        <v>45463</v>
      </c>
      <c r="B175" s="69">
        <v>45488</v>
      </c>
      <c r="C175" s="4">
        <v>25</v>
      </c>
      <c r="D175" s="4">
        <v>0</v>
      </c>
      <c r="E175" s="4">
        <v>12971102</v>
      </c>
      <c r="F175" s="3" t="s">
        <v>1008</v>
      </c>
      <c r="G175" s="4" t="s">
        <v>1009</v>
      </c>
      <c r="H175" s="4">
        <v>25</v>
      </c>
      <c r="I175" s="4" t="s">
        <v>268</v>
      </c>
      <c r="J175" s="4" t="s">
        <v>258</v>
      </c>
      <c r="K175" s="4" t="s">
        <v>117</v>
      </c>
      <c r="L175" s="4" t="s">
        <v>136</v>
      </c>
      <c r="M175" s="4" t="s">
        <v>294</v>
      </c>
      <c r="N175" s="4" t="s">
        <v>295</v>
      </c>
      <c r="O175" s="70" t="s">
        <v>26</v>
      </c>
      <c r="P175" s="40" t="s">
        <v>2343</v>
      </c>
      <c r="Q175" s="40" t="s">
        <v>27</v>
      </c>
      <c r="R175" s="4"/>
      <c r="S175" s="4"/>
      <c r="T175" s="39" t="s">
        <v>274</v>
      </c>
      <c r="U175" s="4" t="s">
        <v>416</v>
      </c>
      <c r="V175" s="4" t="s">
        <v>25</v>
      </c>
      <c r="W175" s="4"/>
      <c r="X175" s="4" t="s">
        <v>17</v>
      </c>
      <c r="Y175" s="4" t="s">
        <v>14</v>
      </c>
      <c r="Z175" s="29" t="s">
        <v>1010</v>
      </c>
      <c r="AA175" s="29" t="s">
        <v>297</v>
      </c>
      <c r="AB175" s="4" t="s">
        <v>174</v>
      </c>
      <c r="AC175" s="4" t="s">
        <v>174</v>
      </c>
      <c r="AD175" s="4" t="s">
        <v>174</v>
      </c>
      <c r="AE175" s="4" t="s">
        <v>228</v>
      </c>
      <c r="AF175" s="4" t="s">
        <v>174</v>
      </c>
      <c r="AG175" s="4" t="s">
        <v>174</v>
      </c>
      <c r="AH175" s="4" t="s">
        <v>228</v>
      </c>
      <c r="AI175" s="4"/>
      <c r="AN175" s="11">
        <f t="shared" si="15"/>
        <v>3</v>
      </c>
      <c r="AO175" s="11" t="str">
        <f t="shared" si="12"/>
        <v>Dia útil</v>
      </c>
      <c r="AP175" s="11">
        <f t="shared" si="13"/>
        <v>10</v>
      </c>
      <c r="AQ175" s="11" t="str">
        <f t="shared" si="14"/>
        <v>15/07/2024</v>
      </c>
    </row>
    <row r="176" spans="1:43" ht="31.5" customHeight="1" x14ac:dyDescent="0.3">
      <c r="A176" s="28">
        <v>45436</v>
      </c>
      <c r="B176" s="69">
        <v>45488</v>
      </c>
      <c r="C176" s="4">
        <f>_xlfn.DAYS(B176,A176)</f>
        <v>52</v>
      </c>
      <c r="D176" s="4">
        <v>8</v>
      </c>
      <c r="E176" s="4">
        <v>12971312</v>
      </c>
      <c r="F176" s="3" t="s">
        <v>1011</v>
      </c>
      <c r="G176" s="4" t="s">
        <v>1012</v>
      </c>
      <c r="H176" s="4">
        <v>55</v>
      </c>
      <c r="I176" s="4" t="s">
        <v>268</v>
      </c>
      <c r="J176" s="4" t="s">
        <v>269</v>
      </c>
      <c r="K176" s="4" t="s">
        <v>121</v>
      </c>
      <c r="L176" s="4" t="s">
        <v>151</v>
      </c>
      <c r="M176" s="4" t="s">
        <v>259</v>
      </c>
      <c r="N176" s="4" t="s">
        <v>290</v>
      </c>
      <c r="O176" s="4" t="s">
        <v>290</v>
      </c>
      <c r="P176" s="40" t="s">
        <v>2355</v>
      </c>
      <c r="Q176" s="40" t="s">
        <v>38</v>
      </c>
      <c r="R176" s="4"/>
      <c r="S176" s="4"/>
      <c r="T176" s="39" t="s">
        <v>274</v>
      </c>
      <c r="U176" s="4" t="s">
        <v>573</v>
      </c>
      <c r="V176" s="4" t="s">
        <v>39</v>
      </c>
      <c r="W176" s="4"/>
      <c r="X176" s="22" t="s">
        <v>7</v>
      </c>
      <c r="Y176" s="4" t="s">
        <v>7</v>
      </c>
      <c r="Z176" s="29" t="s">
        <v>1013</v>
      </c>
      <c r="AA176" s="29" t="s">
        <v>1014</v>
      </c>
      <c r="AB176" s="4" t="s">
        <v>174</v>
      </c>
      <c r="AC176" s="4" t="s">
        <v>174</v>
      </c>
      <c r="AD176" s="4" t="s">
        <v>173</v>
      </c>
      <c r="AE176" s="4" t="s">
        <v>173</v>
      </c>
      <c r="AF176" s="4" t="s">
        <v>173</v>
      </c>
      <c r="AG176" s="4" t="s">
        <v>174</v>
      </c>
      <c r="AH176" s="4" t="s">
        <v>173</v>
      </c>
      <c r="AI176" s="4"/>
      <c r="AJ176" s="4"/>
      <c r="AK176" s="4"/>
      <c r="AL176" s="4"/>
      <c r="AN176" s="11">
        <f t="shared" si="15"/>
        <v>3</v>
      </c>
      <c r="AO176" s="11" t="str">
        <f t="shared" si="12"/>
        <v>Dia útil</v>
      </c>
      <c r="AP176" s="11">
        <f t="shared" si="13"/>
        <v>10</v>
      </c>
      <c r="AQ176" s="11" t="str">
        <f t="shared" si="14"/>
        <v>15/07/2024</v>
      </c>
    </row>
    <row r="177" spans="1:43" ht="31.5" customHeight="1" x14ac:dyDescent="0.3">
      <c r="A177" s="28">
        <v>45483</v>
      </c>
      <c r="B177" s="69">
        <v>45488</v>
      </c>
      <c r="C177" s="4">
        <v>5</v>
      </c>
      <c r="D177" s="4">
        <v>4</v>
      </c>
      <c r="E177" s="4">
        <v>12972655</v>
      </c>
      <c r="F177" s="3" t="s">
        <v>1015</v>
      </c>
      <c r="G177" s="4" t="s">
        <v>1016</v>
      </c>
      <c r="H177" s="4">
        <v>58</v>
      </c>
      <c r="I177" s="4" t="s">
        <v>268</v>
      </c>
      <c r="J177" s="4" t="s">
        <v>258</v>
      </c>
      <c r="K177" s="4" t="s">
        <v>178</v>
      </c>
      <c r="L177" s="4" t="s">
        <v>136</v>
      </c>
      <c r="M177" s="4" t="s">
        <v>847</v>
      </c>
      <c r="N177" s="4" t="s">
        <v>848</v>
      </c>
      <c r="O177" s="70" t="s">
        <v>37</v>
      </c>
      <c r="P177" s="40" t="s">
        <v>2355</v>
      </c>
      <c r="Q177" s="40" t="s">
        <v>38</v>
      </c>
      <c r="R177" s="4"/>
      <c r="S177" s="4"/>
      <c r="T177" s="39" t="s">
        <v>274</v>
      </c>
      <c r="U177" s="4" t="s">
        <v>416</v>
      </c>
      <c r="V177" s="4" t="s">
        <v>39</v>
      </c>
      <c r="W177" s="4" t="s">
        <v>476</v>
      </c>
      <c r="X177" s="22" t="s">
        <v>7</v>
      </c>
      <c r="Y177" s="22" t="s">
        <v>7</v>
      </c>
      <c r="Z177" s="29" t="s">
        <v>1017</v>
      </c>
      <c r="AA177" s="29" t="s">
        <v>1018</v>
      </c>
      <c r="AB177" s="4" t="s">
        <v>173</v>
      </c>
      <c r="AC177" s="4" t="s">
        <v>174</v>
      </c>
      <c r="AD177" s="4" t="s">
        <v>173</v>
      </c>
      <c r="AE177" s="4" t="s">
        <v>173</v>
      </c>
      <c r="AF177" s="4" t="s">
        <v>173</v>
      </c>
      <c r="AG177" s="4" t="s">
        <v>174</v>
      </c>
      <c r="AH177" s="4" t="s">
        <v>173</v>
      </c>
      <c r="AI177" s="4"/>
      <c r="AJ177" s="4"/>
      <c r="AK177" s="4"/>
      <c r="AL177" s="4"/>
      <c r="AN177" s="11">
        <f t="shared" si="15"/>
        <v>3</v>
      </c>
      <c r="AO177" s="11" t="str">
        <f t="shared" si="12"/>
        <v>Dia útil</v>
      </c>
      <c r="AP177" s="11">
        <f t="shared" si="13"/>
        <v>10</v>
      </c>
      <c r="AQ177" s="11" t="str">
        <f t="shared" si="14"/>
        <v>15/07/2024</v>
      </c>
    </row>
    <row r="178" spans="1:43" ht="31.5" customHeight="1" x14ac:dyDescent="0.3">
      <c r="A178" s="28">
        <v>45467</v>
      </c>
      <c r="B178" s="69">
        <v>45489</v>
      </c>
      <c r="C178" s="4">
        <v>22</v>
      </c>
      <c r="D178" s="4">
        <v>5</v>
      </c>
      <c r="E178" s="4">
        <v>12973496</v>
      </c>
      <c r="F178" s="3" t="s">
        <v>1019</v>
      </c>
      <c r="G178" s="4" t="s">
        <v>1020</v>
      </c>
      <c r="H178" s="4">
        <v>92</v>
      </c>
      <c r="I178" s="4" t="s">
        <v>268</v>
      </c>
      <c r="J178" s="4" t="s">
        <v>283</v>
      </c>
      <c r="K178" s="4" t="s">
        <v>118</v>
      </c>
      <c r="L178" s="4" t="s">
        <v>395</v>
      </c>
      <c r="M178" s="38" t="s">
        <v>1021</v>
      </c>
      <c r="N178" s="38" t="s">
        <v>848</v>
      </c>
      <c r="O178" s="4" t="s">
        <v>37</v>
      </c>
      <c r="P178" s="40" t="s">
        <v>2355</v>
      </c>
      <c r="Q178" s="40" t="s">
        <v>38</v>
      </c>
      <c r="R178" s="4"/>
      <c r="S178" s="4"/>
      <c r="T178" s="39" t="s">
        <v>274</v>
      </c>
      <c r="U178" s="4" t="s">
        <v>416</v>
      </c>
      <c r="V178" s="4" t="s">
        <v>39</v>
      </c>
      <c r="W178" s="4" t="s">
        <v>476</v>
      </c>
      <c r="X178" s="22" t="s">
        <v>7</v>
      </c>
      <c r="Y178" s="38" t="s">
        <v>7</v>
      </c>
      <c r="Z178" s="29" t="s">
        <v>1022</v>
      </c>
      <c r="AA178" s="29" t="s">
        <v>1023</v>
      </c>
      <c r="AB178" s="4" t="s">
        <v>173</v>
      </c>
      <c r="AC178" s="4" t="s">
        <v>174</v>
      </c>
      <c r="AD178" s="4" t="s">
        <v>173</v>
      </c>
      <c r="AE178" s="4" t="s">
        <v>173</v>
      </c>
      <c r="AF178" s="4" t="s">
        <v>173</v>
      </c>
      <c r="AG178" s="4" t="s">
        <v>174</v>
      </c>
      <c r="AH178" s="4" t="s">
        <v>173</v>
      </c>
      <c r="AI178" s="4"/>
      <c r="AJ178" s="4"/>
      <c r="AK178" s="4"/>
      <c r="AL178" s="4"/>
      <c r="AN178" s="11">
        <f t="shared" si="15"/>
        <v>3</v>
      </c>
      <c r="AO178" s="11" t="str">
        <f t="shared" si="12"/>
        <v>Dia útil</v>
      </c>
      <c r="AP178" s="11">
        <f t="shared" si="13"/>
        <v>11</v>
      </c>
      <c r="AQ178" s="11" t="str">
        <f t="shared" si="14"/>
        <v>16/07/2024</v>
      </c>
    </row>
    <row r="179" spans="1:43" ht="31.5" customHeight="1" x14ac:dyDescent="0.3">
      <c r="A179" s="28">
        <v>45450</v>
      </c>
      <c r="B179" s="69">
        <v>45489</v>
      </c>
      <c r="C179" s="4">
        <v>39</v>
      </c>
      <c r="D179" s="4">
        <v>0</v>
      </c>
      <c r="E179" s="4">
        <v>12973710</v>
      </c>
      <c r="F179" s="3" t="s">
        <v>1024</v>
      </c>
      <c r="G179" s="4" t="s">
        <v>1025</v>
      </c>
      <c r="H179" s="4">
        <v>22</v>
      </c>
      <c r="I179" s="4" t="s">
        <v>268</v>
      </c>
      <c r="J179" s="4" t="s">
        <v>258</v>
      </c>
      <c r="K179" s="4" t="s">
        <v>116</v>
      </c>
      <c r="L179" s="4" t="s">
        <v>226</v>
      </c>
      <c r="M179" s="4" t="s">
        <v>294</v>
      </c>
      <c r="N179" s="4" t="s">
        <v>295</v>
      </c>
      <c r="O179" s="70" t="s">
        <v>26</v>
      </c>
      <c r="P179" s="40" t="s">
        <v>2343</v>
      </c>
      <c r="Q179" s="40" t="s">
        <v>27</v>
      </c>
      <c r="R179" s="4"/>
      <c r="S179" s="4"/>
      <c r="T179" s="39" t="s">
        <v>274</v>
      </c>
      <c r="U179" s="4" t="s">
        <v>416</v>
      </c>
      <c r="V179" s="4" t="s">
        <v>25</v>
      </c>
      <c r="W179" s="4"/>
      <c r="X179" s="22" t="s">
        <v>17</v>
      </c>
      <c r="Y179" s="22" t="s">
        <v>14</v>
      </c>
      <c r="Z179" s="29" t="s">
        <v>1026</v>
      </c>
      <c r="AA179" s="29" t="s">
        <v>297</v>
      </c>
      <c r="AB179" s="4" t="s">
        <v>174</v>
      </c>
      <c r="AC179" s="4" t="s">
        <v>174</v>
      </c>
      <c r="AD179" s="4" t="s">
        <v>174</v>
      </c>
      <c r="AE179" s="4" t="s">
        <v>228</v>
      </c>
      <c r="AF179" s="4" t="s">
        <v>174</v>
      </c>
      <c r="AG179" s="4" t="s">
        <v>174</v>
      </c>
      <c r="AH179" s="4" t="s">
        <v>228</v>
      </c>
      <c r="AI179" s="4"/>
      <c r="AN179" s="11">
        <f t="shared" si="15"/>
        <v>3</v>
      </c>
      <c r="AO179" s="11" t="str">
        <f t="shared" si="12"/>
        <v>Dia útil</v>
      </c>
      <c r="AP179" s="11">
        <f t="shared" si="13"/>
        <v>11</v>
      </c>
      <c r="AQ179" s="11" t="str">
        <f t="shared" si="14"/>
        <v>16/07/2024</v>
      </c>
    </row>
    <row r="180" spans="1:43" ht="31.5" customHeight="1" x14ac:dyDescent="0.3">
      <c r="A180" s="28">
        <v>45412</v>
      </c>
      <c r="B180" s="69">
        <v>45489</v>
      </c>
      <c r="C180" s="4">
        <f>_xlfn.DAYS(B180,A180)</f>
        <v>77</v>
      </c>
      <c r="D180" s="4">
        <v>6</v>
      </c>
      <c r="E180" s="4">
        <v>12973835</v>
      </c>
      <c r="F180" s="3" t="s">
        <v>1027</v>
      </c>
      <c r="G180" s="4" t="s">
        <v>1028</v>
      </c>
      <c r="H180" s="4">
        <v>73</v>
      </c>
      <c r="I180" s="4" t="s">
        <v>268</v>
      </c>
      <c r="J180" s="4" t="s">
        <v>258</v>
      </c>
      <c r="K180" s="4" t="s">
        <v>118</v>
      </c>
      <c r="L180" s="4" t="s">
        <v>136</v>
      </c>
      <c r="M180" s="4" t="s">
        <v>259</v>
      </c>
      <c r="N180" s="4" t="s">
        <v>290</v>
      </c>
      <c r="O180" s="4" t="s">
        <v>290</v>
      </c>
      <c r="P180" s="40" t="s">
        <v>2355</v>
      </c>
      <c r="Q180" s="40" t="s">
        <v>38</v>
      </c>
      <c r="R180" s="4"/>
      <c r="S180" s="4"/>
      <c r="T180" s="4" t="s">
        <v>274</v>
      </c>
      <c r="U180" s="4" t="s">
        <v>573</v>
      </c>
      <c r="V180" s="4" t="s">
        <v>39</v>
      </c>
      <c r="W180" s="4"/>
      <c r="X180" s="22" t="s">
        <v>7</v>
      </c>
      <c r="Y180" s="4" t="s">
        <v>7</v>
      </c>
      <c r="Z180" s="29" t="s">
        <v>1029</v>
      </c>
      <c r="AA180" s="29" t="s">
        <v>1030</v>
      </c>
      <c r="AB180" s="4" t="s">
        <v>174</v>
      </c>
      <c r="AC180" s="4" t="s">
        <v>174</v>
      </c>
      <c r="AD180" s="4" t="s">
        <v>173</v>
      </c>
      <c r="AE180" s="4" t="s">
        <v>173</v>
      </c>
      <c r="AF180" s="4" t="s">
        <v>173</v>
      </c>
      <c r="AG180" s="4" t="s">
        <v>174</v>
      </c>
      <c r="AH180" s="4" t="s">
        <v>173</v>
      </c>
      <c r="AI180" s="4"/>
      <c r="AJ180" s="4"/>
      <c r="AK180" s="4"/>
      <c r="AL180" s="4"/>
      <c r="AN180" s="11">
        <f t="shared" si="15"/>
        <v>3</v>
      </c>
      <c r="AO180" s="11" t="str">
        <f t="shared" si="12"/>
        <v>Dia útil</v>
      </c>
      <c r="AP180" s="11">
        <f t="shared" si="13"/>
        <v>11</v>
      </c>
      <c r="AQ180" s="11" t="str">
        <f t="shared" si="14"/>
        <v>16/07/2024</v>
      </c>
    </row>
    <row r="181" spans="1:43" ht="31.5" customHeight="1" x14ac:dyDescent="0.3">
      <c r="A181" s="28">
        <v>45468</v>
      </c>
      <c r="B181" s="69">
        <v>45489</v>
      </c>
      <c r="C181" s="4">
        <f>_xlfn.DAYS(B181,A181)</f>
        <v>21</v>
      </c>
      <c r="D181" s="4">
        <v>5</v>
      </c>
      <c r="E181" s="4">
        <v>12974493</v>
      </c>
      <c r="F181" s="3" t="s">
        <v>1031</v>
      </c>
      <c r="G181" s="4" t="s">
        <v>1032</v>
      </c>
      <c r="H181" s="4">
        <v>27</v>
      </c>
      <c r="I181" s="4" t="s">
        <v>268</v>
      </c>
      <c r="J181" s="38" t="s">
        <v>283</v>
      </c>
      <c r="K181" s="4" t="s">
        <v>121</v>
      </c>
      <c r="L181" s="4" t="s">
        <v>224</v>
      </c>
      <c r="M181" s="4" t="s">
        <v>294</v>
      </c>
      <c r="N181" s="4" t="s">
        <v>1033</v>
      </c>
      <c r="O181" s="4" t="s">
        <v>104</v>
      </c>
      <c r="P181" s="40" t="s">
        <v>56</v>
      </c>
      <c r="Q181" s="40" t="s">
        <v>56</v>
      </c>
      <c r="R181" s="4"/>
      <c r="S181" s="4"/>
      <c r="T181" s="39" t="s">
        <v>262</v>
      </c>
      <c r="U181" s="4" t="s">
        <v>416</v>
      </c>
      <c r="V181" s="4" t="s">
        <v>33</v>
      </c>
      <c r="W181" s="4"/>
      <c r="X181" s="4" t="s">
        <v>12</v>
      </c>
      <c r="Y181" s="4"/>
      <c r="Z181" s="29" t="s">
        <v>1034</v>
      </c>
      <c r="AA181" s="29" t="s">
        <v>1035</v>
      </c>
      <c r="AB181" s="4" t="s">
        <v>174</v>
      </c>
      <c r="AC181" s="4" t="s">
        <v>174</v>
      </c>
      <c r="AD181" s="4" t="s">
        <v>174</v>
      </c>
      <c r="AE181" s="4" t="s">
        <v>173</v>
      </c>
      <c r="AF181" s="4" t="s">
        <v>173</v>
      </c>
      <c r="AG181" s="4" t="s">
        <v>174</v>
      </c>
      <c r="AH181" s="4" t="s">
        <v>173</v>
      </c>
      <c r="AI181" s="4"/>
      <c r="AN181" s="11">
        <f t="shared" si="15"/>
        <v>3</v>
      </c>
      <c r="AO181" s="11" t="str">
        <f t="shared" si="12"/>
        <v>Dia útil</v>
      </c>
      <c r="AP181" s="11">
        <f t="shared" si="13"/>
        <v>11</v>
      </c>
      <c r="AQ181" s="11" t="str">
        <f t="shared" si="14"/>
        <v>16/07/2024</v>
      </c>
    </row>
    <row r="182" spans="1:43" ht="31.5" customHeight="1" x14ac:dyDescent="0.3">
      <c r="A182" s="45">
        <v>45489</v>
      </c>
      <c r="B182" s="91">
        <v>45489</v>
      </c>
      <c r="C182" s="38">
        <v>0</v>
      </c>
      <c r="D182" s="38">
        <v>4</v>
      </c>
      <c r="E182" s="38">
        <v>12974500</v>
      </c>
      <c r="F182" s="3" t="s">
        <v>1036</v>
      </c>
      <c r="G182" s="38" t="s">
        <v>1037</v>
      </c>
      <c r="H182" s="38">
        <v>4</v>
      </c>
      <c r="I182" s="4" t="s">
        <v>268</v>
      </c>
      <c r="J182" s="38" t="s">
        <v>258</v>
      </c>
      <c r="K182" s="38" t="s">
        <v>117</v>
      </c>
      <c r="L182" s="38" t="s">
        <v>223</v>
      </c>
      <c r="M182" s="4" t="s">
        <v>294</v>
      </c>
      <c r="N182" s="4" t="s">
        <v>1038</v>
      </c>
      <c r="O182" s="70" t="s">
        <v>52</v>
      </c>
      <c r="P182" s="40" t="s">
        <v>84</v>
      </c>
      <c r="Q182" s="40" t="s">
        <v>84</v>
      </c>
      <c r="R182" s="38"/>
      <c r="S182" s="38"/>
      <c r="T182" s="96" t="s">
        <v>274</v>
      </c>
      <c r="U182" s="38" t="s">
        <v>416</v>
      </c>
      <c r="V182" s="64" t="s">
        <v>113</v>
      </c>
      <c r="W182" s="38"/>
      <c r="X182" s="38" t="s">
        <v>12</v>
      </c>
      <c r="Y182" s="38"/>
      <c r="Z182" s="29" t="s">
        <v>1039</v>
      </c>
      <c r="AA182" s="29" t="s">
        <v>1040</v>
      </c>
      <c r="AB182" s="4" t="s">
        <v>174</v>
      </c>
      <c r="AC182" s="4" t="s">
        <v>174</v>
      </c>
      <c r="AD182" s="38" t="s">
        <v>174</v>
      </c>
      <c r="AE182" s="38" t="s">
        <v>173</v>
      </c>
      <c r="AF182" s="38" t="s">
        <v>173</v>
      </c>
      <c r="AG182" s="4" t="s">
        <v>174</v>
      </c>
      <c r="AH182" s="38" t="s">
        <v>173</v>
      </c>
      <c r="AI182" s="38"/>
      <c r="AN182" s="11">
        <f t="shared" si="15"/>
        <v>3</v>
      </c>
      <c r="AO182" s="11" t="str">
        <f t="shared" si="12"/>
        <v>Dia útil</v>
      </c>
      <c r="AP182" s="11">
        <f t="shared" si="13"/>
        <v>11</v>
      </c>
      <c r="AQ182" s="11" t="str">
        <f t="shared" si="14"/>
        <v>16/07/2024</v>
      </c>
    </row>
    <row r="183" spans="1:43" ht="31.5" customHeight="1" x14ac:dyDescent="0.3">
      <c r="A183" s="28">
        <v>45462</v>
      </c>
      <c r="B183" s="91">
        <v>45489</v>
      </c>
      <c r="C183" s="4">
        <v>27</v>
      </c>
      <c r="D183" s="4">
        <v>0</v>
      </c>
      <c r="E183" s="4">
        <v>12974945</v>
      </c>
      <c r="F183" s="3" t="s">
        <v>1041</v>
      </c>
      <c r="G183" s="4" t="s">
        <v>1042</v>
      </c>
      <c r="H183" s="4">
        <v>43</v>
      </c>
      <c r="I183" s="4" t="s">
        <v>268</v>
      </c>
      <c r="J183" s="4" t="s">
        <v>283</v>
      </c>
      <c r="K183" s="4" t="s">
        <v>121</v>
      </c>
      <c r="L183" s="4"/>
      <c r="M183" s="4" t="s">
        <v>294</v>
      </c>
      <c r="N183" s="4" t="s">
        <v>295</v>
      </c>
      <c r="O183" s="70" t="s">
        <v>26</v>
      </c>
      <c r="P183" s="40" t="s">
        <v>2343</v>
      </c>
      <c r="Q183" s="40" t="s">
        <v>27</v>
      </c>
      <c r="R183" s="4"/>
      <c r="S183" s="4"/>
      <c r="T183" s="4" t="s">
        <v>274</v>
      </c>
      <c r="U183" s="4" t="s">
        <v>416</v>
      </c>
      <c r="V183" s="4" t="s">
        <v>25</v>
      </c>
      <c r="W183" s="4"/>
      <c r="X183" s="4" t="s">
        <v>17</v>
      </c>
      <c r="Y183" s="4" t="s">
        <v>14</v>
      </c>
      <c r="Z183" s="93" t="s">
        <v>1043</v>
      </c>
      <c r="AA183" s="93" t="s">
        <v>297</v>
      </c>
      <c r="AB183" s="4" t="s">
        <v>174</v>
      </c>
      <c r="AC183" s="4" t="s">
        <v>174</v>
      </c>
      <c r="AD183" s="4" t="s">
        <v>174</v>
      </c>
      <c r="AE183" s="4" t="s">
        <v>228</v>
      </c>
      <c r="AF183" s="4" t="s">
        <v>174</v>
      </c>
      <c r="AG183" s="4" t="s">
        <v>174</v>
      </c>
      <c r="AH183" s="4" t="s">
        <v>228</v>
      </c>
      <c r="AI183" s="4"/>
      <c r="AN183" s="11">
        <f t="shared" si="15"/>
        <v>3</v>
      </c>
      <c r="AO183" s="11" t="str">
        <f t="shared" si="12"/>
        <v>Dia útil</v>
      </c>
      <c r="AP183" s="11">
        <f t="shared" si="13"/>
        <v>11</v>
      </c>
      <c r="AQ183" s="11" t="str">
        <f t="shared" si="14"/>
        <v>16/07/2024</v>
      </c>
    </row>
    <row r="184" spans="1:43" ht="31.5" customHeight="1" x14ac:dyDescent="0.3">
      <c r="A184" s="28">
        <v>45489</v>
      </c>
      <c r="B184" s="69">
        <v>45489</v>
      </c>
      <c r="C184" s="4">
        <f t="shared" ref="C184:C190" si="16">_xlfn.DAYS(B184,A184)</f>
        <v>0</v>
      </c>
      <c r="D184" s="4">
        <v>1</v>
      </c>
      <c r="E184" s="4">
        <v>12975383</v>
      </c>
      <c r="F184" s="3" t="s">
        <v>866</v>
      </c>
      <c r="G184" s="4" t="s">
        <v>867</v>
      </c>
      <c r="H184" s="4">
        <v>59</v>
      </c>
      <c r="I184" s="4" t="s">
        <v>257</v>
      </c>
      <c r="J184" s="4" t="s">
        <v>258</v>
      </c>
      <c r="K184" s="4" t="s">
        <v>178</v>
      </c>
      <c r="L184" s="4" t="s">
        <v>395</v>
      </c>
      <c r="M184" s="4" t="s">
        <v>259</v>
      </c>
      <c r="N184" s="4" t="s">
        <v>322</v>
      </c>
      <c r="O184" s="4" t="s">
        <v>29</v>
      </c>
      <c r="P184" s="40" t="s">
        <v>30</v>
      </c>
      <c r="Q184" s="40" t="s">
        <v>30</v>
      </c>
      <c r="R184" s="4" t="s">
        <v>148</v>
      </c>
      <c r="S184" s="4"/>
      <c r="T184" s="4" t="s">
        <v>274</v>
      </c>
      <c r="U184" s="4" t="s">
        <v>573</v>
      </c>
      <c r="V184" s="64" t="s">
        <v>28</v>
      </c>
      <c r="W184" s="4"/>
      <c r="X184" s="4" t="s">
        <v>12</v>
      </c>
      <c r="Y184" s="4" t="s">
        <v>12</v>
      </c>
      <c r="Z184" s="29" t="s">
        <v>1044</v>
      </c>
      <c r="AA184" s="29" t="s">
        <v>1045</v>
      </c>
      <c r="AB184" s="4" t="s">
        <v>174</v>
      </c>
      <c r="AC184" s="4" t="s">
        <v>174</v>
      </c>
      <c r="AD184" s="4" t="s">
        <v>174</v>
      </c>
      <c r="AE184" s="4" t="s">
        <v>173</v>
      </c>
      <c r="AF184" s="4" t="s">
        <v>173</v>
      </c>
      <c r="AG184" s="4" t="s">
        <v>174</v>
      </c>
      <c r="AH184" s="4" t="s">
        <v>173</v>
      </c>
      <c r="AI184" s="4"/>
      <c r="AN184" s="11">
        <f t="shared" si="15"/>
        <v>3</v>
      </c>
      <c r="AO184" s="11" t="str">
        <f t="shared" si="12"/>
        <v>Dia útil</v>
      </c>
      <c r="AP184" s="11">
        <f t="shared" si="13"/>
        <v>11</v>
      </c>
      <c r="AQ184" s="11" t="str">
        <f t="shared" si="14"/>
        <v>16/07/2024</v>
      </c>
    </row>
    <row r="185" spans="1:43" ht="31.5" customHeight="1" x14ac:dyDescent="0.3">
      <c r="A185" s="28">
        <v>45468</v>
      </c>
      <c r="B185" s="69">
        <v>45490</v>
      </c>
      <c r="C185" s="4">
        <f t="shared" si="16"/>
        <v>22</v>
      </c>
      <c r="D185" s="4">
        <v>0</v>
      </c>
      <c r="E185" s="4">
        <v>12975951</v>
      </c>
      <c r="F185" s="3" t="s">
        <v>1046</v>
      </c>
      <c r="G185" s="8" t="s">
        <v>1047</v>
      </c>
      <c r="H185" s="4">
        <f>2024-1951</f>
        <v>73</v>
      </c>
      <c r="I185" s="4" t="s">
        <v>268</v>
      </c>
      <c r="J185" s="4" t="s">
        <v>283</v>
      </c>
      <c r="K185" s="4" t="s">
        <v>116</v>
      </c>
      <c r="L185" s="4" t="s">
        <v>395</v>
      </c>
      <c r="M185" s="4" t="s">
        <v>294</v>
      </c>
      <c r="N185" s="4" t="s">
        <v>295</v>
      </c>
      <c r="O185" s="70" t="s">
        <v>26</v>
      </c>
      <c r="P185" s="40" t="s">
        <v>2343</v>
      </c>
      <c r="Q185" s="40" t="s">
        <v>27</v>
      </c>
      <c r="R185" s="4"/>
      <c r="S185" s="4"/>
      <c r="T185" s="4" t="s">
        <v>274</v>
      </c>
      <c r="U185" s="4" t="s">
        <v>416</v>
      </c>
      <c r="V185" s="4" t="s">
        <v>25</v>
      </c>
      <c r="W185" s="4"/>
      <c r="X185" s="4" t="s">
        <v>17</v>
      </c>
      <c r="Y185" s="4" t="s">
        <v>14</v>
      </c>
      <c r="Z185" s="29" t="s">
        <v>1048</v>
      </c>
      <c r="AA185" s="93" t="s">
        <v>297</v>
      </c>
      <c r="AB185" s="4" t="s">
        <v>174</v>
      </c>
      <c r="AC185" s="4" t="s">
        <v>174</v>
      </c>
      <c r="AD185" s="4" t="s">
        <v>174</v>
      </c>
      <c r="AE185" s="4" t="s">
        <v>228</v>
      </c>
      <c r="AF185" s="4" t="s">
        <v>174</v>
      </c>
      <c r="AG185" s="4" t="s">
        <v>174</v>
      </c>
      <c r="AH185" s="4" t="s">
        <v>228</v>
      </c>
      <c r="AI185" s="4"/>
      <c r="AN185" s="11">
        <f t="shared" si="15"/>
        <v>3</v>
      </c>
      <c r="AO185" s="11" t="str">
        <f t="shared" si="12"/>
        <v>Dia útil</v>
      </c>
      <c r="AP185" s="11">
        <f t="shared" si="13"/>
        <v>12</v>
      </c>
      <c r="AQ185" s="11" t="str">
        <f t="shared" si="14"/>
        <v>17/07/2024</v>
      </c>
    </row>
    <row r="186" spans="1:43" ht="31.5" customHeight="1" x14ac:dyDescent="0.3">
      <c r="A186" s="45">
        <v>45471</v>
      </c>
      <c r="B186" s="91">
        <v>45490</v>
      </c>
      <c r="C186" s="4">
        <f t="shared" si="16"/>
        <v>19</v>
      </c>
      <c r="D186" s="38">
        <v>2</v>
      </c>
      <c r="E186" s="38">
        <v>12976256</v>
      </c>
      <c r="F186" s="92" t="s">
        <v>1049</v>
      </c>
      <c r="G186" s="38" t="s">
        <v>1050</v>
      </c>
      <c r="H186" s="38">
        <v>35</v>
      </c>
      <c r="I186" s="38" t="s">
        <v>268</v>
      </c>
      <c r="J186" s="38" t="s">
        <v>283</v>
      </c>
      <c r="K186" s="38" t="s">
        <v>116</v>
      </c>
      <c r="L186" s="4"/>
      <c r="M186" s="38" t="s">
        <v>294</v>
      </c>
      <c r="N186" s="38" t="s">
        <v>295</v>
      </c>
      <c r="O186" s="70" t="s">
        <v>52</v>
      </c>
      <c r="P186" s="40" t="s">
        <v>84</v>
      </c>
      <c r="Q186" s="40" t="s">
        <v>84</v>
      </c>
      <c r="R186" s="38"/>
      <c r="S186" s="38"/>
      <c r="T186" s="39" t="s">
        <v>262</v>
      </c>
      <c r="U186" s="4" t="s">
        <v>416</v>
      </c>
      <c r="V186" s="64" t="s">
        <v>113</v>
      </c>
      <c r="W186" s="38"/>
      <c r="X186" s="38" t="s">
        <v>12</v>
      </c>
      <c r="Y186" s="38" t="e">
        <f>VLOOKUP(F186,#REF!,19,0)</f>
        <v>#REF!</v>
      </c>
      <c r="Z186" s="93" t="s">
        <v>1051</v>
      </c>
      <c r="AA186" s="93" t="s">
        <v>1052</v>
      </c>
      <c r="AB186" s="4" t="s">
        <v>174</v>
      </c>
      <c r="AC186" s="4" t="s">
        <v>174</v>
      </c>
      <c r="AD186" s="4" t="s">
        <v>174</v>
      </c>
      <c r="AE186" s="38" t="s">
        <v>173</v>
      </c>
      <c r="AF186" s="4" t="s">
        <v>173</v>
      </c>
      <c r="AG186" s="4" t="s">
        <v>174</v>
      </c>
      <c r="AH186" s="38" t="s">
        <v>173</v>
      </c>
      <c r="AI186" s="38"/>
      <c r="AN186" s="11">
        <f t="shared" si="15"/>
        <v>3</v>
      </c>
      <c r="AO186" s="11" t="str">
        <f t="shared" si="12"/>
        <v>Dia útil</v>
      </c>
      <c r="AP186" s="11">
        <f t="shared" si="13"/>
        <v>12</v>
      </c>
      <c r="AQ186" s="11" t="str">
        <f t="shared" si="14"/>
        <v>17/07/2024</v>
      </c>
    </row>
    <row r="187" spans="1:43" ht="31.5" customHeight="1" x14ac:dyDescent="0.3">
      <c r="A187" s="28">
        <v>45449</v>
      </c>
      <c r="B187" s="69">
        <v>45490</v>
      </c>
      <c r="C187" s="4">
        <f t="shared" si="16"/>
        <v>41</v>
      </c>
      <c r="D187" s="4">
        <v>6</v>
      </c>
      <c r="E187" s="4">
        <v>12977737</v>
      </c>
      <c r="F187" s="3" t="s">
        <v>1053</v>
      </c>
      <c r="G187" s="4" t="s">
        <v>1054</v>
      </c>
      <c r="H187" s="4">
        <v>59</v>
      </c>
      <c r="I187" s="4" t="s">
        <v>268</v>
      </c>
      <c r="J187" s="4" t="s">
        <v>258</v>
      </c>
      <c r="K187" s="4" t="s">
        <v>121</v>
      </c>
      <c r="L187" s="4" t="s">
        <v>226</v>
      </c>
      <c r="M187" s="4" t="s">
        <v>847</v>
      </c>
      <c r="N187" s="4" t="s">
        <v>848</v>
      </c>
      <c r="O187" s="4" t="s">
        <v>1055</v>
      </c>
      <c r="P187" s="40" t="s">
        <v>2345</v>
      </c>
      <c r="Q187" s="40" t="s">
        <v>86</v>
      </c>
      <c r="R187" s="4"/>
      <c r="S187" s="4"/>
      <c r="T187" s="39" t="s">
        <v>262</v>
      </c>
      <c r="U187" s="4" t="s">
        <v>416</v>
      </c>
      <c r="V187" s="4" t="s">
        <v>55</v>
      </c>
      <c r="W187" s="4"/>
      <c r="X187" s="22" t="s">
        <v>7</v>
      </c>
      <c r="Y187" s="4" t="s">
        <v>7</v>
      </c>
      <c r="Z187" s="29" t="s">
        <v>1056</v>
      </c>
      <c r="AA187" s="29" t="s">
        <v>1057</v>
      </c>
      <c r="AB187" s="4" t="s">
        <v>173</v>
      </c>
      <c r="AC187" s="4" t="s">
        <v>173</v>
      </c>
      <c r="AD187" s="4" t="s">
        <v>173</v>
      </c>
      <c r="AE187" s="4" t="s">
        <v>173</v>
      </c>
      <c r="AF187" s="4" t="s">
        <v>173</v>
      </c>
      <c r="AG187" s="4" t="s">
        <v>174</v>
      </c>
      <c r="AH187" s="4" t="s">
        <v>173</v>
      </c>
      <c r="AI187" s="4"/>
      <c r="AN187" s="11">
        <f t="shared" si="15"/>
        <v>3</v>
      </c>
      <c r="AO187" s="11" t="str">
        <f t="shared" si="12"/>
        <v>Dia útil</v>
      </c>
      <c r="AP187" s="11">
        <f t="shared" si="13"/>
        <v>12</v>
      </c>
      <c r="AQ187" s="11" t="str">
        <f t="shared" si="14"/>
        <v>17/07/2024</v>
      </c>
    </row>
    <row r="188" spans="1:43" ht="31.5" customHeight="1" x14ac:dyDescent="0.3">
      <c r="A188" s="45">
        <v>45491</v>
      </c>
      <c r="B188" s="91">
        <v>45491</v>
      </c>
      <c r="C188" s="4">
        <f t="shared" si="16"/>
        <v>0</v>
      </c>
      <c r="D188" s="38">
        <v>0</v>
      </c>
      <c r="E188" s="38">
        <v>12978385</v>
      </c>
      <c r="F188" s="92" t="s">
        <v>778</v>
      </c>
      <c r="G188" s="38" t="s">
        <v>779</v>
      </c>
      <c r="H188" s="38">
        <v>43</v>
      </c>
      <c r="I188" s="38" t="s">
        <v>257</v>
      </c>
      <c r="J188" s="38" t="s">
        <v>283</v>
      </c>
      <c r="K188" s="38" t="s">
        <v>117</v>
      </c>
      <c r="L188" s="38" t="s">
        <v>224</v>
      </c>
      <c r="M188" s="38" t="s">
        <v>259</v>
      </c>
      <c r="N188" s="38" t="s">
        <v>1058</v>
      </c>
      <c r="O188" s="70" t="s">
        <v>102</v>
      </c>
      <c r="P188" s="40" t="s">
        <v>2359</v>
      </c>
      <c r="Q188" s="40" t="s">
        <v>2375</v>
      </c>
      <c r="R188" s="38"/>
      <c r="S188" s="38"/>
      <c r="T188" s="38" t="s">
        <v>274</v>
      </c>
      <c r="U188" s="38" t="s">
        <v>263</v>
      </c>
      <c r="V188" s="38" t="s">
        <v>122</v>
      </c>
      <c r="W188" s="4"/>
      <c r="X188" s="38" t="s">
        <v>12</v>
      </c>
      <c r="Y188" s="38" t="s">
        <v>12</v>
      </c>
      <c r="Z188" s="93" t="s">
        <v>1059</v>
      </c>
      <c r="AA188" s="93" t="s">
        <v>1060</v>
      </c>
      <c r="AB188" s="4" t="s">
        <v>174</v>
      </c>
      <c r="AC188" s="4" t="s">
        <v>174</v>
      </c>
      <c r="AD188" s="38" t="s">
        <v>174</v>
      </c>
      <c r="AE188" s="38" t="s">
        <v>173</v>
      </c>
      <c r="AF188" s="38" t="s">
        <v>174</v>
      </c>
      <c r="AG188" s="4" t="s">
        <v>174</v>
      </c>
      <c r="AH188" s="38" t="s">
        <v>173</v>
      </c>
      <c r="AI188" s="38"/>
      <c r="AN188" s="11">
        <f t="shared" si="15"/>
        <v>3</v>
      </c>
      <c r="AO188" s="11" t="str">
        <f t="shared" si="12"/>
        <v>Dia útil</v>
      </c>
      <c r="AP188" s="11">
        <f t="shared" si="13"/>
        <v>13</v>
      </c>
      <c r="AQ188" s="11" t="str">
        <f t="shared" si="14"/>
        <v>18/07/2024</v>
      </c>
    </row>
    <row r="189" spans="1:43" ht="31.5" customHeight="1" x14ac:dyDescent="0.3">
      <c r="A189" s="28">
        <v>45365</v>
      </c>
      <c r="B189" s="69">
        <v>45491</v>
      </c>
      <c r="C189" s="4">
        <f t="shared" si="16"/>
        <v>126</v>
      </c>
      <c r="D189" s="4">
        <v>12</v>
      </c>
      <c r="E189" s="4">
        <v>12978866</v>
      </c>
      <c r="F189" s="3" t="s">
        <v>1061</v>
      </c>
      <c r="G189" s="38" t="s">
        <v>1062</v>
      </c>
      <c r="H189" s="38">
        <v>36</v>
      </c>
      <c r="I189" s="38" t="s">
        <v>268</v>
      </c>
      <c r="J189" s="38" t="s">
        <v>258</v>
      </c>
      <c r="K189" s="38" t="s">
        <v>121</v>
      </c>
      <c r="L189" s="4" t="s">
        <v>223</v>
      </c>
      <c r="M189" s="4" t="s">
        <v>259</v>
      </c>
      <c r="N189" s="4" t="s">
        <v>620</v>
      </c>
      <c r="O189" s="70" t="s">
        <v>102</v>
      </c>
      <c r="P189" s="40" t="s">
        <v>2197</v>
      </c>
      <c r="Q189" s="40" t="s">
        <v>2482</v>
      </c>
      <c r="R189" s="4" t="s">
        <v>312</v>
      </c>
      <c r="S189" s="4"/>
      <c r="T189" s="4" t="s">
        <v>262</v>
      </c>
      <c r="U189" s="4" t="s">
        <v>263</v>
      </c>
      <c r="V189" s="4" t="s">
        <v>122</v>
      </c>
      <c r="W189" s="4" t="s">
        <v>974</v>
      </c>
      <c r="X189" s="22" t="s">
        <v>7</v>
      </c>
      <c r="Y189" s="4" t="s">
        <v>7</v>
      </c>
      <c r="Z189" s="29" t="s">
        <v>1063</v>
      </c>
      <c r="AA189" s="29" t="s">
        <v>1064</v>
      </c>
      <c r="AB189" s="4" t="s">
        <v>173</v>
      </c>
      <c r="AC189" s="4" t="s">
        <v>173</v>
      </c>
      <c r="AD189" s="4" t="s">
        <v>174</v>
      </c>
      <c r="AE189" s="4" t="s">
        <v>173</v>
      </c>
      <c r="AF189" s="4" t="s">
        <v>173</v>
      </c>
      <c r="AG189" s="4" t="s">
        <v>174</v>
      </c>
      <c r="AH189" s="4" t="s">
        <v>173</v>
      </c>
      <c r="AI189" s="4" t="s">
        <v>1065</v>
      </c>
      <c r="AN189" s="11">
        <f t="shared" si="15"/>
        <v>3</v>
      </c>
      <c r="AO189" s="11" t="str">
        <f t="shared" si="12"/>
        <v>Dia útil</v>
      </c>
      <c r="AP189" s="11">
        <f t="shared" si="13"/>
        <v>13</v>
      </c>
      <c r="AQ189" s="11" t="str">
        <f t="shared" si="14"/>
        <v>18/07/2024</v>
      </c>
    </row>
    <row r="190" spans="1:43" ht="31.5" customHeight="1" x14ac:dyDescent="0.3">
      <c r="A190" s="28">
        <v>45440</v>
      </c>
      <c r="B190" s="69">
        <v>45491</v>
      </c>
      <c r="C190" s="4">
        <f t="shared" si="16"/>
        <v>51</v>
      </c>
      <c r="D190" s="4">
        <v>2</v>
      </c>
      <c r="E190" s="4">
        <v>12980283</v>
      </c>
      <c r="F190" s="3" t="s">
        <v>404</v>
      </c>
      <c r="G190" s="38" t="s">
        <v>405</v>
      </c>
      <c r="H190" s="38">
        <v>54</v>
      </c>
      <c r="I190" s="38" t="s">
        <v>257</v>
      </c>
      <c r="J190" s="38" t="s">
        <v>283</v>
      </c>
      <c r="K190" s="38" t="s">
        <v>118</v>
      </c>
      <c r="L190" s="4" t="s">
        <v>223</v>
      </c>
      <c r="M190" s="4" t="s">
        <v>259</v>
      </c>
      <c r="N190" s="4" t="s">
        <v>620</v>
      </c>
      <c r="O190" s="70" t="s">
        <v>102</v>
      </c>
      <c r="P190" s="40" t="s">
        <v>32</v>
      </c>
      <c r="Q190" s="40" t="s">
        <v>32</v>
      </c>
      <c r="R190" s="4" t="s">
        <v>161</v>
      </c>
      <c r="S190" s="4"/>
      <c r="T190" s="4" t="s">
        <v>262</v>
      </c>
      <c r="U190" s="4" t="s">
        <v>263</v>
      </c>
      <c r="V190" s="4" t="s">
        <v>46</v>
      </c>
      <c r="W190" s="4"/>
      <c r="X190" s="22" t="s">
        <v>7</v>
      </c>
      <c r="Y190" s="4" t="s">
        <v>7</v>
      </c>
      <c r="Z190" s="29" t="s">
        <v>1066</v>
      </c>
      <c r="AA190" s="29" t="s">
        <v>1067</v>
      </c>
      <c r="AB190" s="4" t="s">
        <v>174</v>
      </c>
      <c r="AC190" s="4" t="s">
        <v>174</v>
      </c>
      <c r="AD190" s="4" t="s">
        <v>174</v>
      </c>
      <c r="AE190" s="4" t="s">
        <v>173</v>
      </c>
      <c r="AF190" s="4" t="s">
        <v>173</v>
      </c>
      <c r="AG190" s="4" t="s">
        <v>174</v>
      </c>
      <c r="AH190" s="4" t="s">
        <v>173</v>
      </c>
      <c r="AI190" s="4"/>
      <c r="AN190" s="11">
        <f t="shared" si="15"/>
        <v>3</v>
      </c>
      <c r="AO190" s="11" t="str">
        <f t="shared" si="12"/>
        <v>Dia útil</v>
      </c>
      <c r="AP190" s="11">
        <f t="shared" si="13"/>
        <v>13</v>
      </c>
      <c r="AQ190" s="11" t="str">
        <f t="shared" si="14"/>
        <v>18/07/2024</v>
      </c>
    </row>
    <row r="191" spans="1:43" ht="31.5" customHeight="1" x14ac:dyDescent="0.3">
      <c r="A191" s="28" t="s">
        <v>227</v>
      </c>
      <c r="B191" s="69">
        <v>45492</v>
      </c>
      <c r="C191" s="4">
        <v>0</v>
      </c>
      <c r="D191" s="4">
        <v>0</v>
      </c>
      <c r="E191" s="4">
        <v>12981399</v>
      </c>
      <c r="F191" s="3" t="s">
        <v>1068</v>
      </c>
      <c r="G191" s="4" t="s">
        <v>1069</v>
      </c>
      <c r="H191" s="4">
        <v>12</v>
      </c>
      <c r="I191" s="4" t="s">
        <v>268</v>
      </c>
      <c r="J191" s="4"/>
      <c r="K191" s="4" t="e">
        <f>VLOOKUP(F191,#REF!,10,0)</f>
        <v>#REF!</v>
      </c>
      <c r="L191" s="4" t="s">
        <v>224</v>
      </c>
      <c r="M191" s="4" t="s">
        <v>294</v>
      </c>
      <c r="N191" s="4" t="s">
        <v>654</v>
      </c>
      <c r="O191" s="70" t="s">
        <v>102</v>
      </c>
      <c r="P191" s="40" t="s">
        <v>2349</v>
      </c>
      <c r="Q191" s="40" t="s">
        <v>91</v>
      </c>
      <c r="R191" s="4"/>
      <c r="S191" s="4"/>
      <c r="T191" s="4"/>
      <c r="U191" s="4" t="s">
        <v>416</v>
      </c>
      <c r="V191" s="4" t="s">
        <v>33</v>
      </c>
      <c r="W191" s="4"/>
      <c r="X191" s="4" t="s">
        <v>7</v>
      </c>
      <c r="Y191" s="4" t="s">
        <v>7</v>
      </c>
      <c r="Z191" s="29" t="s">
        <v>1070</v>
      </c>
      <c r="AA191" s="29" t="s">
        <v>1071</v>
      </c>
      <c r="AB191" s="4" t="s">
        <v>174</v>
      </c>
      <c r="AC191" s="4" t="s">
        <v>174</v>
      </c>
      <c r="AD191" s="4" t="s">
        <v>174</v>
      </c>
      <c r="AE191" s="4" t="s">
        <v>173</v>
      </c>
      <c r="AF191" s="4" t="s">
        <v>174</v>
      </c>
      <c r="AG191" s="4" t="s">
        <v>174</v>
      </c>
      <c r="AH191" s="4" t="s">
        <v>173</v>
      </c>
      <c r="AI191" s="4" t="s">
        <v>1005</v>
      </c>
      <c r="AN191" s="11">
        <f t="shared" si="15"/>
        <v>3</v>
      </c>
      <c r="AO191" s="11" t="str">
        <f t="shared" si="12"/>
        <v>Dia útil</v>
      </c>
      <c r="AP191" s="11">
        <f t="shared" si="13"/>
        <v>14</v>
      </c>
      <c r="AQ191" s="11" t="str">
        <f t="shared" si="14"/>
        <v>19/07/2024</v>
      </c>
    </row>
    <row r="192" spans="1:43" ht="31.5" customHeight="1" x14ac:dyDescent="0.3">
      <c r="A192" s="45">
        <v>45471</v>
      </c>
      <c r="B192" s="91">
        <v>45492</v>
      </c>
      <c r="C192" s="38">
        <f t="shared" ref="C192:C199" si="17">_xlfn.DAYS(B192,A192)</f>
        <v>21</v>
      </c>
      <c r="D192" s="38">
        <v>7</v>
      </c>
      <c r="E192" s="38">
        <v>12982307</v>
      </c>
      <c r="F192" s="92" t="s">
        <v>1072</v>
      </c>
      <c r="G192" s="38" t="s">
        <v>1073</v>
      </c>
      <c r="H192" s="38">
        <v>65</v>
      </c>
      <c r="I192" s="38" t="s">
        <v>268</v>
      </c>
      <c r="J192" s="38" t="s">
        <v>336</v>
      </c>
      <c r="K192" s="38" t="s">
        <v>121</v>
      </c>
      <c r="L192" s="4" t="s">
        <v>395</v>
      </c>
      <c r="M192" s="4" t="s">
        <v>847</v>
      </c>
      <c r="N192" s="4" t="s">
        <v>848</v>
      </c>
      <c r="O192" s="4" t="s">
        <v>37</v>
      </c>
      <c r="P192" s="40" t="s">
        <v>2355</v>
      </c>
      <c r="Q192" s="40" t="s">
        <v>38</v>
      </c>
      <c r="R192" s="4"/>
      <c r="S192" s="4"/>
      <c r="T192" s="38" t="s">
        <v>274</v>
      </c>
      <c r="U192" s="4" t="s">
        <v>416</v>
      </c>
      <c r="V192" s="4" t="s">
        <v>39</v>
      </c>
      <c r="W192" s="38" t="s">
        <v>476</v>
      </c>
      <c r="X192" s="22" t="s">
        <v>7</v>
      </c>
      <c r="Y192" s="38" t="s">
        <v>7</v>
      </c>
      <c r="Z192" s="93" t="s">
        <v>1074</v>
      </c>
      <c r="AA192" s="93" t="s">
        <v>1075</v>
      </c>
      <c r="AB192" s="4" t="s">
        <v>173</v>
      </c>
      <c r="AC192" s="4" t="s">
        <v>173</v>
      </c>
      <c r="AD192" s="38" t="s">
        <v>173</v>
      </c>
      <c r="AE192" s="38" t="s">
        <v>173</v>
      </c>
      <c r="AF192" s="38" t="s">
        <v>173</v>
      </c>
      <c r="AG192" s="4" t="s">
        <v>174</v>
      </c>
      <c r="AH192" s="38" t="s">
        <v>173</v>
      </c>
      <c r="AI192" s="38"/>
      <c r="AJ192" s="4"/>
      <c r="AK192" s="4"/>
      <c r="AL192" s="4"/>
      <c r="AN192" s="11">
        <f t="shared" si="15"/>
        <v>3</v>
      </c>
      <c r="AO192" s="11" t="str">
        <f t="shared" si="12"/>
        <v>Dia útil</v>
      </c>
      <c r="AP192" s="11">
        <f t="shared" si="13"/>
        <v>14</v>
      </c>
      <c r="AQ192" s="11" t="str">
        <f t="shared" si="14"/>
        <v>19/07/2024</v>
      </c>
    </row>
    <row r="193" spans="1:43 2439:2439" ht="31.5" customHeight="1" x14ac:dyDescent="0.3">
      <c r="A193" s="45">
        <v>45408</v>
      </c>
      <c r="B193" s="91">
        <v>45492</v>
      </c>
      <c r="C193" s="38">
        <f t="shared" si="17"/>
        <v>84</v>
      </c>
      <c r="D193" s="38">
        <v>9</v>
      </c>
      <c r="E193" s="38">
        <v>12982426</v>
      </c>
      <c r="F193" s="92" t="s">
        <v>1076</v>
      </c>
      <c r="G193" s="38" t="s">
        <v>1077</v>
      </c>
      <c r="H193" s="38">
        <v>23</v>
      </c>
      <c r="I193" s="38" t="s">
        <v>268</v>
      </c>
      <c r="J193" s="38" t="s">
        <v>258</v>
      </c>
      <c r="K193" s="38" t="s">
        <v>118</v>
      </c>
      <c r="L193" s="38" t="s">
        <v>224</v>
      </c>
      <c r="M193" s="38" t="s">
        <v>259</v>
      </c>
      <c r="N193" s="38" t="s">
        <v>311</v>
      </c>
      <c r="O193" s="70" t="s">
        <v>102</v>
      </c>
      <c r="P193" s="40" t="s">
        <v>2347</v>
      </c>
      <c r="Q193" s="40" t="s">
        <v>83</v>
      </c>
      <c r="R193" s="38" t="s">
        <v>1078</v>
      </c>
      <c r="S193" s="38"/>
      <c r="T193" s="38" t="s">
        <v>274</v>
      </c>
      <c r="U193" s="38" t="s">
        <v>263</v>
      </c>
      <c r="V193" s="38" t="s">
        <v>122</v>
      </c>
      <c r="W193" s="4" t="s">
        <v>697</v>
      </c>
      <c r="X193" s="22" t="s">
        <v>7</v>
      </c>
      <c r="Y193" s="4" t="s">
        <v>7</v>
      </c>
      <c r="Z193" s="93" t="s">
        <v>1079</v>
      </c>
      <c r="AA193" s="93" t="s">
        <v>1080</v>
      </c>
      <c r="AB193" s="4" t="s">
        <v>173</v>
      </c>
      <c r="AC193" s="4" t="s">
        <v>173</v>
      </c>
      <c r="AD193" s="38" t="s">
        <v>173</v>
      </c>
      <c r="AE193" s="38" t="s">
        <v>173</v>
      </c>
      <c r="AF193" s="38" t="s">
        <v>173</v>
      </c>
      <c r="AG193" s="38" t="s">
        <v>174</v>
      </c>
      <c r="AH193" s="38" t="s">
        <v>173</v>
      </c>
      <c r="AI193" s="38"/>
      <c r="AN193" s="11">
        <f t="shared" si="15"/>
        <v>3</v>
      </c>
      <c r="AO193" s="11" t="str">
        <f t="shared" si="12"/>
        <v>Dia útil</v>
      </c>
      <c r="AP193" s="11">
        <f t="shared" si="13"/>
        <v>14</v>
      </c>
      <c r="AQ193" s="11" t="str">
        <f t="shared" si="14"/>
        <v>19/07/2024</v>
      </c>
    </row>
    <row r="194" spans="1:43 2439:2439" ht="31.5" customHeight="1" x14ac:dyDescent="0.3">
      <c r="A194" s="45">
        <v>45492</v>
      </c>
      <c r="B194" s="91">
        <v>45495</v>
      </c>
      <c r="C194" s="38">
        <f t="shared" si="17"/>
        <v>3</v>
      </c>
      <c r="D194" s="38">
        <v>1</v>
      </c>
      <c r="E194" s="38">
        <v>12983931</v>
      </c>
      <c r="F194" s="92" t="s">
        <v>1081</v>
      </c>
      <c r="G194" s="38" t="s">
        <v>1082</v>
      </c>
      <c r="H194" s="38">
        <v>12</v>
      </c>
      <c r="I194" s="38" t="s">
        <v>268</v>
      </c>
      <c r="J194" s="38" t="s">
        <v>258</v>
      </c>
      <c r="K194" s="38" t="s">
        <v>118</v>
      </c>
      <c r="L194" s="38" t="s">
        <v>226</v>
      </c>
      <c r="M194" s="38" t="s">
        <v>259</v>
      </c>
      <c r="N194" s="38" t="s">
        <v>620</v>
      </c>
      <c r="O194" s="38" t="s">
        <v>29</v>
      </c>
      <c r="P194" s="40" t="s">
        <v>35</v>
      </c>
      <c r="Q194" s="40" t="s">
        <v>35</v>
      </c>
      <c r="R194" s="38" t="s">
        <v>348</v>
      </c>
      <c r="S194" s="38"/>
      <c r="T194" s="38" t="s">
        <v>274</v>
      </c>
      <c r="U194" s="38" t="s">
        <v>263</v>
      </c>
      <c r="V194" s="38" t="s">
        <v>46</v>
      </c>
      <c r="W194" s="38"/>
      <c r="X194" s="22" t="s">
        <v>7</v>
      </c>
      <c r="Y194" s="38" t="s">
        <v>7</v>
      </c>
      <c r="Z194" s="93" t="s">
        <v>1083</v>
      </c>
      <c r="AA194" s="93" t="s">
        <v>1084</v>
      </c>
      <c r="AB194" s="4" t="s">
        <v>174</v>
      </c>
      <c r="AC194" s="4" t="s">
        <v>174</v>
      </c>
      <c r="AD194" s="38" t="s">
        <v>174</v>
      </c>
      <c r="AE194" s="38" t="s">
        <v>173</v>
      </c>
      <c r="AF194" s="38" t="s">
        <v>173</v>
      </c>
      <c r="AG194" s="4" t="s">
        <v>174</v>
      </c>
      <c r="AH194" s="38" t="s">
        <v>173</v>
      </c>
      <c r="AI194" s="38"/>
      <c r="AN194" s="11">
        <f t="shared" si="15"/>
        <v>4</v>
      </c>
      <c r="AO194" s="11" t="str">
        <f t="shared" ref="AO194:AO257" si="18">IF(OR(WEEKDAY(B194,2)=1,WEEKDAY(B194,2)=2,WEEKDAY(B194,2)=3,WEEKDAY(B194,2)=4,WEEKDAY(B194,2)=5),"Dia útil","Final de semana")</f>
        <v>Dia útil</v>
      </c>
      <c r="AP194" s="11">
        <f t="shared" ref="AP194:AP257" si="19">NETWORKDAYS(EOMONTH(B194,-1)+1,B194-1)</f>
        <v>15</v>
      </c>
      <c r="AQ194" s="11" t="str">
        <f t="shared" ref="AQ194:AQ257" si="20">TEXT(B194,"DD/MM/AAAA")</f>
        <v>22/07/2024</v>
      </c>
    </row>
    <row r="195" spans="1:43 2439:2439" ht="31.5" customHeight="1" x14ac:dyDescent="0.3">
      <c r="A195" s="28">
        <v>45455</v>
      </c>
      <c r="B195" s="69">
        <v>45495</v>
      </c>
      <c r="C195" s="4">
        <f t="shared" si="17"/>
        <v>40</v>
      </c>
      <c r="D195" s="4">
        <v>0</v>
      </c>
      <c r="E195" s="4">
        <v>12985141</v>
      </c>
      <c r="F195" s="3" t="s">
        <v>1085</v>
      </c>
      <c r="G195" s="4" t="s">
        <v>1086</v>
      </c>
      <c r="H195" s="4">
        <v>3</v>
      </c>
      <c r="I195" s="4" t="s">
        <v>268</v>
      </c>
      <c r="J195" s="4" t="s">
        <v>258</v>
      </c>
      <c r="K195" s="4" t="s">
        <v>121</v>
      </c>
      <c r="L195" s="4"/>
      <c r="M195" s="4" t="s">
        <v>294</v>
      </c>
      <c r="N195" s="4" t="s">
        <v>295</v>
      </c>
      <c r="O195" s="70" t="s">
        <v>26</v>
      </c>
      <c r="P195" s="40" t="s">
        <v>2343</v>
      </c>
      <c r="Q195" s="40" t="s">
        <v>27</v>
      </c>
      <c r="R195" s="4"/>
      <c r="S195" s="4"/>
      <c r="T195" s="4" t="s">
        <v>274</v>
      </c>
      <c r="U195" s="4" t="s">
        <v>416</v>
      </c>
      <c r="V195" s="4" t="s">
        <v>25</v>
      </c>
      <c r="W195" s="4"/>
      <c r="X195" s="4" t="s">
        <v>14</v>
      </c>
      <c r="Y195" s="4" t="s">
        <v>14</v>
      </c>
      <c r="Z195" s="29" t="s">
        <v>1087</v>
      </c>
      <c r="AA195" s="29" t="s">
        <v>297</v>
      </c>
      <c r="AB195" s="4" t="s">
        <v>174</v>
      </c>
      <c r="AC195" s="4" t="s">
        <v>174</v>
      </c>
      <c r="AD195" s="4" t="s">
        <v>174</v>
      </c>
      <c r="AE195" s="4" t="s">
        <v>228</v>
      </c>
      <c r="AF195" s="4" t="s">
        <v>174</v>
      </c>
      <c r="AG195" s="4" t="s">
        <v>174</v>
      </c>
      <c r="AH195" s="4" t="s">
        <v>228</v>
      </c>
      <c r="AI195" s="4"/>
      <c r="AN195" s="11">
        <f t="shared" ref="AN195:AN258" si="21">IF(OR(LEFT(AQ195,2)="01",LEFT(AQ195,2)="02",LEFT(AQ195,2)="03",LEFT(AQ195,2)="04",LEFT(AQ195,2)="05",LEFT(AQ195,2)="06",LEFT(AQ195,2)="07"),1,IF(OR(LEFT(AQ195,2)="08",LEFT(AQ195,2)="09",LEFT(AQ195,2)="10",LEFT(AQ195,2)="11",LEFT(AQ195,2)="12",LEFT(AQ195,2)="13",LEFT(AQ195,2)="14"),2,IF(OR(LEFT(AQ195,2)="15",LEFT(AQ195,2)="16",LEFT(AQ195,2)="17",LEFT(AQ195,2)="18",LEFT(AQ195,2)="19",LEFT(AQ195,2)="20",LEFT(AQ195,2)="21"),3,IF(OR(LEFT(AQ195,2)="22",LEFT(AQ195,2)="23",LEFT(AQ195,2)="24",LEFT(AQ195,2)="25",LEFT(AQ195,2)="26",LEFT(AQ195,2)="27",LEFT(AQ195,2)="28"),4,5))))</f>
        <v>4</v>
      </c>
      <c r="AO195" s="11" t="str">
        <f t="shared" si="18"/>
        <v>Dia útil</v>
      </c>
      <c r="AP195" s="11">
        <f t="shared" si="19"/>
        <v>15</v>
      </c>
      <c r="AQ195" s="11" t="str">
        <f t="shared" si="20"/>
        <v>22/07/2024</v>
      </c>
    </row>
    <row r="196" spans="1:43 2439:2439" ht="31.5" customHeight="1" x14ac:dyDescent="0.3">
      <c r="A196" s="28">
        <v>45486</v>
      </c>
      <c r="B196" s="69">
        <v>45495</v>
      </c>
      <c r="C196" s="4">
        <f t="shared" si="17"/>
        <v>9</v>
      </c>
      <c r="D196" s="4">
        <v>7</v>
      </c>
      <c r="E196" s="4">
        <v>12985555</v>
      </c>
      <c r="F196" s="3" t="s">
        <v>1088</v>
      </c>
      <c r="G196" s="4" t="s">
        <v>1089</v>
      </c>
      <c r="H196" s="4">
        <v>50</v>
      </c>
      <c r="I196" s="4" t="s">
        <v>268</v>
      </c>
      <c r="J196" s="4" t="s">
        <v>1090</v>
      </c>
      <c r="K196" s="4" t="s">
        <v>121</v>
      </c>
      <c r="L196" s="4" t="s">
        <v>136</v>
      </c>
      <c r="M196" s="4" t="s">
        <v>259</v>
      </c>
      <c r="N196" s="4" t="s">
        <v>290</v>
      </c>
      <c r="O196" s="4" t="s">
        <v>290</v>
      </c>
      <c r="P196" s="40" t="s">
        <v>35</v>
      </c>
      <c r="Q196" s="40" t="s">
        <v>35</v>
      </c>
      <c r="R196" s="4" t="s">
        <v>261</v>
      </c>
      <c r="S196" s="4"/>
      <c r="T196" s="4" t="s">
        <v>274</v>
      </c>
      <c r="U196" s="4" t="s">
        <v>263</v>
      </c>
      <c r="V196" s="4" t="s">
        <v>112</v>
      </c>
      <c r="W196" s="4"/>
      <c r="X196" s="22" t="s">
        <v>7</v>
      </c>
      <c r="Y196" s="4" t="s">
        <v>7</v>
      </c>
      <c r="Z196" s="29" t="s">
        <v>1091</v>
      </c>
      <c r="AA196" s="29" t="s">
        <v>1092</v>
      </c>
      <c r="AB196" s="4" t="s">
        <v>173</v>
      </c>
      <c r="AC196" s="4" t="s">
        <v>174</v>
      </c>
      <c r="AD196" s="4" t="s">
        <v>173</v>
      </c>
      <c r="AE196" s="4" t="s">
        <v>173</v>
      </c>
      <c r="AF196" s="4" t="s">
        <v>173</v>
      </c>
      <c r="AG196" s="4" t="s">
        <v>173</v>
      </c>
      <c r="AH196" s="4" t="s">
        <v>173</v>
      </c>
      <c r="AI196" s="4"/>
      <c r="AN196" s="11">
        <f t="shared" si="21"/>
        <v>4</v>
      </c>
      <c r="AO196" s="11" t="str">
        <f t="shared" si="18"/>
        <v>Dia útil</v>
      </c>
      <c r="AP196" s="11">
        <f t="shared" si="19"/>
        <v>15</v>
      </c>
      <c r="AQ196" s="11" t="str">
        <f t="shared" si="20"/>
        <v>22/07/2024</v>
      </c>
    </row>
    <row r="197" spans="1:43 2439:2439" ht="31.5" customHeight="1" x14ac:dyDescent="0.3">
      <c r="A197" s="45">
        <v>45485</v>
      </c>
      <c r="B197" s="91">
        <v>45495</v>
      </c>
      <c r="C197" s="38">
        <f t="shared" si="17"/>
        <v>10</v>
      </c>
      <c r="D197" s="4">
        <v>0</v>
      </c>
      <c r="E197" s="38">
        <v>12985647</v>
      </c>
      <c r="F197" s="92" t="s">
        <v>1093</v>
      </c>
      <c r="G197" s="38" t="s">
        <v>1094</v>
      </c>
      <c r="H197" s="38">
        <f>2024-1972</f>
        <v>52</v>
      </c>
      <c r="I197" s="38" t="s">
        <v>268</v>
      </c>
      <c r="J197" s="38" t="s">
        <v>283</v>
      </c>
      <c r="K197" s="38" t="s">
        <v>116</v>
      </c>
      <c r="L197" s="38" t="s">
        <v>223</v>
      </c>
      <c r="M197" s="38" t="s">
        <v>294</v>
      </c>
      <c r="N197" s="38" t="s">
        <v>295</v>
      </c>
      <c r="O197" s="70" t="s">
        <v>26</v>
      </c>
      <c r="P197" s="40" t="s">
        <v>2343</v>
      </c>
      <c r="Q197" s="40" t="s">
        <v>27</v>
      </c>
      <c r="R197" s="38"/>
      <c r="S197" s="38"/>
      <c r="T197" s="38" t="s">
        <v>274</v>
      </c>
      <c r="U197" s="38" t="s">
        <v>416</v>
      </c>
      <c r="V197" s="38" t="s">
        <v>25</v>
      </c>
      <c r="W197" s="4"/>
      <c r="X197" s="38" t="s">
        <v>17</v>
      </c>
      <c r="Y197" s="38" t="s">
        <v>14</v>
      </c>
      <c r="Z197" s="93" t="s">
        <v>1095</v>
      </c>
      <c r="AA197" s="93" t="s">
        <v>297</v>
      </c>
      <c r="AB197" s="4" t="s">
        <v>174</v>
      </c>
      <c r="AC197" s="4" t="s">
        <v>174</v>
      </c>
      <c r="AD197" s="38" t="s">
        <v>174</v>
      </c>
      <c r="AE197" s="38" t="s">
        <v>228</v>
      </c>
      <c r="AF197" s="4" t="s">
        <v>174</v>
      </c>
      <c r="AG197" s="38" t="s">
        <v>174</v>
      </c>
      <c r="AH197" s="38" t="s">
        <v>228</v>
      </c>
      <c r="AI197" s="38"/>
      <c r="AN197" s="11">
        <f t="shared" si="21"/>
        <v>4</v>
      </c>
      <c r="AO197" s="11" t="str">
        <f t="shared" si="18"/>
        <v>Dia útil</v>
      </c>
      <c r="AP197" s="11">
        <f t="shared" si="19"/>
        <v>15</v>
      </c>
      <c r="AQ197" s="11" t="str">
        <f t="shared" si="20"/>
        <v>22/07/2024</v>
      </c>
    </row>
    <row r="198" spans="1:43 2439:2439" ht="31.5" customHeight="1" x14ac:dyDescent="0.3">
      <c r="A198" s="28">
        <v>45476</v>
      </c>
      <c r="B198" s="91">
        <v>45496</v>
      </c>
      <c r="C198" s="4">
        <f t="shared" si="17"/>
        <v>20</v>
      </c>
      <c r="D198" s="4">
        <v>5</v>
      </c>
      <c r="E198" s="38">
        <v>12987029</v>
      </c>
      <c r="F198" s="3" t="s">
        <v>1096</v>
      </c>
      <c r="G198" s="4" t="s">
        <v>1097</v>
      </c>
      <c r="H198" s="4">
        <v>82</v>
      </c>
      <c r="I198" s="4" t="s">
        <v>268</v>
      </c>
      <c r="J198" s="4" t="s">
        <v>1090</v>
      </c>
      <c r="K198" s="4" t="s">
        <v>178</v>
      </c>
      <c r="L198" s="4" t="s">
        <v>226</v>
      </c>
      <c r="M198" s="4" t="s">
        <v>259</v>
      </c>
      <c r="N198" s="4" t="s">
        <v>322</v>
      </c>
      <c r="O198" s="4" t="s">
        <v>29</v>
      </c>
      <c r="P198" s="40" t="s">
        <v>32</v>
      </c>
      <c r="Q198" s="40" t="s">
        <v>32</v>
      </c>
      <c r="R198" s="4" t="s">
        <v>143</v>
      </c>
      <c r="S198" s="4"/>
      <c r="T198" s="38" t="s">
        <v>274</v>
      </c>
      <c r="U198" s="4" t="s">
        <v>263</v>
      </c>
      <c r="V198" s="38" t="s">
        <v>46</v>
      </c>
      <c r="X198" s="22" t="s">
        <v>7</v>
      </c>
      <c r="Y198" s="38" t="s">
        <v>7</v>
      </c>
      <c r="Z198" s="29" t="s">
        <v>1098</v>
      </c>
      <c r="AA198" s="29" t="s">
        <v>1099</v>
      </c>
      <c r="AB198" s="4" t="s">
        <v>174</v>
      </c>
      <c r="AC198" s="4" t="s">
        <v>174</v>
      </c>
      <c r="AD198" s="38" t="s">
        <v>174</v>
      </c>
      <c r="AE198" s="4" t="s">
        <v>173</v>
      </c>
      <c r="AF198" s="4" t="s">
        <v>173</v>
      </c>
      <c r="AG198" s="38" t="s">
        <v>174</v>
      </c>
      <c r="AH198" s="4" t="s">
        <v>173</v>
      </c>
      <c r="AI198" s="4"/>
      <c r="AN198" s="11">
        <f t="shared" si="21"/>
        <v>4</v>
      </c>
      <c r="AO198" s="11" t="str">
        <f t="shared" si="18"/>
        <v>Dia útil</v>
      </c>
      <c r="AP198" s="11">
        <f t="shared" si="19"/>
        <v>16</v>
      </c>
      <c r="AQ198" s="11" t="str">
        <f t="shared" si="20"/>
        <v>23/07/2024</v>
      </c>
    </row>
    <row r="199" spans="1:43 2439:2439" ht="31.5" customHeight="1" x14ac:dyDescent="0.3">
      <c r="A199" s="45">
        <v>45496</v>
      </c>
      <c r="B199" s="91">
        <v>45496</v>
      </c>
      <c r="C199" s="4">
        <f t="shared" si="17"/>
        <v>0</v>
      </c>
      <c r="D199" s="4">
        <v>3</v>
      </c>
      <c r="E199" s="4">
        <v>12986894</v>
      </c>
      <c r="F199" s="3" t="s">
        <v>1100</v>
      </c>
      <c r="G199" s="38" t="s">
        <v>1101</v>
      </c>
      <c r="H199" s="38">
        <v>22</v>
      </c>
      <c r="I199" s="38" t="s">
        <v>268</v>
      </c>
      <c r="J199" s="38" t="s">
        <v>258</v>
      </c>
      <c r="K199" s="38" t="s">
        <v>118</v>
      </c>
      <c r="L199" s="38" t="s">
        <v>223</v>
      </c>
      <c r="M199" s="38" t="s">
        <v>259</v>
      </c>
      <c r="N199" s="38" t="s">
        <v>311</v>
      </c>
      <c r="O199" s="70" t="s">
        <v>102</v>
      </c>
      <c r="P199" s="40" t="s">
        <v>2347</v>
      </c>
      <c r="Q199" s="40" t="s">
        <v>2473</v>
      </c>
      <c r="R199" s="4" t="s">
        <v>1102</v>
      </c>
      <c r="S199" s="4"/>
      <c r="T199" s="4" t="s">
        <v>274</v>
      </c>
      <c r="U199" s="4" t="s">
        <v>263</v>
      </c>
      <c r="V199" s="64" t="s">
        <v>122</v>
      </c>
      <c r="W199" s="4" t="s">
        <v>901</v>
      </c>
      <c r="X199" s="22" t="s">
        <v>7</v>
      </c>
      <c r="Y199" s="4" t="s">
        <v>7</v>
      </c>
      <c r="Z199" s="29" t="s">
        <v>1103</v>
      </c>
      <c r="AA199" s="29" t="s">
        <v>1104</v>
      </c>
      <c r="AB199" s="4" t="s">
        <v>174</v>
      </c>
      <c r="AC199" s="4" t="s">
        <v>174</v>
      </c>
      <c r="AD199" s="38" t="s">
        <v>174</v>
      </c>
      <c r="AE199" s="4" t="s">
        <v>173</v>
      </c>
      <c r="AF199" s="4" t="s">
        <v>173</v>
      </c>
      <c r="AG199" s="38" t="s">
        <v>174</v>
      </c>
      <c r="AH199" s="4" t="s">
        <v>173</v>
      </c>
      <c r="AI199" s="4"/>
      <c r="AN199" s="11">
        <f t="shared" si="21"/>
        <v>4</v>
      </c>
      <c r="AO199" s="11" t="str">
        <f t="shared" si="18"/>
        <v>Dia útil</v>
      </c>
      <c r="AP199" s="11">
        <f t="shared" si="19"/>
        <v>16</v>
      </c>
      <c r="AQ199" s="11" t="str">
        <f t="shared" si="20"/>
        <v>23/07/2024</v>
      </c>
      <c r="COU199" s="11" t="s">
        <v>99</v>
      </c>
    </row>
    <row r="200" spans="1:43 2439:2439" ht="31.5" customHeight="1" x14ac:dyDescent="0.3">
      <c r="A200" s="45" t="s">
        <v>227</v>
      </c>
      <c r="B200" s="91">
        <v>45496</v>
      </c>
      <c r="C200" s="4">
        <v>0</v>
      </c>
      <c r="D200" s="38">
        <v>0</v>
      </c>
      <c r="E200" s="38">
        <v>12986947</v>
      </c>
      <c r="F200" s="92" t="s">
        <v>1105</v>
      </c>
      <c r="G200" s="4" t="s">
        <v>1106</v>
      </c>
      <c r="H200" s="4">
        <v>4</v>
      </c>
      <c r="I200" s="4" t="s">
        <v>268</v>
      </c>
      <c r="J200" s="4" t="s">
        <v>262</v>
      </c>
      <c r="K200" s="4" t="s">
        <v>118</v>
      </c>
      <c r="L200" s="4" t="s">
        <v>223</v>
      </c>
      <c r="M200" s="4" t="s">
        <v>259</v>
      </c>
      <c r="N200" s="4" t="s">
        <v>620</v>
      </c>
      <c r="O200" s="4" t="s">
        <v>29</v>
      </c>
      <c r="P200" s="40" t="s">
        <v>35</v>
      </c>
      <c r="Q200" s="40" t="s">
        <v>35</v>
      </c>
      <c r="R200" s="38" t="s">
        <v>348</v>
      </c>
      <c r="S200" s="38"/>
      <c r="T200" s="4" t="s">
        <v>262</v>
      </c>
      <c r="U200" s="4" t="s">
        <v>263</v>
      </c>
      <c r="V200" s="11" t="s">
        <v>46</v>
      </c>
      <c r="W200" s="4"/>
      <c r="X200" s="22" t="s">
        <v>7</v>
      </c>
      <c r="Y200" s="4" t="s">
        <v>7</v>
      </c>
      <c r="Z200" s="93" t="s">
        <v>1107</v>
      </c>
      <c r="AA200" s="93" t="s">
        <v>1108</v>
      </c>
      <c r="AB200" s="4" t="s">
        <v>174</v>
      </c>
      <c r="AC200" s="4" t="s">
        <v>174</v>
      </c>
      <c r="AD200" s="38" t="s">
        <v>174</v>
      </c>
      <c r="AE200" s="38" t="s">
        <v>173</v>
      </c>
      <c r="AF200" s="38" t="s">
        <v>174</v>
      </c>
      <c r="AG200" s="4" t="s">
        <v>174</v>
      </c>
      <c r="AH200" s="38" t="s">
        <v>173</v>
      </c>
      <c r="AI200" s="38"/>
      <c r="AN200" s="11">
        <f t="shared" si="21"/>
        <v>4</v>
      </c>
      <c r="AO200" s="11" t="str">
        <f t="shared" si="18"/>
        <v>Dia útil</v>
      </c>
      <c r="AP200" s="11">
        <f t="shared" si="19"/>
        <v>16</v>
      </c>
      <c r="AQ200" s="11" t="str">
        <f t="shared" si="20"/>
        <v>23/07/2024</v>
      </c>
    </row>
    <row r="201" spans="1:43 2439:2439" ht="31.5" customHeight="1" x14ac:dyDescent="0.3">
      <c r="A201" s="28">
        <v>45496</v>
      </c>
      <c r="B201" s="69">
        <v>45496</v>
      </c>
      <c r="C201" s="4">
        <f t="shared" ref="C201:C210" si="22">_xlfn.DAYS(B201,A201)</f>
        <v>0</v>
      </c>
      <c r="D201" s="4">
        <v>1</v>
      </c>
      <c r="E201" s="4">
        <v>12987210</v>
      </c>
      <c r="F201" s="3" t="s">
        <v>1109</v>
      </c>
      <c r="G201" s="4" t="s">
        <v>1110</v>
      </c>
      <c r="H201" s="4">
        <v>77</v>
      </c>
      <c r="I201" s="4" t="s">
        <v>268</v>
      </c>
      <c r="J201" s="4" t="s">
        <v>1090</v>
      </c>
      <c r="K201" s="4" t="s">
        <v>121</v>
      </c>
      <c r="L201" s="4" t="s">
        <v>223</v>
      </c>
      <c r="M201" s="4" t="s">
        <v>259</v>
      </c>
      <c r="N201" s="4" t="s">
        <v>620</v>
      </c>
      <c r="O201" s="70" t="s">
        <v>102</v>
      </c>
      <c r="P201" s="40" t="s">
        <v>2359</v>
      </c>
      <c r="Q201" s="40" t="s">
        <v>2375</v>
      </c>
      <c r="R201" s="4" t="s">
        <v>1111</v>
      </c>
      <c r="S201" s="4"/>
      <c r="T201" s="4" t="s">
        <v>274</v>
      </c>
      <c r="U201" s="4" t="s">
        <v>263</v>
      </c>
      <c r="V201" s="4" t="s">
        <v>122</v>
      </c>
      <c r="W201" s="4" t="s">
        <v>901</v>
      </c>
      <c r="X201" s="22" t="s">
        <v>7</v>
      </c>
      <c r="Y201" s="38" t="s">
        <v>7</v>
      </c>
      <c r="Z201" s="29" t="s">
        <v>1112</v>
      </c>
      <c r="AA201" s="29" t="s">
        <v>1113</v>
      </c>
      <c r="AB201" s="4" t="s">
        <v>174</v>
      </c>
      <c r="AC201" s="4" t="s">
        <v>174</v>
      </c>
      <c r="AD201" s="38" t="s">
        <v>174</v>
      </c>
      <c r="AE201" s="4" t="s">
        <v>173</v>
      </c>
      <c r="AF201" s="4" t="s">
        <v>174</v>
      </c>
      <c r="AG201" s="4" t="s">
        <v>173</v>
      </c>
      <c r="AH201" s="4" t="s">
        <v>173</v>
      </c>
      <c r="AI201" s="4"/>
      <c r="AN201" s="11">
        <f t="shared" si="21"/>
        <v>4</v>
      </c>
      <c r="AO201" s="11" t="str">
        <f t="shared" si="18"/>
        <v>Dia útil</v>
      </c>
      <c r="AP201" s="11">
        <f t="shared" si="19"/>
        <v>16</v>
      </c>
      <c r="AQ201" s="11" t="str">
        <f t="shared" si="20"/>
        <v>23/07/2024</v>
      </c>
    </row>
    <row r="202" spans="1:43 2439:2439" ht="31.5" customHeight="1" x14ac:dyDescent="0.3">
      <c r="A202" s="28">
        <v>45419</v>
      </c>
      <c r="B202" s="69">
        <v>45496</v>
      </c>
      <c r="C202" s="4">
        <f t="shared" si="22"/>
        <v>77</v>
      </c>
      <c r="D202" s="4">
        <v>2</v>
      </c>
      <c r="E202" s="4">
        <v>12987495</v>
      </c>
      <c r="F202" s="3" t="s">
        <v>1114</v>
      </c>
      <c r="G202" s="38" t="s">
        <v>1115</v>
      </c>
      <c r="H202" s="38">
        <v>35</v>
      </c>
      <c r="I202" s="38" t="s">
        <v>268</v>
      </c>
      <c r="J202" s="38" t="s">
        <v>258</v>
      </c>
      <c r="K202" s="38" t="s">
        <v>118</v>
      </c>
      <c r="L202" s="38" t="s">
        <v>151</v>
      </c>
      <c r="M202" s="38" t="s">
        <v>294</v>
      </c>
      <c r="N202" s="38" t="s">
        <v>654</v>
      </c>
      <c r="O202" s="70" t="s">
        <v>102</v>
      </c>
      <c r="P202" s="40" t="s">
        <v>2359</v>
      </c>
      <c r="Q202" s="40" t="s">
        <v>2375</v>
      </c>
      <c r="R202" s="4"/>
      <c r="S202" s="4"/>
      <c r="T202" s="38" t="s">
        <v>262</v>
      </c>
      <c r="U202" s="38" t="s">
        <v>416</v>
      </c>
      <c r="V202" s="64" t="s">
        <v>31</v>
      </c>
      <c r="W202" s="4"/>
      <c r="X202" s="22" t="s">
        <v>7</v>
      </c>
      <c r="Y202" s="38" t="s">
        <v>7</v>
      </c>
      <c r="Z202" s="29" t="s">
        <v>1116</v>
      </c>
      <c r="AA202" s="29" t="s">
        <v>1117</v>
      </c>
      <c r="AB202" s="4" t="s">
        <v>174</v>
      </c>
      <c r="AC202" s="4" t="s">
        <v>174</v>
      </c>
      <c r="AD202" s="38" t="s">
        <v>174</v>
      </c>
      <c r="AE202" s="4" t="s">
        <v>173</v>
      </c>
      <c r="AF202" s="38" t="s">
        <v>173</v>
      </c>
      <c r="AG202" s="4" t="s">
        <v>174</v>
      </c>
      <c r="AH202" s="4" t="s">
        <v>173</v>
      </c>
      <c r="AI202" s="4"/>
      <c r="AN202" s="11">
        <f t="shared" si="21"/>
        <v>4</v>
      </c>
      <c r="AO202" s="11" t="str">
        <f t="shared" si="18"/>
        <v>Dia útil</v>
      </c>
      <c r="AP202" s="11">
        <f t="shared" si="19"/>
        <v>16</v>
      </c>
      <c r="AQ202" s="11" t="str">
        <f t="shared" si="20"/>
        <v>23/07/2024</v>
      </c>
    </row>
    <row r="203" spans="1:43 2439:2439" ht="31.5" customHeight="1" x14ac:dyDescent="0.3">
      <c r="A203" s="45">
        <v>45496</v>
      </c>
      <c r="B203" s="91">
        <v>45496</v>
      </c>
      <c r="C203" s="4">
        <f t="shared" si="22"/>
        <v>0</v>
      </c>
      <c r="D203" s="38">
        <v>2</v>
      </c>
      <c r="E203" s="38" t="s">
        <v>1118</v>
      </c>
      <c r="F203" s="92" t="s">
        <v>1119</v>
      </c>
      <c r="G203" s="4" t="s">
        <v>1120</v>
      </c>
      <c r="H203" s="4">
        <v>83</v>
      </c>
      <c r="I203" s="4" t="s">
        <v>268</v>
      </c>
      <c r="J203" s="4" t="s">
        <v>258</v>
      </c>
      <c r="K203" s="4" t="s">
        <v>121</v>
      </c>
      <c r="L203" s="4" t="s">
        <v>226</v>
      </c>
      <c r="M203" s="4" t="s">
        <v>259</v>
      </c>
      <c r="N203" s="4" t="s">
        <v>620</v>
      </c>
      <c r="O203" s="70" t="s">
        <v>102</v>
      </c>
      <c r="P203" s="40" t="s">
        <v>2347</v>
      </c>
      <c r="Q203" s="40" t="s">
        <v>2483</v>
      </c>
      <c r="R203" s="38"/>
      <c r="S203" s="38"/>
      <c r="T203" s="4" t="s">
        <v>274</v>
      </c>
      <c r="U203" s="4" t="s">
        <v>263</v>
      </c>
      <c r="V203" s="38" t="s">
        <v>122</v>
      </c>
      <c r="W203" s="38" t="s">
        <v>901</v>
      </c>
      <c r="X203" s="22" t="s">
        <v>7</v>
      </c>
      <c r="Y203" s="4" t="s">
        <v>12</v>
      </c>
      <c r="Z203" s="93" t="s">
        <v>1121</v>
      </c>
      <c r="AA203" s="93" t="s">
        <v>1122</v>
      </c>
      <c r="AB203" s="4" t="s">
        <v>174</v>
      </c>
      <c r="AC203" s="4" t="s">
        <v>174</v>
      </c>
      <c r="AD203" s="38" t="s">
        <v>173</v>
      </c>
      <c r="AE203" s="38" t="s">
        <v>173</v>
      </c>
      <c r="AF203" s="38" t="s">
        <v>173</v>
      </c>
      <c r="AG203" s="38" t="s">
        <v>174</v>
      </c>
      <c r="AH203" s="38" t="s">
        <v>173</v>
      </c>
      <c r="AI203" s="38"/>
      <c r="AN203" s="11">
        <f t="shared" si="21"/>
        <v>4</v>
      </c>
      <c r="AO203" s="11" t="str">
        <f t="shared" si="18"/>
        <v>Dia útil</v>
      </c>
      <c r="AP203" s="11">
        <f t="shared" si="19"/>
        <v>16</v>
      </c>
      <c r="AQ203" s="11" t="str">
        <f t="shared" si="20"/>
        <v>23/07/2024</v>
      </c>
    </row>
    <row r="204" spans="1:43 2439:2439" ht="31.5" customHeight="1" x14ac:dyDescent="0.3">
      <c r="A204" s="28">
        <v>45434</v>
      </c>
      <c r="B204" s="69">
        <v>45496</v>
      </c>
      <c r="C204" s="4">
        <f t="shared" si="22"/>
        <v>62</v>
      </c>
      <c r="D204" s="4">
        <v>0</v>
      </c>
      <c r="E204" s="4">
        <v>12988318</v>
      </c>
      <c r="F204" s="3" t="s">
        <v>1123</v>
      </c>
      <c r="G204" s="4" t="s">
        <v>1124</v>
      </c>
      <c r="H204" s="4">
        <f>2024-1983</f>
        <v>41</v>
      </c>
      <c r="I204" s="4" t="s">
        <v>268</v>
      </c>
      <c r="J204" s="4" t="s">
        <v>258</v>
      </c>
      <c r="K204" s="4" t="s">
        <v>116</v>
      </c>
      <c r="L204" s="4" t="s">
        <v>226</v>
      </c>
      <c r="M204" s="4" t="s">
        <v>294</v>
      </c>
      <c r="N204" s="4" t="s">
        <v>295</v>
      </c>
      <c r="O204" s="70" t="s">
        <v>26</v>
      </c>
      <c r="P204" s="40" t="s">
        <v>2343</v>
      </c>
      <c r="Q204" s="40" t="s">
        <v>27</v>
      </c>
      <c r="R204" s="4"/>
      <c r="S204" s="4"/>
      <c r="T204" s="4" t="s">
        <v>274</v>
      </c>
      <c r="U204" s="4" t="s">
        <v>416</v>
      </c>
      <c r="V204" s="9" t="s">
        <v>25</v>
      </c>
      <c r="W204" s="4"/>
      <c r="X204" s="4" t="s">
        <v>17</v>
      </c>
      <c r="Y204" s="10" t="s">
        <v>14</v>
      </c>
      <c r="Z204" s="29" t="s">
        <v>1125</v>
      </c>
      <c r="AA204" s="29" t="s">
        <v>297</v>
      </c>
      <c r="AB204" s="4" t="s">
        <v>174</v>
      </c>
      <c r="AC204" s="4" t="s">
        <v>174</v>
      </c>
      <c r="AD204" s="38" t="s">
        <v>174</v>
      </c>
      <c r="AE204" s="4" t="s">
        <v>228</v>
      </c>
      <c r="AF204" s="4" t="s">
        <v>174</v>
      </c>
      <c r="AG204" s="38" t="s">
        <v>174</v>
      </c>
      <c r="AH204" s="4" t="s">
        <v>228</v>
      </c>
      <c r="AI204" s="4"/>
      <c r="AN204" s="11">
        <f t="shared" si="21"/>
        <v>4</v>
      </c>
      <c r="AO204" s="11" t="str">
        <f t="shared" si="18"/>
        <v>Dia útil</v>
      </c>
      <c r="AP204" s="11">
        <f t="shared" si="19"/>
        <v>16</v>
      </c>
      <c r="AQ204" s="11" t="str">
        <f t="shared" si="20"/>
        <v>23/07/2024</v>
      </c>
    </row>
    <row r="205" spans="1:43 2439:2439" ht="31.5" customHeight="1" x14ac:dyDescent="0.3">
      <c r="A205" s="28">
        <v>45486</v>
      </c>
      <c r="B205" s="69">
        <v>45496</v>
      </c>
      <c r="C205" s="4">
        <f t="shared" si="22"/>
        <v>10</v>
      </c>
      <c r="D205" s="4">
        <v>7</v>
      </c>
      <c r="E205" s="4">
        <v>12986652</v>
      </c>
      <c r="F205" s="3" t="s">
        <v>1126</v>
      </c>
      <c r="G205" s="4" t="s">
        <v>1127</v>
      </c>
      <c r="H205" s="4">
        <v>45</v>
      </c>
      <c r="I205" s="4" t="s">
        <v>268</v>
      </c>
      <c r="J205" s="4" t="s">
        <v>1128</v>
      </c>
      <c r="K205" s="4" t="s">
        <v>121</v>
      </c>
      <c r="L205" s="4" t="s">
        <v>164</v>
      </c>
      <c r="M205" s="38" t="s">
        <v>259</v>
      </c>
      <c r="N205" s="38" t="s">
        <v>322</v>
      </c>
      <c r="O205" s="4" t="s">
        <v>29</v>
      </c>
      <c r="P205" s="40" t="s">
        <v>30</v>
      </c>
      <c r="Q205" s="40" t="s">
        <v>30</v>
      </c>
      <c r="R205" s="4" t="s">
        <v>163</v>
      </c>
      <c r="S205" s="4"/>
      <c r="T205" s="38" t="s">
        <v>274</v>
      </c>
      <c r="U205" s="38" t="s">
        <v>263</v>
      </c>
      <c r="V205" s="38" t="s">
        <v>28</v>
      </c>
      <c r="W205" s="4"/>
      <c r="X205" s="94" t="s">
        <v>7</v>
      </c>
      <c r="Y205" s="38" t="s">
        <v>7</v>
      </c>
      <c r="Z205" s="29" t="s">
        <v>1129</v>
      </c>
      <c r="AA205" s="29" t="s">
        <v>1130</v>
      </c>
      <c r="AB205" s="4" t="s">
        <v>173</v>
      </c>
      <c r="AC205" s="4" t="s">
        <v>173</v>
      </c>
      <c r="AD205" s="38" t="s">
        <v>174</v>
      </c>
      <c r="AE205" s="38" t="s">
        <v>173</v>
      </c>
      <c r="AF205" s="4" t="s">
        <v>173</v>
      </c>
      <c r="AG205" s="38" t="s">
        <v>174</v>
      </c>
      <c r="AH205" s="38" t="s">
        <v>173</v>
      </c>
      <c r="AI205" s="4"/>
      <c r="AN205" s="11">
        <f t="shared" si="21"/>
        <v>4</v>
      </c>
      <c r="AO205" s="11" t="str">
        <f t="shared" si="18"/>
        <v>Dia útil</v>
      </c>
      <c r="AP205" s="11">
        <f t="shared" si="19"/>
        <v>16</v>
      </c>
      <c r="AQ205" s="11" t="str">
        <f t="shared" si="20"/>
        <v>23/07/2024</v>
      </c>
    </row>
    <row r="206" spans="1:43 2439:2439" ht="31.5" customHeight="1" x14ac:dyDescent="0.3">
      <c r="A206" s="28">
        <v>45448</v>
      </c>
      <c r="B206" s="69">
        <v>45497</v>
      </c>
      <c r="C206" s="4">
        <f t="shared" si="22"/>
        <v>49</v>
      </c>
      <c r="D206" s="4">
        <v>11</v>
      </c>
      <c r="E206" s="4">
        <v>12989271</v>
      </c>
      <c r="F206" s="3" t="s">
        <v>1131</v>
      </c>
      <c r="G206" s="4" t="s">
        <v>1132</v>
      </c>
      <c r="H206" s="4">
        <v>2</v>
      </c>
      <c r="I206" s="4" t="s">
        <v>268</v>
      </c>
      <c r="J206" s="4" t="s">
        <v>258</v>
      </c>
      <c r="K206" s="4" t="s">
        <v>117</v>
      </c>
      <c r="L206" s="4" t="s">
        <v>223</v>
      </c>
      <c r="M206" s="38" t="s">
        <v>259</v>
      </c>
      <c r="N206" s="38" t="s">
        <v>620</v>
      </c>
      <c r="O206" s="38" t="s">
        <v>29</v>
      </c>
      <c r="P206" s="40" t="s">
        <v>32</v>
      </c>
      <c r="Q206" s="40" t="s">
        <v>32</v>
      </c>
      <c r="R206" s="4" t="s">
        <v>144</v>
      </c>
      <c r="S206" s="4" t="s">
        <v>1133</v>
      </c>
      <c r="T206" s="4" t="s">
        <v>274</v>
      </c>
      <c r="U206" s="4" t="s">
        <v>263</v>
      </c>
      <c r="V206" s="4" t="s">
        <v>28</v>
      </c>
      <c r="W206" s="4"/>
      <c r="X206" s="135" t="s">
        <v>7</v>
      </c>
      <c r="Y206" s="10" t="s">
        <v>7</v>
      </c>
      <c r="Z206" s="29" t="s">
        <v>1134</v>
      </c>
      <c r="AA206" s="29" t="s">
        <v>1135</v>
      </c>
      <c r="AB206" s="4" t="s">
        <v>173</v>
      </c>
      <c r="AC206" s="4" t="s">
        <v>174</v>
      </c>
      <c r="AD206" s="4" t="s">
        <v>174</v>
      </c>
      <c r="AE206" s="4" t="s">
        <v>173</v>
      </c>
      <c r="AF206" s="4" t="s">
        <v>173</v>
      </c>
      <c r="AG206" s="4" t="s">
        <v>174</v>
      </c>
      <c r="AH206" s="4" t="s">
        <v>173</v>
      </c>
      <c r="AI206" s="4"/>
      <c r="AN206" s="11">
        <f t="shared" si="21"/>
        <v>4</v>
      </c>
      <c r="AO206" s="11" t="str">
        <f t="shared" si="18"/>
        <v>Dia útil</v>
      </c>
      <c r="AP206" s="11">
        <f t="shared" si="19"/>
        <v>17</v>
      </c>
      <c r="AQ206" s="11" t="str">
        <f t="shared" si="20"/>
        <v>24/07/2024</v>
      </c>
    </row>
    <row r="207" spans="1:43 2439:2439" ht="31.5" customHeight="1" x14ac:dyDescent="0.3">
      <c r="A207" s="28">
        <v>45497</v>
      </c>
      <c r="B207" s="69">
        <v>45497</v>
      </c>
      <c r="C207" s="4">
        <f t="shared" si="22"/>
        <v>0</v>
      </c>
      <c r="D207" s="4">
        <v>1</v>
      </c>
      <c r="E207" s="4">
        <v>12988524</v>
      </c>
      <c r="F207" s="3" t="s">
        <v>996</v>
      </c>
      <c r="G207" s="4" t="s">
        <v>997</v>
      </c>
      <c r="H207" s="4">
        <v>72</v>
      </c>
      <c r="I207" s="4" t="s">
        <v>257</v>
      </c>
      <c r="J207" s="4" t="s">
        <v>283</v>
      </c>
      <c r="K207" s="4" t="s">
        <v>121</v>
      </c>
      <c r="L207" s="4" t="s">
        <v>304</v>
      </c>
      <c r="M207" s="4" t="s">
        <v>259</v>
      </c>
      <c r="N207" s="4" t="s">
        <v>338</v>
      </c>
      <c r="O207" s="4" t="s">
        <v>105</v>
      </c>
      <c r="P207" s="40" t="s">
        <v>2353</v>
      </c>
      <c r="Q207" s="40" t="s">
        <v>54</v>
      </c>
      <c r="R207" s="4"/>
      <c r="S207" s="4"/>
      <c r="T207" s="4" t="s">
        <v>274</v>
      </c>
      <c r="U207" s="4" t="s">
        <v>263</v>
      </c>
      <c r="V207" s="64" t="s">
        <v>31</v>
      </c>
      <c r="W207" s="4"/>
      <c r="X207" s="4" t="s">
        <v>12</v>
      </c>
      <c r="Y207" s="4" t="s">
        <v>7</v>
      </c>
      <c r="Z207" s="29" t="s">
        <v>1136</v>
      </c>
      <c r="AA207" s="29" t="s">
        <v>1137</v>
      </c>
      <c r="AB207" s="4" t="s">
        <v>174</v>
      </c>
      <c r="AC207" s="4" t="s">
        <v>174</v>
      </c>
      <c r="AD207" s="4" t="s">
        <v>174</v>
      </c>
      <c r="AE207" s="4" t="s">
        <v>173</v>
      </c>
      <c r="AF207" s="4" t="s">
        <v>173</v>
      </c>
      <c r="AG207" s="4" t="s">
        <v>174</v>
      </c>
      <c r="AH207" s="4" t="s">
        <v>173</v>
      </c>
      <c r="AI207" s="4"/>
      <c r="AN207" s="11">
        <f t="shared" si="21"/>
        <v>4</v>
      </c>
      <c r="AO207" s="11" t="str">
        <f t="shared" si="18"/>
        <v>Dia útil</v>
      </c>
      <c r="AP207" s="11">
        <f t="shared" si="19"/>
        <v>17</v>
      </c>
      <c r="AQ207" s="11" t="str">
        <f t="shared" si="20"/>
        <v>24/07/2024</v>
      </c>
    </row>
    <row r="208" spans="1:43 2439:2439" ht="31.5" customHeight="1" x14ac:dyDescent="0.3">
      <c r="A208" s="28">
        <v>45474</v>
      </c>
      <c r="B208" s="69">
        <v>45497</v>
      </c>
      <c r="C208" s="4">
        <f t="shared" si="22"/>
        <v>23</v>
      </c>
      <c r="D208" s="4">
        <v>0</v>
      </c>
      <c r="E208" s="4">
        <v>12989938</v>
      </c>
      <c r="F208" s="3" t="s">
        <v>1138</v>
      </c>
      <c r="G208" s="4" t="s">
        <v>1139</v>
      </c>
      <c r="H208" s="4">
        <v>83</v>
      </c>
      <c r="I208" s="4" t="s">
        <v>268</v>
      </c>
      <c r="J208" s="4" t="s">
        <v>258</v>
      </c>
      <c r="K208" s="4" t="s">
        <v>121</v>
      </c>
      <c r="L208" s="4" t="s">
        <v>132</v>
      </c>
      <c r="M208" s="4" t="s">
        <v>294</v>
      </c>
      <c r="N208" s="4" t="s">
        <v>295</v>
      </c>
      <c r="O208" s="70" t="s">
        <v>26</v>
      </c>
      <c r="P208" s="40" t="s">
        <v>2343</v>
      </c>
      <c r="Q208" s="40" t="s">
        <v>27</v>
      </c>
      <c r="R208" s="4"/>
      <c r="S208" s="4"/>
      <c r="T208" s="4" t="s">
        <v>274</v>
      </c>
      <c r="U208" s="4" t="s">
        <v>416</v>
      </c>
      <c r="V208" s="4" t="s">
        <v>25</v>
      </c>
      <c r="W208" s="4"/>
      <c r="X208" s="4" t="s">
        <v>17</v>
      </c>
      <c r="Y208" s="4" t="s">
        <v>14</v>
      </c>
      <c r="Z208" s="29" t="s">
        <v>1140</v>
      </c>
      <c r="AA208" s="29" t="s">
        <v>297</v>
      </c>
      <c r="AB208" s="4" t="s">
        <v>174</v>
      </c>
      <c r="AC208" s="4" t="s">
        <v>174</v>
      </c>
      <c r="AD208" s="4" t="s">
        <v>174</v>
      </c>
      <c r="AE208" s="4" t="s">
        <v>228</v>
      </c>
      <c r="AF208" s="4" t="s">
        <v>174</v>
      </c>
      <c r="AG208" s="4" t="s">
        <v>174</v>
      </c>
      <c r="AH208" s="4" t="s">
        <v>228</v>
      </c>
      <c r="AI208" s="4"/>
      <c r="AN208" s="11">
        <f t="shared" si="21"/>
        <v>4</v>
      </c>
      <c r="AO208" s="11" t="str">
        <f t="shared" si="18"/>
        <v>Dia útil</v>
      </c>
      <c r="AP208" s="11">
        <f t="shared" si="19"/>
        <v>17</v>
      </c>
      <c r="AQ208" s="11" t="str">
        <f t="shared" si="20"/>
        <v>24/07/2024</v>
      </c>
    </row>
    <row r="209" spans="1:43" ht="31.5" customHeight="1" x14ac:dyDescent="0.3">
      <c r="A209" s="28">
        <v>45488</v>
      </c>
      <c r="B209" s="69">
        <v>45497</v>
      </c>
      <c r="C209" s="4">
        <f t="shared" si="22"/>
        <v>9</v>
      </c>
      <c r="D209" s="4">
        <v>3</v>
      </c>
      <c r="E209" s="4">
        <v>12990810</v>
      </c>
      <c r="F209" s="3" t="s">
        <v>1141</v>
      </c>
      <c r="G209" s="4" t="s">
        <v>1142</v>
      </c>
      <c r="H209" s="4">
        <v>53</v>
      </c>
      <c r="I209" s="4" t="s">
        <v>268</v>
      </c>
      <c r="J209" s="4" t="s">
        <v>283</v>
      </c>
      <c r="K209" s="4" t="s">
        <v>118</v>
      </c>
      <c r="L209" s="4" t="s">
        <v>223</v>
      </c>
      <c r="M209" s="4" t="s">
        <v>294</v>
      </c>
      <c r="N209" s="4" t="s">
        <v>1143</v>
      </c>
      <c r="O209" s="4" t="s">
        <v>106</v>
      </c>
      <c r="P209" s="40" t="s">
        <v>56</v>
      </c>
      <c r="Q209" s="40" t="s">
        <v>56</v>
      </c>
      <c r="R209" s="4"/>
      <c r="S209" s="4"/>
      <c r="T209" s="4" t="s">
        <v>262</v>
      </c>
      <c r="U209" s="4" t="s">
        <v>416</v>
      </c>
      <c r="V209" s="4" t="s">
        <v>33</v>
      </c>
      <c r="W209" s="4"/>
      <c r="X209" s="4" t="s">
        <v>12</v>
      </c>
      <c r="Y209" s="4" t="s">
        <v>12</v>
      </c>
      <c r="Z209" s="29" t="s">
        <v>1144</v>
      </c>
      <c r="AA209" s="29" t="s">
        <v>1145</v>
      </c>
      <c r="AB209" s="4" t="s">
        <v>174</v>
      </c>
      <c r="AC209" s="4" t="s">
        <v>174</v>
      </c>
      <c r="AD209" s="4" t="s">
        <v>174</v>
      </c>
      <c r="AE209" s="4" t="s">
        <v>173</v>
      </c>
      <c r="AF209" s="4" t="s">
        <v>173</v>
      </c>
      <c r="AG209" s="4" t="s">
        <v>174</v>
      </c>
      <c r="AH209" s="4" t="s">
        <v>173</v>
      </c>
      <c r="AI209" s="4"/>
      <c r="AN209" s="11">
        <f t="shared" si="21"/>
        <v>4</v>
      </c>
      <c r="AO209" s="11" t="str">
        <f t="shared" si="18"/>
        <v>Dia útil</v>
      </c>
      <c r="AP209" s="11">
        <f t="shared" si="19"/>
        <v>17</v>
      </c>
      <c r="AQ209" s="11" t="str">
        <f t="shared" si="20"/>
        <v>24/07/2024</v>
      </c>
    </row>
    <row r="210" spans="1:43" ht="31.5" customHeight="1" x14ac:dyDescent="0.3">
      <c r="A210" s="28">
        <v>45488</v>
      </c>
      <c r="B210" s="69">
        <v>45498</v>
      </c>
      <c r="C210" s="4">
        <f t="shared" si="22"/>
        <v>10</v>
      </c>
      <c r="D210" s="4">
        <v>2</v>
      </c>
      <c r="E210" s="4">
        <v>12991906</v>
      </c>
      <c r="F210" s="3" t="s">
        <v>1146</v>
      </c>
      <c r="G210" s="4" t="s">
        <v>1147</v>
      </c>
      <c r="H210" s="4">
        <v>40</v>
      </c>
      <c r="I210" s="4" t="s">
        <v>268</v>
      </c>
      <c r="J210" s="4" t="s">
        <v>258</v>
      </c>
      <c r="K210" s="4" t="s">
        <v>116</v>
      </c>
      <c r="L210" s="38" t="s">
        <v>224</v>
      </c>
      <c r="M210" s="4" t="s">
        <v>259</v>
      </c>
      <c r="N210" s="4" t="s">
        <v>769</v>
      </c>
      <c r="O210" s="70" t="s">
        <v>102</v>
      </c>
      <c r="P210" s="40" t="s">
        <v>2355</v>
      </c>
      <c r="Q210" s="40" t="s">
        <v>38</v>
      </c>
      <c r="R210" s="4" t="s">
        <v>144</v>
      </c>
      <c r="S210" s="4"/>
      <c r="T210" s="4" t="s">
        <v>262</v>
      </c>
      <c r="U210" s="4" t="s">
        <v>263</v>
      </c>
      <c r="V210" s="4" t="s">
        <v>39</v>
      </c>
      <c r="W210" s="4"/>
      <c r="X210" s="22" t="s">
        <v>7</v>
      </c>
      <c r="Y210" s="4" t="s">
        <v>7</v>
      </c>
      <c r="Z210" s="29" t="s">
        <v>1148</v>
      </c>
      <c r="AA210" s="29" t="s">
        <v>1149</v>
      </c>
      <c r="AB210" s="4" t="s">
        <v>174</v>
      </c>
      <c r="AC210" s="4" t="s">
        <v>174</v>
      </c>
      <c r="AD210" s="4" t="s">
        <v>173</v>
      </c>
      <c r="AE210" s="4" t="s">
        <v>173</v>
      </c>
      <c r="AF210" s="4" t="s">
        <v>173</v>
      </c>
      <c r="AG210" s="4" t="s">
        <v>174</v>
      </c>
      <c r="AH210" s="4" t="s">
        <v>173</v>
      </c>
      <c r="AI210" s="4"/>
      <c r="AJ210" s="4"/>
      <c r="AK210" s="4"/>
      <c r="AL210" s="4"/>
      <c r="AN210" s="11">
        <f t="shared" si="21"/>
        <v>4</v>
      </c>
      <c r="AO210" s="11" t="str">
        <f t="shared" si="18"/>
        <v>Dia útil</v>
      </c>
      <c r="AP210" s="11">
        <f t="shared" si="19"/>
        <v>18</v>
      </c>
      <c r="AQ210" s="11" t="str">
        <f t="shared" si="20"/>
        <v>25/07/2024</v>
      </c>
    </row>
    <row r="211" spans="1:43" ht="31.5" customHeight="1" x14ac:dyDescent="0.3">
      <c r="A211" s="28" t="s">
        <v>227</v>
      </c>
      <c r="B211" s="69">
        <v>45498</v>
      </c>
      <c r="C211" s="4">
        <v>0</v>
      </c>
      <c r="D211" s="4">
        <v>0</v>
      </c>
      <c r="E211" s="4">
        <v>12993374</v>
      </c>
      <c r="F211" s="3" t="s">
        <v>1150</v>
      </c>
      <c r="G211" s="4" t="s">
        <v>1151</v>
      </c>
      <c r="H211" s="4">
        <v>46</v>
      </c>
      <c r="I211" s="4" t="s">
        <v>268</v>
      </c>
      <c r="J211" s="4" t="s">
        <v>283</v>
      </c>
      <c r="K211" s="4" t="s">
        <v>116</v>
      </c>
      <c r="L211" s="4" t="s">
        <v>764</v>
      </c>
      <c r="M211" s="4" t="s">
        <v>294</v>
      </c>
      <c r="N211" s="4" t="s">
        <v>1152</v>
      </c>
      <c r="O211" s="4" t="s">
        <v>107</v>
      </c>
      <c r="P211" s="40" t="s">
        <v>2353</v>
      </c>
      <c r="Q211" s="40" t="s">
        <v>77</v>
      </c>
      <c r="R211" s="4"/>
      <c r="S211" s="4"/>
      <c r="T211" s="4" t="s">
        <v>262</v>
      </c>
      <c r="U211" s="4" t="s">
        <v>416</v>
      </c>
      <c r="V211" s="4" t="s">
        <v>33</v>
      </c>
      <c r="W211" s="4"/>
      <c r="X211" s="4" t="s">
        <v>12</v>
      </c>
      <c r="Y211" s="4" t="s">
        <v>7</v>
      </c>
      <c r="Z211" s="29" t="s">
        <v>1153</v>
      </c>
      <c r="AA211" s="29" t="s">
        <v>1154</v>
      </c>
      <c r="AB211" s="4" t="s">
        <v>174</v>
      </c>
      <c r="AC211" s="4" t="s">
        <v>174</v>
      </c>
      <c r="AD211" s="4" t="s">
        <v>174</v>
      </c>
      <c r="AE211" s="4" t="s">
        <v>173</v>
      </c>
      <c r="AF211" s="4" t="s">
        <v>174</v>
      </c>
      <c r="AG211" s="4" t="s">
        <v>174</v>
      </c>
      <c r="AH211" s="4" t="s">
        <v>173</v>
      </c>
      <c r="AI211" s="4"/>
      <c r="AN211" s="11">
        <f t="shared" si="21"/>
        <v>4</v>
      </c>
      <c r="AO211" s="11" t="str">
        <f t="shared" si="18"/>
        <v>Dia útil</v>
      </c>
      <c r="AP211" s="11">
        <f t="shared" si="19"/>
        <v>18</v>
      </c>
      <c r="AQ211" s="11" t="str">
        <f t="shared" si="20"/>
        <v>25/07/2024</v>
      </c>
    </row>
    <row r="212" spans="1:43" ht="31.5" customHeight="1" x14ac:dyDescent="0.3">
      <c r="A212" s="28">
        <v>45468</v>
      </c>
      <c r="B212" s="69">
        <v>45499</v>
      </c>
      <c r="C212" s="4">
        <f>_xlfn.DAYS(B212,A212)</f>
        <v>31</v>
      </c>
      <c r="D212" s="4">
        <v>18</v>
      </c>
      <c r="E212" s="4">
        <v>12994023</v>
      </c>
      <c r="F212" s="3" t="s">
        <v>1155</v>
      </c>
      <c r="G212" s="4" t="s">
        <v>1156</v>
      </c>
      <c r="H212" s="4">
        <v>84</v>
      </c>
      <c r="I212" s="4" t="s">
        <v>268</v>
      </c>
      <c r="J212" s="4" t="s">
        <v>258</v>
      </c>
      <c r="K212" s="4" t="s">
        <v>121</v>
      </c>
      <c r="L212" s="4" t="s">
        <v>625</v>
      </c>
      <c r="M212" s="4" t="s">
        <v>259</v>
      </c>
      <c r="N212" s="4" t="s">
        <v>620</v>
      </c>
      <c r="O212" s="70" t="s">
        <v>102</v>
      </c>
      <c r="P212" s="40" t="s">
        <v>42</v>
      </c>
      <c r="Q212" s="40" t="s">
        <v>111</v>
      </c>
      <c r="R212" s="4" t="s">
        <v>1157</v>
      </c>
      <c r="S212" s="4"/>
      <c r="T212" s="4" t="s">
        <v>262</v>
      </c>
      <c r="U212" s="4" t="s">
        <v>263</v>
      </c>
      <c r="V212" s="4" t="s">
        <v>122</v>
      </c>
      <c r="W212" s="4"/>
      <c r="X212" s="4" t="s">
        <v>12</v>
      </c>
      <c r="Y212" s="4" t="s">
        <v>12</v>
      </c>
      <c r="Z212" s="29" t="s">
        <v>1158</v>
      </c>
      <c r="AA212" s="29"/>
      <c r="AB212" s="4" t="s">
        <v>174</v>
      </c>
      <c r="AC212" s="4" t="s">
        <v>174</v>
      </c>
      <c r="AD212" s="4" t="s">
        <v>173</v>
      </c>
      <c r="AE212" s="4" t="s">
        <v>173</v>
      </c>
      <c r="AF212" s="4" t="s">
        <v>173</v>
      </c>
      <c r="AG212" s="4" t="s">
        <v>174</v>
      </c>
      <c r="AH212" s="4" t="s">
        <v>173</v>
      </c>
      <c r="AI212" s="4"/>
      <c r="AN212" s="11">
        <f t="shared" si="21"/>
        <v>4</v>
      </c>
      <c r="AO212" s="11" t="str">
        <f t="shared" si="18"/>
        <v>Dia útil</v>
      </c>
      <c r="AP212" s="11">
        <f t="shared" si="19"/>
        <v>19</v>
      </c>
      <c r="AQ212" s="11" t="str">
        <f t="shared" si="20"/>
        <v>26/07/2024</v>
      </c>
    </row>
    <row r="213" spans="1:43" ht="31.5" customHeight="1" x14ac:dyDescent="0.3">
      <c r="A213" s="28">
        <v>45497</v>
      </c>
      <c r="B213" s="69">
        <v>45502</v>
      </c>
      <c r="C213" s="4">
        <f>_xlfn.DAYS(B213,A213)</f>
        <v>5</v>
      </c>
      <c r="D213" s="4">
        <v>3</v>
      </c>
      <c r="E213" s="4">
        <v>12996145</v>
      </c>
      <c r="F213" s="3" t="s">
        <v>1159</v>
      </c>
      <c r="G213" s="4" t="s">
        <v>1160</v>
      </c>
      <c r="H213" s="4">
        <f>2024-1997</f>
        <v>27</v>
      </c>
      <c r="I213" s="4" t="s">
        <v>268</v>
      </c>
      <c r="J213" s="4" t="s">
        <v>283</v>
      </c>
      <c r="K213" s="4" t="s">
        <v>178</v>
      </c>
      <c r="L213" s="4" t="s">
        <v>226</v>
      </c>
      <c r="M213" s="4" t="s">
        <v>294</v>
      </c>
      <c r="N213" s="4" t="s">
        <v>1143</v>
      </c>
      <c r="O213" s="4" t="s">
        <v>34</v>
      </c>
      <c r="P213" s="40" t="s">
        <v>56</v>
      </c>
      <c r="Q213" s="40" t="s">
        <v>56</v>
      </c>
      <c r="R213" s="4"/>
      <c r="S213" s="4"/>
      <c r="T213" s="4" t="s">
        <v>262</v>
      </c>
      <c r="U213" s="4" t="s">
        <v>416</v>
      </c>
      <c r="V213" s="4" t="s">
        <v>33</v>
      </c>
      <c r="W213" s="4"/>
      <c r="X213" s="4" t="s">
        <v>12</v>
      </c>
      <c r="Y213" s="22" t="s">
        <v>7</v>
      </c>
      <c r="Z213" s="29" t="s">
        <v>1161</v>
      </c>
      <c r="AA213" s="29" t="s">
        <v>1162</v>
      </c>
      <c r="AB213" s="4" t="s">
        <v>174</v>
      </c>
      <c r="AC213" s="4" t="s">
        <v>174</v>
      </c>
      <c r="AD213" s="4" t="s">
        <v>174</v>
      </c>
      <c r="AE213" s="4" t="s">
        <v>173</v>
      </c>
      <c r="AF213" s="4" t="s">
        <v>173</v>
      </c>
      <c r="AG213" s="4" t="s">
        <v>174</v>
      </c>
      <c r="AH213" s="4" t="s">
        <v>173</v>
      </c>
      <c r="AI213" s="4"/>
      <c r="AN213" s="11">
        <f t="shared" si="21"/>
        <v>5</v>
      </c>
      <c r="AO213" s="11" t="str">
        <f t="shared" si="18"/>
        <v>Dia útil</v>
      </c>
      <c r="AP213" s="11">
        <f t="shared" si="19"/>
        <v>20</v>
      </c>
      <c r="AQ213" s="11" t="str">
        <f t="shared" si="20"/>
        <v>29/07/2024</v>
      </c>
    </row>
    <row r="214" spans="1:43" ht="31.5" customHeight="1" x14ac:dyDescent="0.3">
      <c r="A214" s="28">
        <v>45500</v>
      </c>
      <c r="B214" s="69">
        <v>45502</v>
      </c>
      <c r="C214" s="4">
        <f>_xlfn.DAYS(B214,A214)</f>
        <v>2</v>
      </c>
      <c r="D214" s="4">
        <v>2</v>
      </c>
      <c r="E214" s="4">
        <v>12996337</v>
      </c>
      <c r="F214" s="3" t="s">
        <v>890</v>
      </c>
      <c r="G214" s="4" t="s">
        <v>891</v>
      </c>
      <c r="H214" s="4">
        <v>60</v>
      </c>
      <c r="I214" s="4" t="s">
        <v>257</v>
      </c>
      <c r="J214" s="4" t="s">
        <v>269</v>
      </c>
      <c r="K214" s="4" t="s">
        <v>118</v>
      </c>
      <c r="L214" s="4" t="s">
        <v>224</v>
      </c>
      <c r="M214" s="4" t="s">
        <v>259</v>
      </c>
      <c r="N214" s="4" t="s">
        <v>620</v>
      </c>
      <c r="O214" s="70" t="s">
        <v>102</v>
      </c>
      <c r="P214" s="40" t="s">
        <v>2352</v>
      </c>
      <c r="Q214" s="40" t="s">
        <v>89</v>
      </c>
      <c r="R214" s="4"/>
      <c r="S214" s="4"/>
      <c r="T214" s="4" t="s">
        <v>274</v>
      </c>
      <c r="U214" s="4" t="s">
        <v>263</v>
      </c>
      <c r="V214" s="4" t="s">
        <v>124</v>
      </c>
      <c r="W214" s="4"/>
      <c r="X214" s="4" t="s">
        <v>12</v>
      </c>
      <c r="Y214" s="22" t="s">
        <v>7</v>
      </c>
      <c r="Z214" s="29" t="s">
        <v>1163</v>
      </c>
      <c r="AA214" s="29" t="s">
        <v>1164</v>
      </c>
      <c r="AB214" s="4" t="s">
        <v>174</v>
      </c>
      <c r="AC214" s="4" t="s">
        <v>174</v>
      </c>
      <c r="AD214" s="4" t="s">
        <v>174</v>
      </c>
      <c r="AE214" s="4" t="s">
        <v>173</v>
      </c>
      <c r="AF214" s="4" t="s">
        <v>173</v>
      </c>
      <c r="AG214" s="4" t="s">
        <v>174</v>
      </c>
      <c r="AH214" s="4" t="s">
        <v>173</v>
      </c>
      <c r="AI214" s="4"/>
      <c r="AN214" s="11">
        <f t="shared" si="21"/>
        <v>5</v>
      </c>
      <c r="AO214" s="11" t="str">
        <f t="shared" si="18"/>
        <v>Dia útil</v>
      </c>
      <c r="AP214" s="11">
        <f t="shared" si="19"/>
        <v>20</v>
      </c>
      <c r="AQ214" s="11" t="str">
        <f t="shared" si="20"/>
        <v>29/07/2024</v>
      </c>
    </row>
    <row r="215" spans="1:43" ht="31.5" customHeight="1" x14ac:dyDescent="0.3">
      <c r="A215" s="28" t="s">
        <v>227</v>
      </c>
      <c r="B215" s="69">
        <v>45502</v>
      </c>
      <c r="C215" s="28" t="s">
        <v>227</v>
      </c>
      <c r="D215" s="4">
        <v>0</v>
      </c>
      <c r="E215" s="4">
        <v>12997482</v>
      </c>
      <c r="F215" s="3" t="s">
        <v>1165</v>
      </c>
      <c r="G215" s="4" t="s">
        <v>1166</v>
      </c>
      <c r="H215" s="4">
        <v>0</v>
      </c>
      <c r="I215" s="4" t="s">
        <v>268</v>
      </c>
      <c r="J215" s="4"/>
      <c r="K215" s="4" t="e">
        <f>VLOOKUP(F215,#REF!,10,0)</f>
        <v>#REF!</v>
      </c>
      <c r="L215" s="4"/>
      <c r="M215" s="4" t="s">
        <v>294</v>
      </c>
      <c r="N215" s="4" t="s">
        <v>295</v>
      </c>
      <c r="O215" s="4" t="s">
        <v>108</v>
      </c>
      <c r="P215" s="40" t="s">
        <v>2353</v>
      </c>
      <c r="Q215" s="40" t="s">
        <v>186</v>
      </c>
      <c r="R215" s="4"/>
      <c r="S215" s="4"/>
      <c r="T215" s="4" t="s">
        <v>274</v>
      </c>
      <c r="U215" s="4" t="s">
        <v>416</v>
      </c>
      <c r="V215" s="4" t="s">
        <v>31</v>
      </c>
      <c r="W215" s="4" t="s">
        <v>59</v>
      </c>
      <c r="X215" s="4" t="s">
        <v>12</v>
      </c>
      <c r="Y215" s="22" t="s">
        <v>7</v>
      </c>
      <c r="Z215" s="29" t="s">
        <v>1167</v>
      </c>
      <c r="AA215" s="29" t="s">
        <v>1168</v>
      </c>
      <c r="AB215" s="4" t="s">
        <v>174</v>
      </c>
      <c r="AC215" s="4" t="s">
        <v>174</v>
      </c>
      <c r="AD215" s="4" t="s">
        <v>174</v>
      </c>
      <c r="AE215" s="4" t="s">
        <v>173</v>
      </c>
      <c r="AF215" s="4" t="s">
        <v>174</v>
      </c>
      <c r="AG215" s="4" t="s">
        <v>174</v>
      </c>
      <c r="AH215" s="4" t="s">
        <v>173</v>
      </c>
      <c r="AI215" s="4"/>
      <c r="AN215" s="11">
        <f t="shared" si="21"/>
        <v>5</v>
      </c>
      <c r="AO215" s="11" t="str">
        <f t="shared" si="18"/>
        <v>Dia útil</v>
      </c>
      <c r="AP215" s="11">
        <f t="shared" si="19"/>
        <v>20</v>
      </c>
      <c r="AQ215" s="11" t="str">
        <f t="shared" si="20"/>
        <v>29/07/2024</v>
      </c>
    </row>
    <row r="216" spans="1:43" ht="31.5" customHeight="1" x14ac:dyDescent="0.3">
      <c r="A216" s="28">
        <v>45462</v>
      </c>
      <c r="B216" s="69">
        <v>45502</v>
      </c>
      <c r="C216" s="4">
        <f t="shared" ref="C216:C223" si="23">_xlfn.DAYS(B216,A216)</f>
        <v>40</v>
      </c>
      <c r="D216" s="4">
        <v>5</v>
      </c>
      <c r="E216" s="4">
        <v>12997604</v>
      </c>
      <c r="F216" s="3" t="s">
        <v>302</v>
      </c>
      <c r="G216" s="4" t="s">
        <v>303</v>
      </c>
      <c r="H216" s="4">
        <v>35</v>
      </c>
      <c r="I216" s="4" t="s">
        <v>268</v>
      </c>
      <c r="J216" s="4" t="s">
        <v>258</v>
      </c>
      <c r="K216" s="4" t="s">
        <v>118</v>
      </c>
      <c r="L216" s="4" t="s">
        <v>395</v>
      </c>
      <c r="M216" s="4" t="s">
        <v>259</v>
      </c>
      <c r="N216" s="4" t="s">
        <v>1169</v>
      </c>
      <c r="O216" s="4" t="s">
        <v>29</v>
      </c>
      <c r="P216" s="40" t="s">
        <v>35</v>
      </c>
      <c r="Q216" s="40" t="s">
        <v>35</v>
      </c>
      <c r="R216" s="4" t="s">
        <v>148</v>
      </c>
      <c r="S216" s="4"/>
      <c r="T216" s="4" t="s">
        <v>262</v>
      </c>
      <c r="U216" s="4" t="s">
        <v>263</v>
      </c>
      <c r="V216" s="4" t="s">
        <v>46</v>
      </c>
      <c r="W216" s="4" t="s">
        <v>28</v>
      </c>
      <c r="X216" s="22" t="s">
        <v>7</v>
      </c>
      <c r="Y216" s="22" t="s">
        <v>7</v>
      </c>
      <c r="Z216" s="29" t="s">
        <v>1170</v>
      </c>
      <c r="AA216" s="29" t="s">
        <v>1171</v>
      </c>
      <c r="AB216" s="4" t="s">
        <v>173</v>
      </c>
      <c r="AC216" s="4" t="s">
        <v>173</v>
      </c>
      <c r="AD216" s="4" t="s">
        <v>174</v>
      </c>
      <c r="AE216" s="4" t="s">
        <v>173</v>
      </c>
      <c r="AF216" s="4" t="s">
        <v>173</v>
      </c>
      <c r="AG216" s="4" t="s">
        <v>174</v>
      </c>
      <c r="AH216" s="4" t="s">
        <v>173</v>
      </c>
      <c r="AI216" s="4"/>
      <c r="AN216" s="11">
        <f t="shared" si="21"/>
        <v>5</v>
      </c>
      <c r="AO216" s="11" t="str">
        <f t="shared" si="18"/>
        <v>Dia útil</v>
      </c>
      <c r="AP216" s="11">
        <f t="shared" si="19"/>
        <v>20</v>
      </c>
      <c r="AQ216" s="11" t="str">
        <f t="shared" si="20"/>
        <v>29/07/2024</v>
      </c>
    </row>
    <row r="217" spans="1:43" ht="31.5" customHeight="1" x14ac:dyDescent="0.3">
      <c r="A217" s="28">
        <v>45490</v>
      </c>
      <c r="B217" s="69">
        <v>45502</v>
      </c>
      <c r="C217" s="4">
        <f t="shared" si="23"/>
        <v>12</v>
      </c>
      <c r="D217" s="4">
        <v>6</v>
      </c>
      <c r="E217" s="4">
        <v>12997731</v>
      </c>
      <c r="F217" s="3" t="s">
        <v>1172</v>
      </c>
      <c r="G217" s="4" t="s">
        <v>1173</v>
      </c>
      <c r="H217" s="4">
        <v>79</v>
      </c>
      <c r="I217" s="4" t="s">
        <v>268</v>
      </c>
      <c r="J217" s="4" t="s">
        <v>258</v>
      </c>
      <c r="K217" s="4" t="s">
        <v>117</v>
      </c>
      <c r="L217" s="4" t="s">
        <v>395</v>
      </c>
      <c r="M217" s="4" t="s">
        <v>259</v>
      </c>
      <c r="N217" s="4" t="s">
        <v>769</v>
      </c>
      <c r="O217" s="4" t="s">
        <v>103</v>
      </c>
      <c r="P217" s="40" t="s">
        <v>42</v>
      </c>
      <c r="Q217" s="40" t="s">
        <v>111</v>
      </c>
      <c r="R217" s="4" t="s">
        <v>1174</v>
      </c>
      <c r="S217" s="4"/>
      <c r="T217" s="4"/>
      <c r="U217" s="4"/>
      <c r="V217" s="4" t="s">
        <v>122</v>
      </c>
      <c r="W217" s="4" t="s">
        <v>974</v>
      </c>
      <c r="X217" s="4" t="s">
        <v>12</v>
      </c>
      <c r="Y217" s="22" t="s">
        <v>12</v>
      </c>
      <c r="Z217" s="29" t="s">
        <v>1175</v>
      </c>
      <c r="AA217" s="29" t="s">
        <v>1176</v>
      </c>
      <c r="AB217" s="4" t="s">
        <v>174</v>
      </c>
      <c r="AC217" s="4" t="s">
        <v>174</v>
      </c>
      <c r="AD217" s="4" t="s">
        <v>173</v>
      </c>
      <c r="AE217" s="4" t="s">
        <v>173</v>
      </c>
      <c r="AF217" s="4" t="s">
        <v>173</v>
      </c>
      <c r="AG217" s="4" t="s">
        <v>174</v>
      </c>
      <c r="AH217" s="4" t="s">
        <v>173</v>
      </c>
      <c r="AI217" s="4"/>
      <c r="AN217" s="11">
        <f t="shared" si="21"/>
        <v>5</v>
      </c>
      <c r="AO217" s="11" t="str">
        <f t="shared" si="18"/>
        <v>Dia útil</v>
      </c>
      <c r="AP217" s="11">
        <f t="shared" si="19"/>
        <v>20</v>
      </c>
      <c r="AQ217" s="11" t="str">
        <f t="shared" si="20"/>
        <v>29/07/2024</v>
      </c>
    </row>
    <row r="218" spans="1:43" ht="31.5" customHeight="1" x14ac:dyDescent="0.3">
      <c r="A218" s="28">
        <v>45501</v>
      </c>
      <c r="B218" s="69">
        <v>45502</v>
      </c>
      <c r="C218" s="4">
        <f t="shared" si="23"/>
        <v>1</v>
      </c>
      <c r="D218" s="4">
        <v>3</v>
      </c>
      <c r="E218" s="4">
        <v>12998308</v>
      </c>
      <c r="F218" s="3" t="s">
        <v>1177</v>
      </c>
      <c r="G218" s="4" t="s">
        <v>1178</v>
      </c>
      <c r="H218" s="4">
        <v>95</v>
      </c>
      <c r="I218" s="4" t="s">
        <v>268</v>
      </c>
      <c r="J218" s="4" t="s">
        <v>258</v>
      </c>
      <c r="K218" s="4" t="s">
        <v>117</v>
      </c>
      <c r="L218" s="4" t="s">
        <v>625</v>
      </c>
      <c r="M218" s="4" t="s">
        <v>259</v>
      </c>
      <c r="N218" s="4" t="s">
        <v>1179</v>
      </c>
      <c r="O218" s="70" t="s">
        <v>102</v>
      </c>
      <c r="P218" s="40" t="s">
        <v>93</v>
      </c>
      <c r="Q218" s="40" t="s">
        <v>2483</v>
      </c>
      <c r="R218" s="4" t="s">
        <v>162</v>
      </c>
      <c r="S218" s="4"/>
      <c r="T218" s="4"/>
      <c r="U218" s="4" t="s">
        <v>263</v>
      </c>
      <c r="V218" s="4" t="s">
        <v>122</v>
      </c>
      <c r="W218" s="4" t="s">
        <v>901</v>
      </c>
      <c r="X218" s="4" t="s">
        <v>7</v>
      </c>
      <c r="Y218" s="22" t="s">
        <v>7</v>
      </c>
      <c r="Z218" s="29" t="s">
        <v>1180</v>
      </c>
      <c r="AA218" s="29" t="s">
        <v>1181</v>
      </c>
      <c r="AB218" s="4" t="s">
        <v>174</v>
      </c>
      <c r="AC218" s="4" t="s">
        <v>174</v>
      </c>
      <c r="AD218" s="4" t="s">
        <v>173</v>
      </c>
      <c r="AE218" s="4" t="s">
        <v>173</v>
      </c>
      <c r="AF218" s="4" t="s">
        <v>173</v>
      </c>
      <c r="AG218" s="4" t="s">
        <v>173</v>
      </c>
      <c r="AH218" s="4" t="s">
        <v>173</v>
      </c>
      <c r="AI218" s="4"/>
      <c r="AN218" s="11">
        <f t="shared" si="21"/>
        <v>5</v>
      </c>
      <c r="AO218" s="11" t="str">
        <f t="shared" si="18"/>
        <v>Dia útil</v>
      </c>
      <c r="AP218" s="11">
        <f t="shared" si="19"/>
        <v>20</v>
      </c>
      <c r="AQ218" s="11" t="str">
        <f t="shared" si="20"/>
        <v>29/07/2024</v>
      </c>
    </row>
    <row r="219" spans="1:43" ht="31.5" customHeight="1" x14ac:dyDescent="0.3">
      <c r="A219" s="28">
        <v>45503</v>
      </c>
      <c r="B219" s="69">
        <v>45503</v>
      </c>
      <c r="C219" s="4">
        <f t="shared" si="23"/>
        <v>0</v>
      </c>
      <c r="D219" s="4">
        <v>2</v>
      </c>
      <c r="E219" s="4">
        <v>13000253</v>
      </c>
      <c r="F219" s="3" t="s">
        <v>1182</v>
      </c>
      <c r="G219" s="4" t="s">
        <v>1183</v>
      </c>
      <c r="H219" s="4">
        <v>74</v>
      </c>
      <c r="I219" s="4" t="s">
        <v>268</v>
      </c>
      <c r="J219" s="4" t="s">
        <v>258</v>
      </c>
      <c r="K219" s="4" t="s">
        <v>118</v>
      </c>
      <c r="L219" s="4" t="s">
        <v>1184</v>
      </c>
      <c r="M219" s="4" t="s">
        <v>259</v>
      </c>
      <c r="N219" s="4" t="s">
        <v>1185</v>
      </c>
      <c r="O219" s="4" t="s">
        <v>29</v>
      </c>
      <c r="P219" s="40" t="s">
        <v>32</v>
      </c>
      <c r="Q219" s="40" t="s">
        <v>32</v>
      </c>
      <c r="R219" s="4" t="s">
        <v>152</v>
      </c>
      <c r="S219" s="4"/>
      <c r="T219" s="4" t="s">
        <v>274</v>
      </c>
      <c r="U219" s="4" t="s">
        <v>263</v>
      </c>
      <c r="V219" s="4" t="s">
        <v>46</v>
      </c>
      <c r="W219" s="4"/>
      <c r="X219" s="22" t="s">
        <v>7</v>
      </c>
      <c r="Y219" s="22" t="s">
        <v>7</v>
      </c>
      <c r="Z219" s="29" t="s">
        <v>1186</v>
      </c>
      <c r="AA219" s="29"/>
      <c r="AB219" s="4" t="s">
        <v>174</v>
      </c>
      <c r="AC219" s="4" t="s">
        <v>174</v>
      </c>
      <c r="AD219" s="4" t="s">
        <v>174</v>
      </c>
      <c r="AE219" s="4" t="s">
        <v>173</v>
      </c>
      <c r="AF219" s="4" t="s">
        <v>173</v>
      </c>
      <c r="AG219" s="4" t="s">
        <v>174</v>
      </c>
      <c r="AH219" s="4" t="s">
        <v>173</v>
      </c>
      <c r="AI219" s="4"/>
      <c r="AN219" s="11">
        <f t="shared" si="21"/>
        <v>5</v>
      </c>
      <c r="AO219" s="11" t="str">
        <f t="shared" si="18"/>
        <v>Dia útil</v>
      </c>
      <c r="AP219" s="11">
        <f t="shared" si="19"/>
        <v>21</v>
      </c>
      <c r="AQ219" s="11" t="str">
        <f t="shared" si="20"/>
        <v>30/07/2024</v>
      </c>
    </row>
    <row r="220" spans="1:43" ht="31.5" customHeight="1" x14ac:dyDescent="0.3">
      <c r="A220" s="28">
        <v>45503</v>
      </c>
      <c r="B220" s="69">
        <v>45503</v>
      </c>
      <c r="C220" s="4">
        <f t="shared" si="23"/>
        <v>0</v>
      </c>
      <c r="D220" s="4">
        <v>4</v>
      </c>
      <c r="E220" s="4">
        <v>12999149</v>
      </c>
      <c r="F220" s="3" t="s">
        <v>1187</v>
      </c>
      <c r="G220" s="4" t="s">
        <v>1188</v>
      </c>
      <c r="H220" s="4">
        <v>47</v>
      </c>
      <c r="I220" s="4" t="s">
        <v>257</v>
      </c>
      <c r="J220" s="4" t="s">
        <v>283</v>
      </c>
      <c r="K220" s="4" t="s">
        <v>117</v>
      </c>
      <c r="L220" s="4" t="s">
        <v>1189</v>
      </c>
      <c r="M220" s="4" t="s">
        <v>294</v>
      </c>
      <c r="N220" s="4" t="s">
        <v>1143</v>
      </c>
      <c r="O220" s="4" t="s">
        <v>109</v>
      </c>
      <c r="P220" s="40" t="s">
        <v>2359</v>
      </c>
      <c r="Q220" s="40" t="s">
        <v>2375</v>
      </c>
      <c r="R220" s="4"/>
      <c r="S220" s="4"/>
      <c r="T220" s="4" t="s">
        <v>262</v>
      </c>
      <c r="U220" s="4"/>
      <c r="V220" s="4" t="s">
        <v>55</v>
      </c>
      <c r="W220" s="4"/>
      <c r="X220" s="4" t="s">
        <v>12</v>
      </c>
      <c r="Y220" s="22" t="s">
        <v>12</v>
      </c>
      <c r="Z220" s="29" t="s">
        <v>1190</v>
      </c>
      <c r="AA220" s="29" t="s">
        <v>1191</v>
      </c>
      <c r="AB220" s="4" t="s">
        <v>173</v>
      </c>
      <c r="AC220" s="4" t="s">
        <v>173</v>
      </c>
      <c r="AD220" s="38" t="s">
        <v>174</v>
      </c>
      <c r="AE220" s="4" t="s">
        <v>173</v>
      </c>
      <c r="AF220" s="4" t="s">
        <v>173</v>
      </c>
      <c r="AG220" s="38" t="s">
        <v>174</v>
      </c>
      <c r="AH220" s="4"/>
      <c r="AI220" s="4"/>
      <c r="AN220" s="11">
        <f t="shared" si="21"/>
        <v>5</v>
      </c>
      <c r="AO220" s="11" t="str">
        <f t="shared" si="18"/>
        <v>Dia útil</v>
      </c>
      <c r="AP220" s="11">
        <f t="shared" si="19"/>
        <v>21</v>
      </c>
      <c r="AQ220" s="11" t="str">
        <f t="shared" si="20"/>
        <v>30/07/2024</v>
      </c>
    </row>
    <row r="221" spans="1:43" ht="31.5" customHeight="1" x14ac:dyDescent="0.3">
      <c r="A221" s="28">
        <v>45482</v>
      </c>
      <c r="B221" s="69">
        <v>45503</v>
      </c>
      <c r="C221" s="4">
        <f t="shared" si="23"/>
        <v>21</v>
      </c>
      <c r="D221" s="4">
        <v>0</v>
      </c>
      <c r="E221" s="4">
        <v>12999183</v>
      </c>
      <c r="F221" s="3" t="s">
        <v>1192</v>
      </c>
      <c r="G221" s="4" t="s">
        <v>1193</v>
      </c>
      <c r="H221" s="4">
        <v>94</v>
      </c>
      <c r="I221" s="4" t="s">
        <v>268</v>
      </c>
      <c r="J221" s="4" t="s">
        <v>258</v>
      </c>
      <c r="K221" s="4" t="s">
        <v>116</v>
      </c>
      <c r="L221" s="4" t="s">
        <v>223</v>
      </c>
      <c r="M221" s="4" t="s">
        <v>294</v>
      </c>
      <c r="N221" s="4" t="s">
        <v>1194</v>
      </c>
      <c r="O221" s="70" t="s">
        <v>26</v>
      </c>
      <c r="P221" s="40" t="s">
        <v>2343</v>
      </c>
      <c r="Q221" s="40" t="s">
        <v>27</v>
      </c>
      <c r="R221" s="4"/>
      <c r="S221" s="4"/>
      <c r="T221" s="4" t="s">
        <v>274</v>
      </c>
      <c r="U221" s="4" t="s">
        <v>416</v>
      </c>
      <c r="V221" s="4" t="s">
        <v>25</v>
      </c>
      <c r="W221" s="4"/>
      <c r="X221" s="4" t="s">
        <v>17</v>
      </c>
      <c r="Y221" s="4" t="s">
        <v>14</v>
      </c>
      <c r="Z221" s="29" t="s">
        <v>1195</v>
      </c>
      <c r="AA221" s="29" t="s">
        <v>297</v>
      </c>
      <c r="AB221" s="4" t="s">
        <v>174</v>
      </c>
      <c r="AC221" s="4" t="s">
        <v>174</v>
      </c>
      <c r="AD221" s="4" t="s">
        <v>174</v>
      </c>
      <c r="AE221" s="4" t="s">
        <v>174</v>
      </c>
      <c r="AF221" s="4" t="s">
        <v>174</v>
      </c>
      <c r="AG221" s="38" t="s">
        <v>174</v>
      </c>
      <c r="AH221" s="4" t="s">
        <v>228</v>
      </c>
      <c r="AI221" s="4"/>
      <c r="AN221" s="11">
        <f t="shared" si="21"/>
        <v>5</v>
      </c>
      <c r="AO221" s="11" t="str">
        <f t="shared" si="18"/>
        <v>Dia útil</v>
      </c>
      <c r="AP221" s="11">
        <f t="shared" si="19"/>
        <v>21</v>
      </c>
      <c r="AQ221" s="11" t="str">
        <f t="shared" si="20"/>
        <v>30/07/2024</v>
      </c>
    </row>
    <row r="222" spans="1:43" ht="31.5" customHeight="1" x14ac:dyDescent="0.3">
      <c r="A222" s="28">
        <v>45483</v>
      </c>
      <c r="B222" s="69">
        <v>45503</v>
      </c>
      <c r="C222" s="4">
        <f t="shared" si="23"/>
        <v>20</v>
      </c>
      <c r="D222" s="4">
        <v>0</v>
      </c>
      <c r="E222" s="4">
        <v>12999344</v>
      </c>
      <c r="F222" s="3" t="s">
        <v>1196</v>
      </c>
      <c r="G222" s="4" t="s">
        <v>1197</v>
      </c>
      <c r="H222" s="4">
        <v>85</v>
      </c>
      <c r="I222" s="4" t="s">
        <v>268</v>
      </c>
      <c r="J222" s="4" t="s">
        <v>283</v>
      </c>
      <c r="K222" s="4" t="s">
        <v>116</v>
      </c>
      <c r="L222" s="4" t="s">
        <v>223</v>
      </c>
      <c r="M222" s="4" t="s">
        <v>294</v>
      </c>
      <c r="N222" s="4" t="s">
        <v>295</v>
      </c>
      <c r="O222" s="70" t="s">
        <v>26</v>
      </c>
      <c r="P222" s="40" t="s">
        <v>2343</v>
      </c>
      <c r="Q222" s="40" t="s">
        <v>27</v>
      </c>
      <c r="R222" s="4"/>
      <c r="S222" s="4"/>
      <c r="T222" s="4" t="s">
        <v>274</v>
      </c>
      <c r="U222" s="4" t="s">
        <v>416</v>
      </c>
      <c r="V222" s="4" t="s">
        <v>25</v>
      </c>
      <c r="W222" s="4"/>
      <c r="X222" s="4" t="s">
        <v>17</v>
      </c>
      <c r="Y222" s="4" t="s">
        <v>14</v>
      </c>
      <c r="Z222" s="29" t="s">
        <v>1198</v>
      </c>
      <c r="AA222" s="29" t="s">
        <v>297</v>
      </c>
      <c r="AB222" s="4" t="s">
        <v>174</v>
      </c>
      <c r="AC222" s="4" t="s">
        <v>174</v>
      </c>
      <c r="AD222" s="4" t="s">
        <v>174</v>
      </c>
      <c r="AE222" s="4" t="s">
        <v>174</v>
      </c>
      <c r="AF222" s="4" t="s">
        <v>174</v>
      </c>
      <c r="AG222" s="4" t="s">
        <v>174</v>
      </c>
      <c r="AH222" s="4" t="s">
        <v>228</v>
      </c>
      <c r="AI222" s="4"/>
      <c r="AN222" s="11">
        <f t="shared" si="21"/>
        <v>5</v>
      </c>
      <c r="AO222" s="11" t="str">
        <f t="shared" si="18"/>
        <v>Dia útil</v>
      </c>
      <c r="AP222" s="11">
        <f t="shared" si="19"/>
        <v>21</v>
      </c>
      <c r="AQ222" s="11" t="str">
        <f t="shared" si="20"/>
        <v>30/07/2024</v>
      </c>
    </row>
    <row r="223" spans="1:43" ht="31.5" customHeight="1" x14ac:dyDescent="0.3">
      <c r="A223" s="28">
        <v>45488</v>
      </c>
      <c r="B223" s="69">
        <v>45503</v>
      </c>
      <c r="C223" s="4">
        <f t="shared" si="23"/>
        <v>15</v>
      </c>
      <c r="D223" s="4">
        <v>0</v>
      </c>
      <c r="E223" s="4">
        <v>13000071</v>
      </c>
      <c r="F223" s="3" t="s">
        <v>859</v>
      </c>
      <c r="G223" s="4" t="s">
        <v>860</v>
      </c>
      <c r="H223" s="4">
        <v>26</v>
      </c>
      <c r="I223" s="4" t="s">
        <v>257</v>
      </c>
      <c r="J223" s="4" t="s">
        <v>258</v>
      </c>
      <c r="K223" s="4" t="s">
        <v>117</v>
      </c>
      <c r="L223" s="4" t="s">
        <v>223</v>
      </c>
      <c r="M223" s="4" t="s">
        <v>294</v>
      </c>
      <c r="N223" s="4" t="s">
        <v>295</v>
      </c>
      <c r="O223" s="4" t="s">
        <v>34</v>
      </c>
      <c r="P223" s="40" t="s">
        <v>2346</v>
      </c>
      <c r="Q223" s="40" t="s">
        <v>119</v>
      </c>
      <c r="R223" s="4"/>
      <c r="S223" s="4"/>
      <c r="T223" s="4" t="s">
        <v>274</v>
      </c>
      <c r="U223" s="4" t="s">
        <v>416</v>
      </c>
      <c r="V223" s="4" t="s">
        <v>39</v>
      </c>
      <c r="W223" s="4"/>
      <c r="X223" s="22" t="s">
        <v>12</v>
      </c>
      <c r="Y223" s="22" t="s">
        <v>7</v>
      </c>
      <c r="Z223" s="29" t="s">
        <v>1199</v>
      </c>
      <c r="AA223" s="29" t="s">
        <v>1200</v>
      </c>
      <c r="AB223" s="4" t="s">
        <v>174</v>
      </c>
      <c r="AC223" s="4" t="s">
        <v>173</v>
      </c>
      <c r="AD223" s="4" t="s">
        <v>173</v>
      </c>
      <c r="AE223" s="4" t="s">
        <v>173</v>
      </c>
      <c r="AF223" s="4" t="s">
        <v>173</v>
      </c>
      <c r="AG223" s="4" t="s">
        <v>173</v>
      </c>
      <c r="AH223" s="4" t="s">
        <v>173</v>
      </c>
      <c r="AI223" s="4"/>
      <c r="AN223" s="11">
        <f t="shared" si="21"/>
        <v>5</v>
      </c>
      <c r="AO223" s="11" t="str">
        <f t="shared" si="18"/>
        <v>Dia útil</v>
      </c>
      <c r="AP223" s="11">
        <f t="shared" si="19"/>
        <v>21</v>
      </c>
      <c r="AQ223" s="11" t="str">
        <f t="shared" si="20"/>
        <v>30/07/2024</v>
      </c>
    </row>
    <row r="224" spans="1:43" ht="31.5" customHeight="1" x14ac:dyDescent="0.3">
      <c r="A224" s="28" t="s">
        <v>227</v>
      </c>
      <c r="B224" s="69">
        <v>45503</v>
      </c>
      <c r="C224" s="4">
        <v>0</v>
      </c>
      <c r="D224" s="4">
        <v>0</v>
      </c>
      <c r="E224" s="4">
        <v>13000393</v>
      </c>
      <c r="F224" s="3" t="s">
        <v>1182</v>
      </c>
      <c r="G224" s="4" t="s">
        <v>1183</v>
      </c>
      <c r="H224" s="4">
        <v>74</v>
      </c>
      <c r="I224" s="4" t="s">
        <v>257</v>
      </c>
      <c r="J224" s="4" t="s">
        <v>258</v>
      </c>
      <c r="K224" s="4" t="s">
        <v>118</v>
      </c>
      <c r="L224" s="4" t="s">
        <v>1184</v>
      </c>
      <c r="M224" s="4" t="s">
        <v>294</v>
      </c>
      <c r="N224" s="4" t="s">
        <v>1201</v>
      </c>
      <c r="O224" s="4" t="s">
        <v>110</v>
      </c>
      <c r="P224" s="40" t="s">
        <v>2353</v>
      </c>
      <c r="Q224" s="40" t="s">
        <v>77</v>
      </c>
      <c r="R224" s="4"/>
      <c r="S224" s="4"/>
      <c r="T224" s="4" t="s">
        <v>274</v>
      </c>
      <c r="U224" s="4" t="s">
        <v>416</v>
      </c>
      <c r="V224" s="4" t="s">
        <v>33</v>
      </c>
      <c r="W224" s="4"/>
      <c r="X224" s="4" t="s">
        <v>12</v>
      </c>
      <c r="Y224" s="22" t="s">
        <v>7</v>
      </c>
      <c r="Z224" s="29" t="s">
        <v>1202</v>
      </c>
      <c r="AA224" s="29" t="s">
        <v>1203</v>
      </c>
      <c r="AB224" s="4" t="s">
        <v>174</v>
      </c>
      <c r="AC224" s="4" t="s">
        <v>174</v>
      </c>
      <c r="AD224" s="4" t="s">
        <v>174</v>
      </c>
      <c r="AE224" s="4" t="s">
        <v>173</v>
      </c>
      <c r="AF224" s="4" t="s">
        <v>173</v>
      </c>
      <c r="AG224" s="4" t="s">
        <v>174</v>
      </c>
      <c r="AH224" s="4" t="s">
        <v>173</v>
      </c>
      <c r="AI224" s="4"/>
      <c r="AN224" s="11">
        <f t="shared" si="21"/>
        <v>5</v>
      </c>
      <c r="AO224" s="11" t="str">
        <f t="shared" si="18"/>
        <v>Dia útil</v>
      </c>
      <c r="AP224" s="11">
        <f t="shared" si="19"/>
        <v>21</v>
      </c>
      <c r="AQ224" s="11" t="str">
        <f t="shared" si="20"/>
        <v>30/07/2024</v>
      </c>
    </row>
    <row r="225" spans="1:43" ht="31.5" customHeight="1" x14ac:dyDescent="0.3">
      <c r="A225" s="45">
        <v>45470</v>
      </c>
      <c r="B225" s="91">
        <v>45503</v>
      </c>
      <c r="C225" s="4">
        <f t="shared" ref="C225:C228" si="24">_xlfn.DAYS(B225,A225)</f>
        <v>33</v>
      </c>
      <c r="D225" s="4">
        <v>0</v>
      </c>
      <c r="E225" s="38">
        <v>13000613</v>
      </c>
      <c r="F225" s="92" t="s">
        <v>1204</v>
      </c>
      <c r="G225" s="4" t="s">
        <v>1205</v>
      </c>
      <c r="H225" s="4">
        <v>47</v>
      </c>
      <c r="I225" s="4" t="s">
        <v>268</v>
      </c>
      <c r="J225" s="4"/>
      <c r="K225" s="4" t="s">
        <v>121</v>
      </c>
      <c r="L225" s="38"/>
      <c r="M225" s="38" t="s">
        <v>294</v>
      </c>
      <c r="N225" s="38" t="s">
        <v>295</v>
      </c>
      <c r="O225" s="70" t="s">
        <v>26</v>
      </c>
      <c r="P225" s="40" t="s">
        <v>2343</v>
      </c>
      <c r="Q225" s="40" t="s">
        <v>27</v>
      </c>
      <c r="R225" s="38"/>
      <c r="S225" s="38"/>
      <c r="T225" s="38" t="s">
        <v>274</v>
      </c>
      <c r="U225" s="38" t="s">
        <v>416</v>
      </c>
      <c r="V225" s="38" t="s">
        <v>25</v>
      </c>
      <c r="W225" s="38"/>
      <c r="X225" s="38" t="s">
        <v>17</v>
      </c>
      <c r="Y225" s="38" t="s">
        <v>14</v>
      </c>
      <c r="Z225" s="93" t="s">
        <v>1206</v>
      </c>
      <c r="AA225" s="93" t="s">
        <v>297</v>
      </c>
      <c r="AB225" s="38" t="s">
        <v>174</v>
      </c>
      <c r="AC225" s="4" t="s">
        <v>174</v>
      </c>
      <c r="AD225" s="38" t="s">
        <v>174</v>
      </c>
      <c r="AE225" s="38" t="s">
        <v>228</v>
      </c>
      <c r="AF225" s="38" t="s">
        <v>174</v>
      </c>
      <c r="AG225" s="38" t="s">
        <v>174</v>
      </c>
      <c r="AH225" s="4" t="s">
        <v>228</v>
      </c>
      <c r="AI225" s="38"/>
      <c r="AN225" s="11">
        <f t="shared" si="21"/>
        <v>5</v>
      </c>
      <c r="AO225" s="11" t="str">
        <f t="shared" si="18"/>
        <v>Dia útil</v>
      </c>
      <c r="AP225" s="11">
        <f t="shared" si="19"/>
        <v>21</v>
      </c>
      <c r="AQ225" s="11" t="str">
        <f t="shared" si="20"/>
        <v>30/07/2024</v>
      </c>
    </row>
    <row r="226" spans="1:43" ht="31.5" customHeight="1" x14ac:dyDescent="0.3">
      <c r="A226" s="45">
        <v>45497</v>
      </c>
      <c r="B226" s="91">
        <v>45504</v>
      </c>
      <c r="C226" s="4">
        <f t="shared" si="24"/>
        <v>7</v>
      </c>
      <c r="D226" s="38">
        <v>8</v>
      </c>
      <c r="E226" s="38">
        <v>13001400</v>
      </c>
      <c r="F226" s="92" t="s">
        <v>1207</v>
      </c>
      <c r="G226" s="38" t="s">
        <v>1208</v>
      </c>
      <c r="H226" s="38">
        <v>36</v>
      </c>
      <c r="I226" s="38" t="s">
        <v>268</v>
      </c>
      <c r="J226" s="38" t="s">
        <v>1090</v>
      </c>
      <c r="K226" s="38" t="s">
        <v>117</v>
      </c>
      <c r="L226" s="38" t="s">
        <v>1189</v>
      </c>
      <c r="M226" s="38" t="s">
        <v>259</v>
      </c>
      <c r="N226" s="38" t="s">
        <v>769</v>
      </c>
      <c r="O226" s="38" t="s">
        <v>103</v>
      </c>
      <c r="P226" s="40" t="s">
        <v>2355</v>
      </c>
      <c r="Q226" s="40" t="s">
        <v>38</v>
      </c>
      <c r="R226" s="38"/>
      <c r="S226" s="38"/>
      <c r="T226" s="38" t="s">
        <v>274</v>
      </c>
      <c r="U226" s="38" t="s">
        <v>263</v>
      </c>
      <c r="V226" s="4" t="s">
        <v>39</v>
      </c>
      <c r="W226" s="38" t="s">
        <v>28</v>
      </c>
      <c r="X226" s="38" t="s">
        <v>7</v>
      </c>
      <c r="Y226" s="38" t="s">
        <v>12</v>
      </c>
      <c r="Z226" s="93" t="s">
        <v>1209</v>
      </c>
      <c r="AA226" s="93" t="s">
        <v>1210</v>
      </c>
      <c r="AB226" s="38" t="s">
        <v>174</v>
      </c>
      <c r="AC226" s="38" t="s">
        <v>174</v>
      </c>
      <c r="AD226" s="38" t="s">
        <v>173</v>
      </c>
      <c r="AE226" s="38" t="s">
        <v>173</v>
      </c>
      <c r="AF226" s="38" t="s">
        <v>173</v>
      </c>
      <c r="AG226" s="38" t="s">
        <v>174</v>
      </c>
      <c r="AH226" s="38" t="s">
        <v>173</v>
      </c>
      <c r="AI226" s="38"/>
      <c r="AJ226" s="4"/>
      <c r="AK226" s="4"/>
      <c r="AL226" s="4"/>
      <c r="AN226" s="11">
        <f t="shared" si="21"/>
        <v>5</v>
      </c>
      <c r="AO226" s="11" t="str">
        <f t="shared" si="18"/>
        <v>Dia útil</v>
      </c>
      <c r="AP226" s="11">
        <f t="shared" si="19"/>
        <v>22</v>
      </c>
      <c r="AQ226" s="11" t="str">
        <f t="shared" si="20"/>
        <v>31/07/2024</v>
      </c>
    </row>
    <row r="227" spans="1:43" ht="31.5" customHeight="1" x14ac:dyDescent="0.3">
      <c r="A227" s="45">
        <v>45481</v>
      </c>
      <c r="B227" s="91">
        <v>45504</v>
      </c>
      <c r="C227" s="4">
        <f t="shared" si="24"/>
        <v>23</v>
      </c>
      <c r="D227" s="38">
        <v>10</v>
      </c>
      <c r="E227" s="38">
        <v>13002387</v>
      </c>
      <c r="F227" s="92" t="s">
        <v>1211</v>
      </c>
      <c r="G227" s="38" t="s">
        <v>1212</v>
      </c>
      <c r="H227" s="38">
        <v>46</v>
      </c>
      <c r="I227" s="38" t="s">
        <v>268</v>
      </c>
      <c r="J227" s="38" t="s">
        <v>262</v>
      </c>
      <c r="K227" s="38" t="s">
        <v>117</v>
      </c>
      <c r="L227" s="38" t="s">
        <v>226</v>
      </c>
      <c r="M227" s="38" t="s">
        <v>294</v>
      </c>
      <c r="N227" s="38" t="s">
        <v>1143</v>
      </c>
      <c r="O227" s="38" t="s">
        <v>34</v>
      </c>
      <c r="P227" s="40" t="s">
        <v>56</v>
      </c>
      <c r="Q227" s="40" t="s">
        <v>56</v>
      </c>
      <c r="R227" s="38"/>
      <c r="S227" s="38"/>
      <c r="T227" s="38" t="s">
        <v>262</v>
      </c>
      <c r="U227" s="38" t="s">
        <v>416</v>
      </c>
      <c r="V227" s="4" t="s">
        <v>33</v>
      </c>
      <c r="W227" s="38"/>
      <c r="X227" s="4" t="s">
        <v>12</v>
      </c>
      <c r="Y227" s="38" t="s">
        <v>12</v>
      </c>
      <c r="Z227" s="93" t="s">
        <v>1213</v>
      </c>
      <c r="AA227" s="93" t="s">
        <v>1214</v>
      </c>
      <c r="AB227" s="38" t="s">
        <v>173</v>
      </c>
      <c r="AC227" s="38" t="s">
        <v>174</v>
      </c>
      <c r="AD227" s="38" t="s">
        <v>174</v>
      </c>
      <c r="AE227" s="38" t="s">
        <v>173</v>
      </c>
      <c r="AF227" s="38" t="s">
        <v>173</v>
      </c>
      <c r="AG227" s="38" t="s">
        <v>174</v>
      </c>
      <c r="AH227" s="38"/>
      <c r="AI227" s="38"/>
      <c r="AN227" s="11">
        <f t="shared" si="21"/>
        <v>5</v>
      </c>
      <c r="AO227" s="11" t="str">
        <f t="shared" si="18"/>
        <v>Dia útil</v>
      </c>
      <c r="AP227" s="11">
        <f t="shared" si="19"/>
        <v>22</v>
      </c>
      <c r="AQ227" s="11" t="str">
        <f t="shared" si="20"/>
        <v>31/07/2024</v>
      </c>
    </row>
    <row r="228" spans="1:43" ht="31.5" customHeight="1" x14ac:dyDescent="0.3">
      <c r="A228" s="28">
        <v>45484</v>
      </c>
      <c r="B228" s="69">
        <v>45504</v>
      </c>
      <c r="C228" s="4">
        <f t="shared" si="24"/>
        <v>20</v>
      </c>
      <c r="D228" s="4">
        <v>3</v>
      </c>
      <c r="E228" s="4">
        <v>13001893</v>
      </c>
      <c r="F228" s="3" t="s">
        <v>1215</v>
      </c>
      <c r="G228" s="4" t="s">
        <v>1216</v>
      </c>
      <c r="H228" s="4">
        <v>46</v>
      </c>
      <c r="I228" s="4" t="s">
        <v>268</v>
      </c>
      <c r="J228" s="4" t="s">
        <v>283</v>
      </c>
      <c r="K228" s="4" t="s">
        <v>178</v>
      </c>
      <c r="L228" s="4" t="s">
        <v>223</v>
      </c>
      <c r="M228" s="4" t="s">
        <v>259</v>
      </c>
      <c r="N228" s="4" t="s">
        <v>620</v>
      </c>
      <c r="O228" s="4" t="s">
        <v>29</v>
      </c>
      <c r="P228" s="40" t="s">
        <v>32</v>
      </c>
      <c r="Q228" s="40" t="s">
        <v>32</v>
      </c>
      <c r="R228" s="4" t="s">
        <v>159</v>
      </c>
      <c r="S228" s="4"/>
      <c r="T228" s="4" t="s">
        <v>262</v>
      </c>
      <c r="U228" s="4" t="s">
        <v>263</v>
      </c>
      <c r="V228" s="4" t="s">
        <v>46</v>
      </c>
      <c r="W228" s="4"/>
      <c r="X228" s="22" t="s">
        <v>7</v>
      </c>
      <c r="Y228" s="22" t="s">
        <v>7</v>
      </c>
      <c r="Z228" s="29" t="s">
        <v>1217</v>
      </c>
      <c r="AA228" s="29" t="s">
        <v>1218</v>
      </c>
      <c r="AB228" s="4" t="s">
        <v>174</v>
      </c>
      <c r="AC228" s="4" t="s">
        <v>174</v>
      </c>
      <c r="AD228" s="4" t="s">
        <v>174</v>
      </c>
      <c r="AE228" s="4" t="s">
        <v>173</v>
      </c>
      <c r="AF228" s="4" t="s">
        <v>173</v>
      </c>
      <c r="AG228" s="4" t="s">
        <v>174</v>
      </c>
      <c r="AH228" s="4" t="s">
        <v>173</v>
      </c>
      <c r="AI228" s="4"/>
      <c r="AN228" s="11">
        <f t="shared" si="21"/>
        <v>5</v>
      </c>
      <c r="AO228" s="11" t="str">
        <f t="shared" si="18"/>
        <v>Dia útil</v>
      </c>
      <c r="AP228" s="11">
        <f t="shared" si="19"/>
        <v>22</v>
      </c>
      <c r="AQ228" s="11" t="str">
        <f t="shared" si="20"/>
        <v>31/07/2024</v>
      </c>
    </row>
    <row r="229" spans="1:43" ht="31.5" customHeight="1" x14ac:dyDescent="0.3">
      <c r="A229" s="28">
        <v>45505</v>
      </c>
      <c r="B229" s="69">
        <v>45505</v>
      </c>
      <c r="C229" s="4">
        <f t="shared" ref="C229:C239" si="25">_xlfn.DAYS(B229,A229)</f>
        <v>0</v>
      </c>
      <c r="D229" s="4">
        <v>1</v>
      </c>
      <c r="E229" s="4">
        <v>13003543</v>
      </c>
      <c r="F229" s="85" t="s">
        <v>214</v>
      </c>
      <c r="G229" s="4" t="s">
        <v>1219</v>
      </c>
      <c r="H229" s="4">
        <v>31</v>
      </c>
      <c r="I229" s="4" t="s">
        <v>268</v>
      </c>
      <c r="J229" s="4" t="s">
        <v>1220</v>
      </c>
      <c r="K229" s="38" t="s">
        <v>117</v>
      </c>
      <c r="L229" s="38" t="s">
        <v>1189</v>
      </c>
      <c r="M229" s="38" t="s">
        <v>259</v>
      </c>
      <c r="N229" s="38" t="s">
        <v>1185</v>
      </c>
      <c r="O229" s="38" t="s">
        <v>24</v>
      </c>
      <c r="P229" s="40" t="s">
        <v>2355</v>
      </c>
      <c r="Q229" s="40" t="s">
        <v>38</v>
      </c>
      <c r="R229" s="38" t="s">
        <v>1221</v>
      </c>
      <c r="S229" s="38"/>
      <c r="T229" s="38" t="s">
        <v>274</v>
      </c>
      <c r="U229" s="38" t="s">
        <v>263</v>
      </c>
      <c r="V229" s="4" t="s">
        <v>39</v>
      </c>
      <c r="W229" s="4"/>
      <c r="X229" s="38" t="s">
        <v>7</v>
      </c>
      <c r="Y229" s="38" t="s">
        <v>12</v>
      </c>
      <c r="Z229" s="29" t="s">
        <v>1222</v>
      </c>
      <c r="AA229" s="29" t="s">
        <v>1223</v>
      </c>
      <c r="AB229" s="4" t="s">
        <v>173</v>
      </c>
      <c r="AC229" s="4" t="s">
        <v>173</v>
      </c>
      <c r="AD229" s="4" t="s">
        <v>173</v>
      </c>
      <c r="AE229" s="4" t="s">
        <v>173</v>
      </c>
      <c r="AF229" s="4" t="s">
        <v>173</v>
      </c>
      <c r="AG229" s="4" t="s">
        <v>174</v>
      </c>
      <c r="AH229" s="4" t="s">
        <v>173</v>
      </c>
      <c r="AI229" s="4"/>
      <c r="AJ229" s="4" t="s">
        <v>174</v>
      </c>
      <c r="AK229" s="4" t="s">
        <v>227</v>
      </c>
      <c r="AL229" s="4"/>
      <c r="AN229" s="11">
        <f t="shared" si="21"/>
        <v>1</v>
      </c>
      <c r="AO229" s="11" t="str">
        <f t="shared" si="18"/>
        <v>Dia útil</v>
      </c>
      <c r="AP229" s="11">
        <f t="shared" si="19"/>
        <v>-2</v>
      </c>
      <c r="AQ229" s="11" t="str">
        <f t="shared" si="20"/>
        <v>01/08/2024</v>
      </c>
    </row>
    <row r="230" spans="1:43" ht="31.5" customHeight="1" x14ac:dyDescent="0.3">
      <c r="A230" s="28">
        <v>45503</v>
      </c>
      <c r="B230" s="69">
        <v>45505</v>
      </c>
      <c r="C230" s="4">
        <f t="shared" si="25"/>
        <v>2</v>
      </c>
      <c r="D230" s="4">
        <v>3</v>
      </c>
      <c r="E230" s="4">
        <v>13003849</v>
      </c>
      <c r="F230" s="3" t="s">
        <v>215</v>
      </c>
      <c r="G230" s="38" t="s">
        <v>1224</v>
      </c>
      <c r="H230" s="38">
        <v>67</v>
      </c>
      <c r="I230" s="38" t="s">
        <v>268</v>
      </c>
      <c r="J230" s="38" t="s">
        <v>258</v>
      </c>
      <c r="K230" s="38" t="s">
        <v>117</v>
      </c>
      <c r="L230" s="38" t="s">
        <v>1189</v>
      </c>
      <c r="M230" s="38" t="s">
        <v>259</v>
      </c>
      <c r="N230" s="38" t="s">
        <v>620</v>
      </c>
      <c r="O230" s="38" t="s">
        <v>29</v>
      </c>
      <c r="P230" s="40" t="s">
        <v>2355</v>
      </c>
      <c r="Q230" s="40" t="s">
        <v>38</v>
      </c>
      <c r="R230" s="4" t="s">
        <v>1225</v>
      </c>
      <c r="S230" s="4"/>
      <c r="T230" s="4" t="s">
        <v>274</v>
      </c>
      <c r="U230" s="4" t="s">
        <v>263</v>
      </c>
      <c r="V230" s="4" t="s">
        <v>39</v>
      </c>
      <c r="W230" s="4"/>
      <c r="X230" s="38" t="s">
        <v>7</v>
      </c>
      <c r="Y230" s="38" t="s">
        <v>7</v>
      </c>
      <c r="Z230" s="29" t="s">
        <v>1226</v>
      </c>
      <c r="AA230" s="29" t="s">
        <v>1227</v>
      </c>
      <c r="AB230" s="4" t="s">
        <v>174</v>
      </c>
      <c r="AC230" s="4" t="s">
        <v>174</v>
      </c>
      <c r="AD230" s="4" t="s">
        <v>173</v>
      </c>
      <c r="AE230" s="4" t="s">
        <v>173</v>
      </c>
      <c r="AF230" s="4" t="s">
        <v>173</v>
      </c>
      <c r="AG230" s="4" t="s">
        <v>174</v>
      </c>
      <c r="AH230" s="4" t="s">
        <v>173</v>
      </c>
      <c r="AI230" s="4"/>
      <c r="AJ230" s="4" t="s">
        <v>174</v>
      </c>
      <c r="AK230" s="4" t="s">
        <v>227</v>
      </c>
      <c r="AL230" s="4"/>
      <c r="AN230" s="11">
        <f t="shared" si="21"/>
        <v>1</v>
      </c>
      <c r="AO230" s="11" t="str">
        <f t="shared" si="18"/>
        <v>Dia útil</v>
      </c>
      <c r="AP230" s="11">
        <f t="shared" si="19"/>
        <v>-2</v>
      </c>
      <c r="AQ230" s="11" t="str">
        <f t="shared" si="20"/>
        <v>01/08/2024</v>
      </c>
    </row>
    <row r="231" spans="1:43" ht="31.5" customHeight="1" x14ac:dyDescent="0.3">
      <c r="A231" s="41">
        <v>45496</v>
      </c>
      <c r="B231" s="69">
        <v>45505</v>
      </c>
      <c r="C231" s="4">
        <f t="shared" si="25"/>
        <v>9</v>
      </c>
      <c r="D231" s="11">
        <v>0</v>
      </c>
      <c r="E231" s="4">
        <v>13004677</v>
      </c>
      <c r="F231" s="3" t="s">
        <v>1228</v>
      </c>
      <c r="G231" s="38" t="s">
        <v>1229</v>
      </c>
      <c r="H231" s="38">
        <v>21</v>
      </c>
      <c r="I231" s="38" t="s">
        <v>268</v>
      </c>
      <c r="J231" s="38" t="s">
        <v>1128</v>
      </c>
      <c r="K231" s="38" t="s">
        <v>116</v>
      </c>
      <c r="L231" s="38" t="s">
        <v>885</v>
      </c>
      <c r="M231" s="38" t="s">
        <v>294</v>
      </c>
      <c r="N231" s="38" t="s">
        <v>295</v>
      </c>
      <c r="O231" s="38" t="s">
        <v>26</v>
      </c>
      <c r="P231" s="40" t="s">
        <v>2343</v>
      </c>
      <c r="Q231" s="40" t="s">
        <v>27</v>
      </c>
      <c r="R231" s="4"/>
      <c r="S231" s="4"/>
      <c r="T231" s="22" t="s">
        <v>274</v>
      </c>
      <c r="U231" s="22" t="s">
        <v>416</v>
      </c>
      <c r="V231" s="4" t="s">
        <v>25</v>
      </c>
      <c r="W231" s="4"/>
      <c r="X231" s="94" t="s">
        <v>17</v>
      </c>
      <c r="Y231" s="94" t="s">
        <v>17</v>
      </c>
      <c r="Z231" s="29" t="s">
        <v>1230</v>
      </c>
      <c r="AA231" s="4" t="s">
        <v>297</v>
      </c>
      <c r="AB231" s="4" t="s">
        <v>174</v>
      </c>
      <c r="AC231" s="4" t="s">
        <v>174</v>
      </c>
      <c r="AD231" s="38" t="s">
        <v>174</v>
      </c>
      <c r="AE231" s="38" t="s">
        <v>228</v>
      </c>
      <c r="AF231" s="38" t="s">
        <v>174</v>
      </c>
      <c r="AG231" s="4" t="s">
        <v>174</v>
      </c>
      <c r="AH231" s="4"/>
      <c r="AI231" s="4"/>
      <c r="AJ231" s="40" t="s">
        <v>174</v>
      </c>
      <c r="AK231" s="40" t="s">
        <v>227</v>
      </c>
      <c r="AN231" s="11">
        <f t="shared" si="21"/>
        <v>1</v>
      </c>
      <c r="AO231" s="11" t="str">
        <f t="shared" si="18"/>
        <v>Dia útil</v>
      </c>
      <c r="AP231" s="11">
        <f t="shared" si="19"/>
        <v>-2</v>
      </c>
      <c r="AQ231" s="11" t="str">
        <f t="shared" si="20"/>
        <v>01/08/2024</v>
      </c>
    </row>
    <row r="232" spans="1:43" ht="31.5" customHeight="1" x14ac:dyDescent="0.3">
      <c r="A232" s="28">
        <v>45505</v>
      </c>
      <c r="B232" s="91">
        <v>45505</v>
      </c>
      <c r="C232" s="4">
        <f t="shared" si="25"/>
        <v>0</v>
      </c>
      <c r="D232" s="4">
        <v>3</v>
      </c>
      <c r="E232" s="38">
        <v>13004866</v>
      </c>
      <c r="F232" s="92" t="s">
        <v>1231</v>
      </c>
      <c r="G232" s="38" t="s">
        <v>1232</v>
      </c>
      <c r="H232" s="38">
        <v>67</v>
      </c>
      <c r="I232" s="38" t="s">
        <v>268</v>
      </c>
      <c r="J232" s="38" t="s">
        <v>258</v>
      </c>
      <c r="K232" s="38" t="s">
        <v>118</v>
      </c>
      <c r="L232" s="38" t="s">
        <v>1189</v>
      </c>
      <c r="M232" s="38" t="s">
        <v>259</v>
      </c>
      <c r="N232" s="38" t="s">
        <v>620</v>
      </c>
      <c r="O232" s="38" t="s">
        <v>103</v>
      </c>
      <c r="P232" s="40" t="s">
        <v>2359</v>
      </c>
      <c r="Q232" s="40" t="s">
        <v>2375</v>
      </c>
      <c r="R232" s="4" t="s">
        <v>1233</v>
      </c>
      <c r="S232" s="4"/>
      <c r="T232" s="4" t="s">
        <v>262</v>
      </c>
      <c r="U232" s="4" t="s">
        <v>263</v>
      </c>
      <c r="V232" s="4" t="s">
        <v>43</v>
      </c>
      <c r="W232" s="38"/>
      <c r="X232" s="38" t="s">
        <v>12</v>
      </c>
      <c r="Y232" s="38" t="s">
        <v>12</v>
      </c>
      <c r="Z232" s="93" t="s">
        <v>1234</v>
      </c>
      <c r="AA232" s="93" t="s">
        <v>1235</v>
      </c>
      <c r="AB232" s="4" t="s">
        <v>173</v>
      </c>
      <c r="AC232" s="4" t="s">
        <v>173</v>
      </c>
      <c r="AD232" s="4" t="s">
        <v>174</v>
      </c>
      <c r="AE232" s="4" t="s">
        <v>173</v>
      </c>
      <c r="AF232" s="4" t="s">
        <v>173</v>
      </c>
      <c r="AG232" s="4" t="s">
        <v>174</v>
      </c>
      <c r="AH232" s="38"/>
      <c r="AI232" s="38"/>
      <c r="AJ232" s="4" t="s">
        <v>174</v>
      </c>
      <c r="AK232" s="4" t="s">
        <v>227</v>
      </c>
      <c r="AN232" s="11">
        <f t="shared" si="21"/>
        <v>1</v>
      </c>
      <c r="AO232" s="11" t="str">
        <f t="shared" si="18"/>
        <v>Dia útil</v>
      </c>
      <c r="AP232" s="11">
        <f t="shared" si="19"/>
        <v>-2</v>
      </c>
      <c r="AQ232" s="11" t="str">
        <f t="shared" si="20"/>
        <v>01/08/2024</v>
      </c>
    </row>
    <row r="233" spans="1:43" ht="31.5" customHeight="1" x14ac:dyDescent="0.3">
      <c r="A233" s="28">
        <v>45469</v>
      </c>
      <c r="B233" s="91">
        <v>45506</v>
      </c>
      <c r="C233" s="4">
        <f t="shared" si="25"/>
        <v>37</v>
      </c>
      <c r="D233" s="4">
        <v>4</v>
      </c>
      <c r="E233" s="4">
        <v>13006300</v>
      </c>
      <c r="F233" s="3" t="s">
        <v>1236</v>
      </c>
      <c r="G233" s="4" t="s">
        <v>1237</v>
      </c>
      <c r="H233" s="4">
        <v>25</v>
      </c>
      <c r="I233" s="4" t="s">
        <v>268</v>
      </c>
      <c r="J233" s="4" t="s">
        <v>258</v>
      </c>
      <c r="K233" s="4" t="s">
        <v>178</v>
      </c>
      <c r="L233" s="4" t="s">
        <v>224</v>
      </c>
      <c r="M233" s="38" t="s">
        <v>259</v>
      </c>
      <c r="N233" s="38" t="s">
        <v>1169</v>
      </c>
      <c r="O233" s="38" t="s">
        <v>29</v>
      </c>
      <c r="P233" s="40" t="s">
        <v>32</v>
      </c>
      <c r="Q233" s="40" t="s">
        <v>32</v>
      </c>
      <c r="R233" s="4" t="s">
        <v>162</v>
      </c>
      <c r="S233" s="4"/>
      <c r="T233" s="38" t="s">
        <v>262</v>
      </c>
      <c r="U233" s="38" t="s">
        <v>263</v>
      </c>
      <c r="V233" s="4" t="s">
        <v>225</v>
      </c>
      <c r="W233" s="4"/>
      <c r="X233" s="38" t="s">
        <v>7</v>
      </c>
      <c r="Y233" s="38" t="s">
        <v>7</v>
      </c>
      <c r="Z233" s="29" t="s">
        <v>1238</v>
      </c>
      <c r="AA233" s="29" t="s">
        <v>1239</v>
      </c>
      <c r="AB233" s="4" t="s">
        <v>173</v>
      </c>
      <c r="AC233" s="4" t="s">
        <v>173</v>
      </c>
      <c r="AD233" s="4" t="s">
        <v>174</v>
      </c>
      <c r="AE233" s="4" t="s">
        <v>173</v>
      </c>
      <c r="AF233" s="4" t="s">
        <v>173</v>
      </c>
      <c r="AG233" s="4" t="s">
        <v>174</v>
      </c>
      <c r="AH233" s="4" t="s">
        <v>173</v>
      </c>
      <c r="AI233" s="4"/>
      <c r="AJ233" s="4" t="s">
        <v>174</v>
      </c>
      <c r="AK233" s="4" t="s">
        <v>227</v>
      </c>
      <c r="AN233" s="11">
        <f t="shared" si="21"/>
        <v>1</v>
      </c>
      <c r="AO233" s="11" t="str">
        <f t="shared" si="18"/>
        <v>Dia útil</v>
      </c>
      <c r="AP233" s="11">
        <f t="shared" si="19"/>
        <v>1</v>
      </c>
      <c r="AQ233" s="11" t="str">
        <f t="shared" si="20"/>
        <v>02/08/2024</v>
      </c>
    </row>
    <row r="234" spans="1:43" ht="31.5" customHeight="1" x14ac:dyDescent="0.3">
      <c r="A234" s="28">
        <v>45505</v>
      </c>
      <c r="B234" s="91">
        <v>45506</v>
      </c>
      <c r="C234" s="4">
        <f t="shared" si="25"/>
        <v>1</v>
      </c>
      <c r="D234" s="4">
        <v>2</v>
      </c>
      <c r="E234" s="4">
        <v>13005086</v>
      </c>
      <c r="F234" s="3" t="s">
        <v>1177</v>
      </c>
      <c r="G234" s="38" t="s">
        <v>1178</v>
      </c>
      <c r="H234" s="4">
        <v>95</v>
      </c>
      <c r="I234" s="4" t="s">
        <v>257</v>
      </c>
      <c r="J234" s="38" t="s">
        <v>258</v>
      </c>
      <c r="K234" s="38" t="s">
        <v>117</v>
      </c>
      <c r="L234" s="4" t="s">
        <v>625</v>
      </c>
      <c r="M234" s="38" t="s">
        <v>259</v>
      </c>
      <c r="N234" s="38" t="s">
        <v>620</v>
      </c>
      <c r="O234" s="38" t="s">
        <v>41</v>
      </c>
      <c r="P234" s="40" t="s">
        <v>2350</v>
      </c>
      <c r="Q234" s="40" t="s">
        <v>2483</v>
      </c>
      <c r="R234" s="4"/>
      <c r="S234" s="4"/>
      <c r="T234" s="38" t="s">
        <v>274</v>
      </c>
      <c r="U234" s="38" t="s">
        <v>263</v>
      </c>
      <c r="V234" s="4" t="s">
        <v>36</v>
      </c>
      <c r="W234" s="4"/>
      <c r="X234" s="38" t="s">
        <v>7</v>
      </c>
      <c r="Y234" s="38" t="s">
        <v>7</v>
      </c>
      <c r="Z234" s="29" t="s">
        <v>1240</v>
      </c>
      <c r="AA234" s="29" t="s">
        <v>1241</v>
      </c>
      <c r="AB234" s="4" t="s">
        <v>174</v>
      </c>
      <c r="AC234" s="4" t="s">
        <v>174</v>
      </c>
      <c r="AD234" s="4" t="s">
        <v>174</v>
      </c>
      <c r="AE234" s="4" t="s">
        <v>173</v>
      </c>
      <c r="AF234" s="4" t="s">
        <v>173</v>
      </c>
      <c r="AG234" s="4" t="s">
        <v>174</v>
      </c>
      <c r="AH234" s="4" t="s">
        <v>173</v>
      </c>
      <c r="AI234" s="4"/>
      <c r="AJ234" s="4" t="s">
        <v>174</v>
      </c>
      <c r="AK234" s="4" t="s">
        <v>227</v>
      </c>
      <c r="AN234" s="11">
        <f t="shared" si="21"/>
        <v>1</v>
      </c>
      <c r="AO234" s="11" t="str">
        <f t="shared" si="18"/>
        <v>Dia útil</v>
      </c>
      <c r="AP234" s="11">
        <f t="shared" si="19"/>
        <v>1</v>
      </c>
      <c r="AQ234" s="11" t="str">
        <f t="shared" si="20"/>
        <v>02/08/2024</v>
      </c>
    </row>
    <row r="235" spans="1:43" ht="31.5" customHeight="1" x14ac:dyDescent="0.3">
      <c r="A235" s="28">
        <v>45505</v>
      </c>
      <c r="B235" s="91">
        <v>45506</v>
      </c>
      <c r="C235" s="4">
        <f t="shared" si="25"/>
        <v>1</v>
      </c>
      <c r="D235" s="4">
        <v>2</v>
      </c>
      <c r="E235" s="4">
        <v>13005245</v>
      </c>
      <c r="F235" s="3" t="s">
        <v>1242</v>
      </c>
      <c r="G235" s="38" t="s">
        <v>1243</v>
      </c>
      <c r="H235" s="4">
        <v>59</v>
      </c>
      <c r="I235" s="38" t="s">
        <v>257</v>
      </c>
      <c r="J235" s="38" t="s">
        <v>258</v>
      </c>
      <c r="K235" s="38" t="s">
        <v>118</v>
      </c>
      <c r="L235" s="38" t="s">
        <v>395</v>
      </c>
      <c r="M235" s="38" t="s">
        <v>259</v>
      </c>
      <c r="N235" s="38" t="s">
        <v>338</v>
      </c>
      <c r="O235" s="38" t="s">
        <v>24</v>
      </c>
      <c r="P235" s="40" t="s">
        <v>2359</v>
      </c>
      <c r="Q235" s="40" t="s">
        <v>2375</v>
      </c>
      <c r="R235" s="4"/>
      <c r="S235" s="4"/>
      <c r="T235" s="4" t="s">
        <v>262</v>
      </c>
      <c r="U235" s="38" t="s">
        <v>263</v>
      </c>
      <c r="V235" s="38" t="s">
        <v>43</v>
      </c>
      <c r="W235" s="4"/>
      <c r="X235" s="38" t="s">
        <v>12</v>
      </c>
      <c r="Y235" s="38" t="s">
        <v>12</v>
      </c>
      <c r="Z235" s="29" t="s">
        <v>1244</v>
      </c>
      <c r="AA235" s="29" t="s">
        <v>795</v>
      </c>
      <c r="AB235" s="4" t="s">
        <v>174</v>
      </c>
      <c r="AC235" s="4" t="s">
        <v>174</v>
      </c>
      <c r="AD235" s="4" t="s">
        <v>174</v>
      </c>
      <c r="AE235" s="4" t="s">
        <v>173</v>
      </c>
      <c r="AF235" s="4" t="s">
        <v>173</v>
      </c>
      <c r="AG235" s="4" t="s">
        <v>174</v>
      </c>
      <c r="AH235" s="4"/>
      <c r="AI235" s="4"/>
      <c r="AJ235" s="4" t="s">
        <v>174</v>
      </c>
      <c r="AK235" s="4" t="s">
        <v>227</v>
      </c>
      <c r="AN235" s="11">
        <f t="shared" si="21"/>
        <v>1</v>
      </c>
      <c r="AO235" s="11" t="str">
        <f t="shared" si="18"/>
        <v>Dia útil</v>
      </c>
      <c r="AP235" s="11">
        <f t="shared" si="19"/>
        <v>1</v>
      </c>
      <c r="AQ235" s="11" t="str">
        <f t="shared" si="20"/>
        <v>02/08/2024</v>
      </c>
    </row>
    <row r="236" spans="1:43" ht="31.5" customHeight="1" x14ac:dyDescent="0.3">
      <c r="A236" s="28">
        <v>45504</v>
      </c>
      <c r="B236" s="91">
        <v>45506</v>
      </c>
      <c r="C236" s="4">
        <f t="shared" si="25"/>
        <v>2</v>
      </c>
      <c r="D236" s="4">
        <v>3</v>
      </c>
      <c r="E236" s="4">
        <v>13005943</v>
      </c>
      <c r="F236" s="3" t="s">
        <v>1245</v>
      </c>
      <c r="G236" s="38" t="s">
        <v>1246</v>
      </c>
      <c r="H236" s="38">
        <v>21</v>
      </c>
      <c r="I236" s="4" t="s">
        <v>257</v>
      </c>
      <c r="J236" s="38" t="s">
        <v>283</v>
      </c>
      <c r="K236" s="38" t="s">
        <v>116</v>
      </c>
      <c r="L236" s="4" t="s">
        <v>395</v>
      </c>
      <c r="M236" s="38" t="s">
        <v>294</v>
      </c>
      <c r="N236" s="38" t="s">
        <v>1143</v>
      </c>
      <c r="O236" s="38" t="s">
        <v>52</v>
      </c>
      <c r="P236" s="40" t="s">
        <v>2346</v>
      </c>
      <c r="Q236" s="40" t="s">
        <v>52</v>
      </c>
      <c r="R236" s="4"/>
      <c r="S236" s="4"/>
      <c r="T236" s="38" t="s">
        <v>274</v>
      </c>
      <c r="U236" s="38" t="s">
        <v>416</v>
      </c>
      <c r="V236" s="38" t="s">
        <v>33</v>
      </c>
      <c r="W236" s="4"/>
      <c r="X236" s="38" t="s">
        <v>12</v>
      </c>
      <c r="Y236" s="38" t="s">
        <v>12</v>
      </c>
      <c r="Z236" s="29" t="s">
        <v>1247</v>
      </c>
      <c r="AA236" s="29" t="s">
        <v>1248</v>
      </c>
      <c r="AB236" s="4" t="s">
        <v>174</v>
      </c>
      <c r="AC236" s="4" t="s">
        <v>174</v>
      </c>
      <c r="AD236" s="4" t="s">
        <v>174</v>
      </c>
      <c r="AE236" s="4" t="s">
        <v>173</v>
      </c>
      <c r="AF236" s="4" t="s">
        <v>173</v>
      </c>
      <c r="AG236" s="4" t="s">
        <v>173</v>
      </c>
      <c r="AH236" s="4"/>
      <c r="AI236" s="4"/>
      <c r="AJ236" s="4" t="s">
        <v>174</v>
      </c>
      <c r="AK236" s="4" t="s">
        <v>227</v>
      </c>
      <c r="AN236" s="11">
        <f t="shared" si="21"/>
        <v>1</v>
      </c>
      <c r="AO236" s="11" t="str">
        <f t="shared" si="18"/>
        <v>Dia útil</v>
      </c>
      <c r="AP236" s="11">
        <f t="shared" si="19"/>
        <v>1</v>
      </c>
      <c r="AQ236" s="11" t="str">
        <f t="shared" si="20"/>
        <v>02/08/2024</v>
      </c>
    </row>
    <row r="237" spans="1:43" ht="31.5" customHeight="1" x14ac:dyDescent="0.3">
      <c r="A237" s="28">
        <v>45484</v>
      </c>
      <c r="B237" s="91">
        <v>45506</v>
      </c>
      <c r="C237" s="4">
        <f t="shared" si="25"/>
        <v>22</v>
      </c>
      <c r="D237" s="4">
        <v>5</v>
      </c>
      <c r="E237" s="4">
        <v>13005960</v>
      </c>
      <c r="F237" s="3" t="s">
        <v>1249</v>
      </c>
      <c r="G237" s="4" t="s">
        <v>1250</v>
      </c>
      <c r="H237" s="38">
        <v>62</v>
      </c>
      <c r="I237" s="38" t="s">
        <v>268</v>
      </c>
      <c r="J237" s="38" t="s">
        <v>283</v>
      </c>
      <c r="K237" s="38" t="s">
        <v>118</v>
      </c>
      <c r="L237" s="4" t="s">
        <v>224</v>
      </c>
      <c r="M237" s="38" t="s">
        <v>294</v>
      </c>
      <c r="N237" s="38" t="s">
        <v>1143</v>
      </c>
      <c r="O237" s="38" t="s">
        <v>34</v>
      </c>
      <c r="P237" s="40" t="s">
        <v>56</v>
      </c>
      <c r="Q237" s="40" t="s">
        <v>56</v>
      </c>
      <c r="R237" s="4"/>
      <c r="S237" s="4"/>
      <c r="T237" s="38" t="s">
        <v>262</v>
      </c>
      <c r="U237" s="38" t="s">
        <v>416</v>
      </c>
      <c r="V237" s="38" t="s">
        <v>33</v>
      </c>
      <c r="W237" s="4"/>
      <c r="X237" s="38" t="s">
        <v>12</v>
      </c>
      <c r="Y237" s="38" t="s">
        <v>12</v>
      </c>
      <c r="Z237" s="29" t="s">
        <v>1251</v>
      </c>
      <c r="AA237" s="29" t="s">
        <v>1252</v>
      </c>
      <c r="AB237" s="4" t="s">
        <v>173</v>
      </c>
      <c r="AC237" s="4" t="s">
        <v>173</v>
      </c>
      <c r="AD237" s="4" t="s">
        <v>174</v>
      </c>
      <c r="AE237" s="4" t="s">
        <v>173</v>
      </c>
      <c r="AF237" s="4" t="s">
        <v>173</v>
      </c>
      <c r="AG237" s="4" t="s">
        <v>174</v>
      </c>
      <c r="AH237" s="4"/>
      <c r="AI237" s="4"/>
      <c r="AJ237" s="4" t="s">
        <v>174</v>
      </c>
      <c r="AK237" s="4" t="s">
        <v>174</v>
      </c>
      <c r="AN237" s="11">
        <f t="shared" si="21"/>
        <v>1</v>
      </c>
      <c r="AO237" s="11" t="str">
        <f t="shared" si="18"/>
        <v>Dia útil</v>
      </c>
      <c r="AP237" s="11">
        <f t="shared" si="19"/>
        <v>1</v>
      </c>
      <c r="AQ237" s="11" t="str">
        <f t="shared" si="20"/>
        <v>02/08/2024</v>
      </c>
    </row>
    <row r="238" spans="1:43" ht="31.5" customHeight="1" x14ac:dyDescent="0.3">
      <c r="A238" s="28">
        <v>45506</v>
      </c>
      <c r="B238" s="91">
        <v>45506</v>
      </c>
      <c r="C238" s="4">
        <f t="shared" si="25"/>
        <v>0</v>
      </c>
      <c r="D238" s="4">
        <v>3</v>
      </c>
      <c r="E238" s="4">
        <v>13005918</v>
      </c>
      <c r="F238" s="3" t="s">
        <v>1253</v>
      </c>
      <c r="G238" s="38" t="s">
        <v>1254</v>
      </c>
      <c r="H238" s="38">
        <v>24</v>
      </c>
      <c r="I238" s="38" t="s">
        <v>268</v>
      </c>
      <c r="J238" s="4" t="s">
        <v>258</v>
      </c>
      <c r="K238" s="4" t="s">
        <v>116</v>
      </c>
      <c r="L238" s="4" t="s">
        <v>131</v>
      </c>
      <c r="M238" s="38" t="s">
        <v>259</v>
      </c>
      <c r="N238" s="38" t="s">
        <v>1169</v>
      </c>
      <c r="O238" s="4" t="s">
        <v>29</v>
      </c>
      <c r="P238" s="40" t="s">
        <v>32</v>
      </c>
      <c r="Q238" s="40" t="s">
        <v>32</v>
      </c>
      <c r="R238" s="38" t="s">
        <v>130</v>
      </c>
      <c r="S238" s="4"/>
      <c r="T238" s="94" t="s">
        <v>262</v>
      </c>
      <c r="U238" s="109" t="s">
        <v>263</v>
      </c>
      <c r="V238" s="4" t="s">
        <v>28</v>
      </c>
      <c r="W238" s="10"/>
      <c r="X238" s="38" t="s">
        <v>7</v>
      </c>
      <c r="Y238" s="94" t="s">
        <v>7</v>
      </c>
      <c r="Z238" s="29" t="s">
        <v>1255</v>
      </c>
      <c r="AA238" s="29" t="s">
        <v>1256</v>
      </c>
      <c r="AB238" s="4" t="s">
        <v>173</v>
      </c>
      <c r="AC238" s="4" t="s">
        <v>173</v>
      </c>
      <c r="AD238" s="4" t="s">
        <v>174</v>
      </c>
      <c r="AE238" s="4" t="s">
        <v>173</v>
      </c>
      <c r="AF238" s="4" t="s">
        <v>173</v>
      </c>
      <c r="AG238" s="4" t="s">
        <v>174</v>
      </c>
      <c r="AH238" s="4" t="s">
        <v>173</v>
      </c>
      <c r="AI238" s="4"/>
      <c r="AJ238" s="38" t="s">
        <v>173</v>
      </c>
      <c r="AK238" s="38"/>
      <c r="AN238" s="11">
        <f t="shared" si="21"/>
        <v>1</v>
      </c>
      <c r="AO238" s="11" t="str">
        <f t="shared" si="18"/>
        <v>Dia útil</v>
      </c>
      <c r="AP238" s="11">
        <f t="shared" si="19"/>
        <v>1</v>
      </c>
      <c r="AQ238" s="11" t="str">
        <f t="shared" si="20"/>
        <v>02/08/2024</v>
      </c>
    </row>
    <row r="239" spans="1:43" ht="31.5" customHeight="1" x14ac:dyDescent="0.3">
      <c r="A239" s="28">
        <v>45469</v>
      </c>
      <c r="B239" s="69">
        <v>45507</v>
      </c>
      <c r="C239" s="4">
        <f t="shared" si="25"/>
        <v>38</v>
      </c>
      <c r="D239" s="4">
        <v>9</v>
      </c>
      <c r="E239" s="4">
        <v>13006398</v>
      </c>
      <c r="F239" s="3" t="s">
        <v>216</v>
      </c>
      <c r="G239" s="4" t="s">
        <v>657</v>
      </c>
      <c r="H239" s="4">
        <v>33</v>
      </c>
      <c r="I239" s="4" t="s">
        <v>257</v>
      </c>
      <c r="J239" s="4" t="s">
        <v>258</v>
      </c>
      <c r="K239" s="4" t="s">
        <v>118</v>
      </c>
      <c r="L239" s="38" t="s">
        <v>223</v>
      </c>
      <c r="M239" s="4" t="s">
        <v>259</v>
      </c>
      <c r="N239" s="4" t="s">
        <v>1185</v>
      </c>
      <c r="O239" s="4" t="s">
        <v>24</v>
      </c>
      <c r="P239" s="40" t="s">
        <v>2355</v>
      </c>
      <c r="Q239" s="40" t="s">
        <v>38</v>
      </c>
      <c r="R239" s="38" t="s">
        <v>1221</v>
      </c>
      <c r="S239" s="38" t="s">
        <v>1257</v>
      </c>
      <c r="T239" s="22" t="s">
        <v>262</v>
      </c>
      <c r="U239" s="94" t="s">
        <v>263</v>
      </c>
      <c r="V239" s="4" t="s">
        <v>39</v>
      </c>
      <c r="W239" s="38"/>
      <c r="X239" s="22" t="s">
        <v>7</v>
      </c>
      <c r="Y239" s="94" t="s">
        <v>7</v>
      </c>
      <c r="Z239" s="93" t="s">
        <v>1258</v>
      </c>
      <c r="AA239" s="93" t="s">
        <v>1259</v>
      </c>
      <c r="AB239" s="4" t="s">
        <v>173</v>
      </c>
      <c r="AC239" s="4" t="s">
        <v>174</v>
      </c>
      <c r="AD239" s="4" t="s">
        <v>173</v>
      </c>
      <c r="AE239" s="4" t="s">
        <v>173</v>
      </c>
      <c r="AF239" s="4" t="s">
        <v>173</v>
      </c>
      <c r="AG239" s="4" t="s">
        <v>174</v>
      </c>
      <c r="AH239" s="38" t="s">
        <v>173</v>
      </c>
      <c r="AI239" s="38"/>
      <c r="AJ239" s="4" t="s">
        <v>174</v>
      </c>
      <c r="AK239" s="4" t="s">
        <v>227</v>
      </c>
      <c r="AL239" s="4"/>
      <c r="AN239" s="11">
        <f t="shared" si="21"/>
        <v>1</v>
      </c>
      <c r="AO239" s="11" t="str">
        <f t="shared" si="18"/>
        <v>Final de semana</v>
      </c>
      <c r="AP239" s="11">
        <f t="shared" si="19"/>
        <v>2</v>
      </c>
      <c r="AQ239" s="11" t="str">
        <f t="shared" si="20"/>
        <v>03/08/2024</v>
      </c>
    </row>
    <row r="240" spans="1:43" ht="31.5" customHeight="1" x14ac:dyDescent="0.3">
      <c r="A240" s="28" t="s">
        <v>227</v>
      </c>
      <c r="B240" s="91">
        <v>45509</v>
      </c>
      <c r="C240" s="4">
        <v>0</v>
      </c>
      <c r="D240" s="4">
        <v>0</v>
      </c>
      <c r="E240" s="4">
        <v>13007554</v>
      </c>
      <c r="F240" s="3" t="s">
        <v>1126</v>
      </c>
      <c r="G240" s="38" t="s">
        <v>1127</v>
      </c>
      <c r="H240" s="4">
        <v>45</v>
      </c>
      <c r="I240" s="4" t="s">
        <v>257</v>
      </c>
      <c r="J240" s="4" t="s">
        <v>1128</v>
      </c>
      <c r="K240" s="4" t="s">
        <v>121</v>
      </c>
      <c r="L240" s="4" t="s">
        <v>164</v>
      </c>
      <c r="M240" s="4" t="s">
        <v>259</v>
      </c>
      <c r="N240" s="4" t="s">
        <v>1169</v>
      </c>
      <c r="O240" s="4" t="s">
        <v>29</v>
      </c>
      <c r="P240" s="40" t="s">
        <v>30</v>
      </c>
      <c r="Q240" s="40" t="s">
        <v>30</v>
      </c>
      <c r="R240" s="4" t="s">
        <v>167</v>
      </c>
      <c r="S240" s="4"/>
      <c r="T240" s="38" t="s">
        <v>274</v>
      </c>
      <c r="U240" s="38" t="s">
        <v>263</v>
      </c>
      <c r="V240" s="38" t="s">
        <v>28</v>
      </c>
      <c r="W240" s="4"/>
      <c r="X240" s="38" t="s">
        <v>7</v>
      </c>
      <c r="Y240" s="38" t="s">
        <v>7</v>
      </c>
      <c r="Z240" s="29" t="s">
        <v>1260</v>
      </c>
      <c r="AA240" s="29" t="s">
        <v>1261</v>
      </c>
      <c r="AB240" s="4" t="s">
        <v>174</v>
      </c>
      <c r="AC240" s="4" t="s">
        <v>174</v>
      </c>
      <c r="AD240" s="4" t="s">
        <v>174</v>
      </c>
      <c r="AE240" s="4" t="s">
        <v>173</v>
      </c>
      <c r="AF240" s="4" t="s">
        <v>174</v>
      </c>
      <c r="AG240" s="4" t="s">
        <v>174</v>
      </c>
      <c r="AH240" s="4" t="s">
        <v>173</v>
      </c>
      <c r="AI240" s="4"/>
      <c r="AJ240" s="40" t="s">
        <v>227</v>
      </c>
      <c r="AK240" s="40" t="s">
        <v>227</v>
      </c>
      <c r="AN240" s="11">
        <f t="shared" si="21"/>
        <v>1</v>
      </c>
      <c r="AO240" s="11" t="str">
        <f t="shared" si="18"/>
        <v>Dia útil</v>
      </c>
      <c r="AP240" s="11">
        <f t="shared" si="19"/>
        <v>2</v>
      </c>
      <c r="AQ240" s="11" t="str">
        <f t="shared" si="20"/>
        <v>05/08/2024</v>
      </c>
    </row>
    <row r="241" spans="1:43" ht="31.5" customHeight="1" x14ac:dyDescent="0.3">
      <c r="A241" s="28">
        <v>45488</v>
      </c>
      <c r="B241" s="69">
        <v>45509</v>
      </c>
      <c r="C241" s="4">
        <f t="shared" ref="C241:C248" si="26">_xlfn.DAYS(B241,A241)</f>
        <v>21</v>
      </c>
      <c r="D241" s="4">
        <v>3</v>
      </c>
      <c r="E241" s="4">
        <v>13007901</v>
      </c>
      <c r="F241" s="3" t="s">
        <v>1262</v>
      </c>
      <c r="G241" s="38" t="s">
        <v>1263</v>
      </c>
      <c r="H241" s="38">
        <v>40</v>
      </c>
      <c r="I241" s="4" t="s">
        <v>268</v>
      </c>
      <c r="J241" s="4" t="s">
        <v>1128</v>
      </c>
      <c r="K241" s="4" t="s">
        <v>118</v>
      </c>
      <c r="L241" s="38" t="s">
        <v>1264</v>
      </c>
      <c r="M241" s="4" t="s">
        <v>259</v>
      </c>
      <c r="N241" s="4" t="s">
        <v>620</v>
      </c>
      <c r="O241" s="4" t="s">
        <v>24</v>
      </c>
      <c r="P241" s="40" t="s">
        <v>2348</v>
      </c>
      <c r="Q241" s="40" t="s">
        <v>72</v>
      </c>
      <c r="R241" s="4" t="s">
        <v>1265</v>
      </c>
      <c r="S241" s="4"/>
      <c r="T241" s="38" t="s">
        <v>274</v>
      </c>
      <c r="U241" s="38" t="s">
        <v>263</v>
      </c>
      <c r="V241" s="38" t="s">
        <v>46</v>
      </c>
      <c r="W241" s="4"/>
      <c r="X241" s="38" t="s">
        <v>7</v>
      </c>
      <c r="Y241" s="38" t="s">
        <v>7</v>
      </c>
      <c r="Z241" s="29" t="s">
        <v>1266</v>
      </c>
      <c r="AA241" s="29" t="s">
        <v>1267</v>
      </c>
      <c r="AB241" s="4" t="s">
        <v>174</v>
      </c>
      <c r="AC241" s="4" t="s">
        <v>174</v>
      </c>
      <c r="AD241" s="4" t="s">
        <v>173</v>
      </c>
      <c r="AE241" s="4" t="s">
        <v>173</v>
      </c>
      <c r="AF241" s="4" t="s">
        <v>173</v>
      </c>
      <c r="AG241" s="4" t="s">
        <v>174</v>
      </c>
      <c r="AH241" s="4" t="s">
        <v>173</v>
      </c>
      <c r="AI241" s="4"/>
      <c r="AJ241" s="4" t="s">
        <v>174</v>
      </c>
      <c r="AK241" s="4" t="s">
        <v>227</v>
      </c>
      <c r="AN241" s="11">
        <f t="shared" si="21"/>
        <v>1</v>
      </c>
      <c r="AO241" s="11" t="str">
        <f t="shared" si="18"/>
        <v>Dia útil</v>
      </c>
      <c r="AP241" s="11">
        <f t="shared" si="19"/>
        <v>2</v>
      </c>
      <c r="AQ241" s="11" t="str">
        <f t="shared" si="20"/>
        <v>05/08/2024</v>
      </c>
    </row>
    <row r="242" spans="1:43" ht="31.5" customHeight="1" x14ac:dyDescent="0.3">
      <c r="A242" s="45">
        <v>45481</v>
      </c>
      <c r="B242" s="91">
        <v>45509</v>
      </c>
      <c r="C242" s="4">
        <f t="shared" si="26"/>
        <v>28</v>
      </c>
      <c r="D242" s="38">
        <v>0</v>
      </c>
      <c r="E242" s="38">
        <v>13008276</v>
      </c>
      <c r="F242" s="92" t="s">
        <v>1268</v>
      </c>
      <c r="G242" s="38" t="s">
        <v>1269</v>
      </c>
      <c r="H242" s="38">
        <v>82</v>
      </c>
      <c r="I242" s="38" t="s">
        <v>268</v>
      </c>
      <c r="J242" s="38" t="s">
        <v>258</v>
      </c>
      <c r="K242" s="38" t="s">
        <v>116</v>
      </c>
      <c r="L242" s="4" t="s">
        <v>226</v>
      </c>
      <c r="M242" s="38" t="s">
        <v>259</v>
      </c>
      <c r="N242" s="38" t="s">
        <v>620</v>
      </c>
      <c r="O242" s="4" t="s">
        <v>26</v>
      </c>
      <c r="P242" s="40" t="s">
        <v>2343</v>
      </c>
      <c r="Q242" s="40" t="s">
        <v>27</v>
      </c>
      <c r="R242" s="4"/>
      <c r="S242" s="4"/>
      <c r="T242" s="22" t="s">
        <v>274</v>
      </c>
      <c r="U242" s="22" t="s">
        <v>263</v>
      </c>
      <c r="V242" s="4" t="s">
        <v>25</v>
      </c>
      <c r="W242" s="38"/>
      <c r="X242" s="94" t="s">
        <v>17</v>
      </c>
      <c r="Y242" s="22" t="s">
        <v>17</v>
      </c>
      <c r="Z242" s="93" t="s">
        <v>1270</v>
      </c>
      <c r="AA242" s="4" t="s">
        <v>297</v>
      </c>
      <c r="AB242" s="4" t="s">
        <v>174</v>
      </c>
      <c r="AC242" s="4" t="s">
        <v>174</v>
      </c>
      <c r="AD242" s="38" t="s">
        <v>174</v>
      </c>
      <c r="AE242" s="38" t="s">
        <v>228</v>
      </c>
      <c r="AF242" s="38" t="s">
        <v>174</v>
      </c>
      <c r="AG242" s="4" t="s">
        <v>174</v>
      </c>
      <c r="AH242" s="38"/>
      <c r="AI242" s="38"/>
      <c r="AJ242" s="4" t="s">
        <v>174</v>
      </c>
      <c r="AK242" s="4" t="s">
        <v>227</v>
      </c>
      <c r="AN242" s="11">
        <f t="shared" si="21"/>
        <v>1</v>
      </c>
      <c r="AO242" s="11" t="str">
        <f t="shared" si="18"/>
        <v>Dia útil</v>
      </c>
      <c r="AP242" s="11">
        <f t="shared" si="19"/>
        <v>2</v>
      </c>
      <c r="AQ242" s="11" t="str">
        <f t="shared" si="20"/>
        <v>05/08/2024</v>
      </c>
    </row>
    <row r="243" spans="1:43" ht="31.5" customHeight="1" x14ac:dyDescent="0.3">
      <c r="A243" s="45">
        <v>45503</v>
      </c>
      <c r="B243" s="69">
        <v>45510</v>
      </c>
      <c r="C243" s="4">
        <f t="shared" si="26"/>
        <v>7</v>
      </c>
      <c r="D243" s="4">
        <v>0</v>
      </c>
      <c r="E243" s="4">
        <v>13011106</v>
      </c>
      <c r="F243" s="3" t="s">
        <v>1271</v>
      </c>
      <c r="G243" s="38" t="s">
        <v>1272</v>
      </c>
      <c r="H243" s="38">
        <v>66</v>
      </c>
      <c r="I243" s="38" t="s">
        <v>268</v>
      </c>
      <c r="J243" s="4" t="s">
        <v>283</v>
      </c>
      <c r="K243" s="4" t="s">
        <v>116</v>
      </c>
      <c r="L243" s="4" t="s">
        <v>223</v>
      </c>
      <c r="M243" s="4" t="s">
        <v>259</v>
      </c>
      <c r="N243" s="4" t="s">
        <v>620</v>
      </c>
      <c r="O243" s="4" t="s">
        <v>26</v>
      </c>
      <c r="P243" s="40" t="s">
        <v>2343</v>
      </c>
      <c r="Q243" s="40" t="s">
        <v>27</v>
      </c>
      <c r="R243" s="4"/>
      <c r="S243" s="4"/>
      <c r="T243" s="22" t="s">
        <v>274</v>
      </c>
      <c r="U243" s="22" t="s">
        <v>263</v>
      </c>
      <c r="V243" s="4" t="s">
        <v>25</v>
      </c>
      <c r="W243" s="4"/>
      <c r="X243" s="22" t="s">
        <v>17</v>
      </c>
      <c r="Y243" s="22" t="s">
        <v>17</v>
      </c>
      <c r="Z243" s="29" t="s">
        <v>1273</v>
      </c>
      <c r="AA243" s="4" t="s">
        <v>297</v>
      </c>
      <c r="AB243" s="4" t="s">
        <v>174</v>
      </c>
      <c r="AC243" s="4" t="s">
        <v>174</v>
      </c>
      <c r="AD243" s="38" t="s">
        <v>174</v>
      </c>
      <c r="AE243" s="38" t="s">
        <v>228</v>
      </c>
      <c r="AF243" s="38" t="s">
        <v>174</v>
      </c>
      <c r="AG243" s="4" t="s">
        <v>174</v>
      </c>
      <c r="AH243" s="4"/>
      <c r="AI243" s="4"/>
      <c r="AJ243" s="4" t="s">
        <v>174</v>
      </c>
      <c r="AK243" s="4" t="s">
        <v>227</v>
      </c>
      <c r="AN243" s="11">
        <f t="shared" si="21"/>
        <v>1</v>
      </c>
      <c r="AO243" s="11" t="str">
        <f t="shared" si="18"/>
        <v>Dia útil</v>
      </c>
      <c r="AP243" s="11">
        <f t="shared" si="19"/>
        <v>3</v>
      </c>
      <c r="AQ243" s="11" t="str">
        <f t="shared" si="20"/>
        <v>06/08/2024</v>
      </c>
    </row>
    <row r="244" spans="1:43" ht="31.5" customHeight="1" x14ac:dyDescent="0.3">
      <c r="A244" s="45">
        <v>45503</v>
      </c>
      <c r="B244" s="91">
        <v>45510</v>
      </c>
      <c r="C244" s="4">
        <f t="shared" si="26"/>
        <v>7</v>
      </c>
      <c r="D244" s="38">
        <v>0</v>
      </c>
      <c r="E244" s="38">
        <v>13011136</v>
      </c>
      <c r="F244" s="92" t="s">
        <v>1271</v>
      </c>
      <c r="G244" s="38" t="s">
        <v>1272</v>
      </c>
      <c r="H244" s="38">
        <v>66</v>
      </c>
      <c r="I244" s="4" t="s">
        <v>257</v>
      </c>
      <c r="J244" s="38" t="s">
        <v>283</v>
      </c>
      <c r="K244" s="38" t="s">
        <v>116</v>
      </c>
      <c r="L244" s="4" t="s">
        <v>223</v>
      </c>
      <c r="M244" s="38" t="s">
        <v>259</v>
      </c>
      <c r="N244" s="38" t="s">
        <v>620</v>
      </c>
      <c r="O244" s="4" t="s">
        <v>26</v>
      </c>
      <c r="P244" s="40" t="s">
        <v>2343</v>
      </c>
      <c r="Q244" s="40" t="s">
        <v>27</v>
      </c>
      <c r="R244" s="4"/>
      <c r="S244" s="4"/>
      <c r="T244" s="22" t="s">
        <v>274</v>
      </c>
      <c r="U244" s="4" t="s">
        <v>416</v>
      </c>
      <c r="V244" s="4" t="s">
        <v>25</v>
      </c>
      <c r="W244" s="38"/>
      <c r="X244" s="94" t="s">
        <v>17</v>
      </c>
      <c r="Y244" s="94" t="s">
        <v>17</v>
      </c>
      <c r="Z244" s="93" t="s">
        <v>1274</v>
      </c>
      <c r="AA244" s="4" t="s">
        <v>297</v>
      </c>
      <c r="AB244" s="4" t="s">
        <v>174</v>
      </c>
      <c r="AC244" s="4" t="s">
        <v>174</v>
      </c>
      <c r="AD244" s="4" t="s">
        <v>174</v>
      </c>
      <c r="AE244" s="4" t="s">
        <v>228</v>
      </c>
      <c r="AF244" s="4" t="s">
        <v>174</v>
      </c>
      <c r="AG244" s="4" t="s">
        <v>174</v>
      </c>
      <c r="AH244" s="38"/>
      <c r="AI244" s="38"/>
      <c r="AJ244" s="4" t="s">
        <v>174</v>
      </c>
      <c r="AK244" s="4" t="s">
        <v>227</v>
      </c>
      <c r="AN244" s="11">
        <f t="shared" si="21"/>
        <v>1</v>
      </c>
      <c r="AO244" s="11" t="str">
        <f t="shared" si="18"/>
        <v>Dia útil</v>
      </c>
      <c r="AP244" s="11">
        <f t="shared" si="19"/>
        <v>3</v>
      </c>
      <c r="AQ244" s="11" t="str">
        <f t="shared" si="20"/>
        <v>06/08/2024</v>
      </c>
    </row>
    <row r="245" spans="1:43" ht="31.5" customHeight="1" x14ac:dyDescent="0.3">
      <c r="A245" s="28">
        <v>45497</v>
      </c>
      <c r="B245" s="69">
        <v>45511</v>
      </c>
      <c r="C245" s="4">
        <f t="shared" si="26"/>
        <v>14</v>
      </c>
      <c r="D245" s="4">
        <v>4</v>
      </c>
      <c r="E245" s="4">
        <v>13013101</v>
      </c>
      <c r="F245" s="3" t="s">
        <v>1275</v>
      </c>
      <c r="G245" s="4" t="s">
        <v>1276</v>
      </c>
      <c r="H245" s="4">
        <v>82</v>
      </c>
      <c r="I245" s="4" t="s">
        <v>268</v>
      </c>
      <c r="J245" s="4" t="s">
        <v>1220</v>
      </c>
      <c r="K245" s="4" t="s">
        <v>117</v>
      </c>
      <c r="L245" s="4" t="s">
        <v>226</v>
      </c>
      <c r="M245" s="4" t="s">
        <v>259</v>
      </c>
      <c r="N245" s="4" t="s">
        <v>620</v>
      </c>
      <c r="O245" s="4" t="s">
        <v>29</v>
      </c>
      <c r="P245" s="40" t="s">
        <v>32</v>
      </c>
      <c r="Q245" s="40" t="s">
        <v>32</v>
      </c>
      <c r="R245" s="4" t="s">
        <v>135</v>
      </c>
      <c r="S245" s="4"/>
      <c r="T245" s="22" t="s">
        <v>274</v>
      </c>
      <c r="U245" s="4" t="s">
        <v>263</v>
      </c>
      <c r="V245" s="4" t="s">
        <v>225</v>
      </c>
      <c r="W245" s="4" t="s">
        <v>28</v>
      </c>
      <c r="X245" s="22" t="s">
        <v>7</v>
      </c>
      <c r="Y245" s="22" t="s">
        <v>7</v>
      </c>
      <c r="Z245" s="29" t="s">
        <v>1277</v>
      </c>
      <c r="AA245" s="29" t="s">
        <v>1278</v>
      </c>
      <c r="AB245" s="4" t="s">
        <v>173</v>
      </c>
      <c r="AC245" s="4" t="s">
        <v>174</v>
      </c>
      <c r="AD245" s="4" t="s">
        <v>174</v>
      </c>
      <c r="AE245" s="4" t="s">
        <v>173</v>
      </c>
      <c r="AF245" s="4" t="s">
        <v>173</v>
      </c>
      <c r="AG245" s="4" t="s">
        <v>174</v>
      </c>
      <c r="AH245" s="4"/>
      <c r="AI245" s="38"/>
      <c r="AJ245" s="4"/>
      <c r="AK245" s="4"/>
      <c r="AN245" s="11">
        <f t="shared" si="21"/>
        <v>1</v>
      </c>
      <c r="AO245" s="11" t="str">
        <f t="shared" si="18"/>
        <v>Dia útil</v>
      </c>
      <c r="AP245" s="11">
        <f t="shared" si="19"/>
        <v>4</v>
      </c>
      <c r="AQ245" s="11" t="str">
        <f t="shared" si="20"/>
        <v>07/08/2024</v>
      </c>
    </row>
    <row r="246" spans="1:43" ht="31.5" customHeight="1" x14ac:dyDescent="0.3">
      <c r="A246" s="45">
        <v>45510</v>
      </c>
      <c r="B246" s="91">
        <v>45511</v>
      </c>
      <c r="C246" s="38">
        <f t="shared" si="26"/>
        <v>1</v>
      </c>
      <c r="D246" s="38">
        <v>2</v>
      </c>
      <c r="E246" s="38">
        <v>13011738</v>
      </c>
      <c r="F246" s="92" t="s">
        <v>1279</v>
      </c>
      <c r="G246" s="38" t="s">
        <v>1280</v>
      </c>
      <c r="H246" s="38">
        <v>73</v>
      </c>
      <c r="I246" s="38" t="s">
        <v>257</v>
      </c>
      <c r="J246" s="38" t="s">
        <v>1220</v>
      </c>
      <c r="K246" s="38" t="s">
        <v>118</v>
      </c>
      <c r="L246" s="38" t="s">
        <v>136</v>
      </c>
      <c r="M246" s="38" t="s">
        <v>270</v>
      </c>
      <c r="N246" s="38" t="s">
        <v>1281</v>
      </c>
      <c r="O246" s="38" t="s">
        <v>52</v>
      </c>
      <c r="P246" s="40" t="s">
        <v>2358</v>
      </c>
      <c r="Q246" s="40" t="s">
        <v>48</v>
      </c>
      <c r="R246" s="38"/>
      <c r="S246" s="38"/>
      <c r="T246" s="94" t="s">
        <v>274</v>
      </c>
      <c r="U246" s="38" t="s">
        <v>416</v>
      </c>
      <c r="V246" s="38" t="s">
        <v>112</v>
      </c>
      <c r="W246" s="38"/>
      <c r="X246" s="38" t="s">
        <v>12</v>
      </c>
      <c r="Y246" s="38" t="s">
        <v>12</v>
      </c>
      <c r="Z246" s="93" t="s">
        <v>1282</v>
      </c>
      <c r="AA246" s="93" t="s">
        <v>1283</v>
      </c>
      <c r="AB246" s="38" t="s">
        <v>174</v>
      </c>
      <c r="AC246" s="38" t="s">
        <v>174</v>
      </c>
      <c r="AD246" s="38" t="s">
        <v>174</v>
      </c>
      <c r="AE246" s="38" t="s">
        <v>173</v>
      </c>
      <c r="AF246" s="38" t="s">
        <v>173</v>
      </c>
      <c r="AG246" s="38" t="s">
        <v>174</v>
      </c>
      <c r="AH246" s="38"/>
      <c r="AI246" s="38"/>
      <c r="AJ246" s="4"/>
      <c r="AK246" s="4"/>
      <c r="AN246" s="11">
        <f t="shared" si="21"/>
        <v>1</v>
      </c>
      <c r="AO246" s="11" t="str">
        <f t="shared" si="18"/>
        <v>Dia útil</v>
      </c>
      <c r="AP246" s="11">
        <f t="shared" si="19"/>
        <v>4</v>
      </c>
      <c r="AQ246" s="11" t="str">
        <f t="shared" si="20"/>
        <v>07/08/2024</v>
      </c>
    </row>
    <row r="247" spans="1:43" ht="31.5" customHeight="1" x14ac:dyDescent="0.3">
      <c r="A247" s="28">
        <v>45503</v>
      </c>
      <c r="B247" s="69">
        <v>45511</v>
      </c>
      <c r="C247" s="4">
        <f t="shared" si="26"/>
        <v>8</v>
      </c>
      <c r="D247" s="4">
        <v>1</v>
      </c>
      <c r="E247" s="4">
        <v>13012285</v>
      </c>
      <c r="F247" s="3" t="s">
        <v>1284</v>
      </c>
      <c r="G247" s="4" t="s">
        <v>1285</v>
      </c>
      <c r="H247" s="4">
        <v>61</v>
      </c>
      <c r="I247" s="38" t="s">
        <v>268</v>
      </c>
      <c r="J247" s="4" t="s">
        <v>1220</v>
      </c>
      <c r="K247" s="4" t="s">
        <v>178</v>
      </c>
      <c r="L247" s="4" t="s">
        <v>224</v>
      </c>
      <c r="M247" s="4" t="s">
        <v>270</v>
      </c>
      <c r="N247" s="4" t="s">
        <v>1281</v>
      </c>
      <c r="O247" s="4" t="s">
        <v>45</v>
      </c>
      <c r="P247" s="40" t="s">
        <v>45</v>
      </c>
      <c r="Q247" s="40" t="s">
        <v>45</v>
      </c>
      <c r="R247" s="4"/>
      <c r="S247" s="4"/>
      <c r="T247" s="4" t="s">
        <v>274</v>
      </c>
      <c r="U247" s="4" t="s">
        <v>416</v>
      </c>
      <c r="V247" s="4" t="s">
        <v>55</v>
      </c>
      <c r="W247" s="4"/>
      <c r="X247" s="4" t="s">
        <v>7</v>
      </c>
      <c r="Y247" s="4" t="s">
        <v>7</v>
      </c>
      <c r="Z247" s="29" t="s">
        <v>1286</v>
      </c>
      <c r="AA247" s="29" t="s">
        <v>1287</v>
      </c>
      <c r="AB247" s="4" t="s">
        <v>174</v>
      </c>
      <c r="AC247" s="4" t="s">
        <v>174</v>
      </c>
      <c r="AD247" s="4" t="s">
        <v>173</v>
      </c>
      <c r="AE247" s="4" t="s">
        <v>173</v>
      </c>
      <c r="AF247" s="4" t="s">
        <v>173</v>
      </c>
      <c r="AG247" s="4" t="s">
        <v>174</v>
      </c>
      <c r="AH247" s="4" t="s">
        <v>173</v>
      </c>
      <c r="AI247" s="4"/>
      <c r="AJ247" s="4"/>
      <c r="AK247" s="4"/>
      <c r="AN247" s="11">
        <f t="shared" si="21"/>
        <v>1</v>
      </c>
      <c r="AO247" s="11" t="str">
        <f t="shared" si="18"/>
        <v>Dia útil</v>
      </c>
      <c r="AP247" s="11">
        <f t="shared" si="19"/>
        <v>4</v>
      </c>
      <c r="AQ247" s="11" t="str">
        <f t="shared" si="20"/>
        <v>07/08/2024</v>
      </c>
    </row>
    <row r="248" spans="1:43" ht="31.5" customHeight="1" x14ac:dyDescent="0.3">
      <c r="A248" s="189">
        <v>45482</v>
      </c>
      <c r="B248" s="190">
        <v>45511</v>
      </c>
      <c r="C248" s="46">
        <f t="shared" si="26"/>
        <v>29</v>
      </c>
      <c r="D248" s="40">
        <v>0</v>
      </c>
      <c r="E248" s="40">
        <v>13012310</v>
      </c>
      <c r="F248" s="115" t="s">
        <v>1288</v>
      </c>
      <c r="G248" s="46" t="s">
        <v>1289</v>
      </c>
      <c r="H248" s="46">
        <v>87</v>
      </c>
      <c r="I248" s="4" t="s">
        <v>268</v>
      </c>
      <c r="J248" s="46" t="s">
        <v>258</v>
      </c>
      <c r="K248" s="46" t="s">
        <v>117</v>
      </c>
      <c r="L248" s="46" t="s">
        <v>625</v>
      </c>
      <c r="M248" s="46" t="s">
        <v>294</v>
      </c>
      <c r="N248" s="46" t="s">
        <v>295</v>
      </c>
      <c r="O248" s="4" t="s">
        <v>26</v>
      </c>
      <c r="P248" s="40" t="s">
        <v>2343</v>
      </c>
      <c r="Q248" s="40" t="s">
        <v>27</v>
      </c>
      <c r="R248" s="46"/>
      <c r="S248" s="46"/>
      <c r="T248" s="46" t="s">
        <v>262</v>
      </c>
      <c r="U248" s="46" t="s">
        <v>416</v>
      </c>
      <c r="V248" s="46" t="s">
        <v>25</v>
      </c>
      <c r="W248" s="46"/>
      <c r="X248" s="46" t="s">
        <v>17</v>
      </c>
      <c r="Y248" s="40" t="s">
        <v>17</v>
      </c>
      <c r="Z248" s="117" t="s">
        <v>1290</v>
      </c>
      <c r="AA248" s="46" t="s">
        <v>297</v>
      </c>
      <c r="AB248" s="46" t="s">
        <v>174</v>
      </c>
      <c r="AC248" s="46" t="s">
        <v>174</v>
      </c>
      <c r="AD248" s="46" t="s">
        <v>174</v>
      </c>
      <c r="AE248" s="46" t="s">
        <v>228</v>
      </c>
      <c r="AF248" s="46" t="s">
        <v>174</v>
      </c>
      <c r="AG248" s="40" t="s">
        <v>174</v>
      </c>
      <c r="AH248" s="40"/>
      <c r="AI248" s="40"/>
      <c r="AJ248" s="4" t="s">
        <v>174</v>
      </c>
      <c r="AK248" s="4" t="s">
        <v>227</v>
      </c>
      <c r="AN248" s="11">
        <f t="shared" si="21"/>
        <v>1</v>
      </c>
      <c r="AO248" s="11" t="str">
        <f t="shared" si="18"/>
        <v>Dia útil</v>
      </c>
      <c r="AP248" s="11">
        <f t="shared" si="19"/>
        <v>4</v>
      </c>
      <c r="AQ248" s="11" t="str">
        <f t="shared" si="20"/>
        <v>07/08/2024</v>
      </c>
    </row>
    <row r="249" spans="1:43" ht="31.5" customHeight="1" x14ac:dyDescent="0.3">
      <c r="A249" s="28" t="s">
        <v>227</v>
      </c>
      <c r="B249" s="91">
        <v>45511</v>
      </c>
      <c r="C249" s="38">
        <v>0</v>
      </c>
      <c r="D249" s="4">
        <v>0</v>
      </c>
      <c r="E249" s="4">
        <v>13012467</v>
      </c>
      <c r="F249" s="3" t="s">
        <v>1088</v>
      </c>
      <c r="G249" s="38" t="s">
        <v>1089</v>
      </c>
      <c r="H249" s="38">
        <v>50</v>
      </c>
      <c r="I249" s="4" t="s">
        <v>257</v>
      </c>
      <c r="J249" s="4" t="s">
        <v>1220</v>
      </c>
      <c r="K249" s="4" t="s">
        <v>117</v>
      </c>
      <c r="L249" s="4" t="s">
        <v>136</v>
      </c>
      <c r="M249" s="4" t="s">
        <v>259</v>
      </c>
      <c r="N249" s="4" t="s">
        <v>620</v>
      </c>
      <c r="O249" s="38" t="s">
        <v>52</v>
      </c>
      <c r="P249" s="40" t="s">
        <v>2358</v>
      </c>
      <c r="Q249" s="40" t="s">
        <v>48</v>
      </c>
      <c r="R249" s="4"/>
      <c r="S249" s="4"/>
      <c r="T249" s="22" t="s">
        <v>274</v>
      </c>
      <c r="U249" s="94" t="s">
        <v>263</v>
      </c>
      <c r="V249" s="4" t="s">
        <v>112</v>
      </c>
      <c r="W249" s="4"/>
      <c r="X249" s="4" t="s">
        <v>12</v>
      </c>
      <c r="Y249" s="22" t="s">
        <v>12</v>
      </c>
      <c r="Z249" s="29" t="s">
        <v>1291</v>
      </c>
      <c r="AA249" s="29" t="s">
        <v>1292</v>
      </c>
      <c r="AB249" s="38" t="s">
        <v>173</v>
      </c>
      <c r="AC249" s="38" t="s">
        <v>173</v>
      </c>
      <c r="AD249" s="38" t="s">
        <v>174</v>
      </c>
      <c r="AE249" s="38" t="s">
        <v>173</v>
      </c>
      <c r="AF249" s="38" t="s">
        <v>173</v>
      </c>
      <c r="AG249" s="4" t="s">
        <v>174</v>
      </c>
      <c r="AH249" s="38"/>
      <c r="AI249" s="4"/>
      <c r="AJ249" s="4" t="s">
        <v>227</v>
      </c>
      <c r="AK249" s="4" t="s">
        <v>227</v>
      </c>
      <c r="AN249" s="11">
        <f t="shared" si="21"/>
        <v>1</v>
      </c>
      <c r="AO249" s="11" t="str">
        <f t="shared" si="18"/>
        <v>Dia útil</v>
      </c>
      <c r="AP249" s="11">
        <f t="shared" si="19"/>
        <v>4</v>
      </c>
      <c r="AQ249" s="11" t="str">
        <f t="shared" si="20"/>
        <v>07/08/2024</v>
      </c>
    </row>
    <row r="250" spans="1:43" ht="31.5" customHeight="1" x14ac:dyDescent="0.3">
      <c r="A250" s="28">
        <v>45495</v>
      </c>
      <c r="B250" s="91">
        <v>45511</v>
      </c>
      <c r="C250" s="38">
        <f t="shared" ref="C250:C257" si="27">_xlfn.DAYS(B250,A250)</f>
        <v>16</v>
      </c>
      <c r="D250" s="4">
        <v>8</v>
      </c>
      <c r="E250" s="4">
        <v>13012505</v>
      </c>
      <c r="F250" s="3" t="s">
        <v>1293</v>
      </c>
      <c r="G250" s="38" t="s">
        <v>1294</v>
      </c>
      <c r="H250" s="38">
        <v>72</v>
      </c>
      <c r="I250" s="38" t="s">
        <v>268</v>
      </c>
      <c r="J250" s="38" t="s">
        <v>1220</v>
      </c>
      <c r="K250" s="38" t="s">
        <v>117</v>
      </c>
      <c r="L250" s="4" t="s">
        <v>224</v>
      </c>
      <c r="M250" s="38" t="s">
        <v>259</v>
      </c>
      <c r="N250" s="38" t="s">
        <v>1185</v>
      </c>
      <c r="O250" s="38" t="s">
        <v>24</v>
      </c>
      <c r="P250" s="40" t="s">
        <v>2359</v>
      </c>
      <c r="Q250" s="40" t="s">
        <v>44</v>
      </c>
      <c r="R250" s="38" t="s">
        <v>1295</v>
      </c>
      <c r="S250" s="38"/>
      <c r="T250" s="109" t="s">
        <v>262</v>
      </c>
      <c r="U250" s="94" t="s">
        <v>263</v>
      </c>
      <c r="V250" s="110" t="s">
        <v>43</v>
      </c>
      <c r="W250" s="38"/>
      <c r="X250" s="94" t="s">
        <v>7</v>
      </c>
      <c r="Y250" s="94" t="s">
        <v>7</v>
      </c>
      <c r="Z250" s="29" t="s">
        <v>1296</v>
      </c>
      <c r="AA250" s="29" t="s">
        <v>1297</v>
      </c>
      <c r="AB250" s="4" t="s">
        <v>174</v>
      </c>
      <c r="AC250" s="4" t="s">
        <v>174</v>
      </c>
      <c r="AD250" s="4" t="s">
        <v>173</v>
      </c>
      <c r="AE250" s="4" t="s">
        <v>173</v>
      </c>
      <c r="AF250" s="4" t="s">
        <v>173</v>
      </c>
      <c r="AG250" s="4" t="s">
        <v>174</v>
      </c>
      <c r="AH250" s="4" t="s">
        <v>173</v>
      </c>
      <c r="AI250" s="4"/>
      <c r="AJ250" s="4"/>
      <c r="AK250" s="4"/>
      <c r="AN250" s="11">
        <f t="shared" si="21"/>
        <v>1</v>
      </c>
      <c r="AO250" s="11" t="str">
        <f t="shared" si="18"/>
        <v>Dia útil</v>
      </c>
      <c r="AP250" s="11">
        <f t="shared" si="19"/>
        <v>4</v>
      </c>
      <c r="AQ250" s="11" t="str">
        <f t="shared" si="20"/>
        <v>07/08/2024</v>
      </c>
    </row>
    <row r="251" spans="1:43" ht="31.5" customHeight="1" x14ac:dyDescent="0.3">
      <c r="A251" s="28">
        <v>45484</v>
      </c>
      <c r="B251" s="91">
        <v>45511</v>
      </c>
      <c r="C251" s="38">
        <f t="shared" si="27"/>
        <v>27</v>
      </c>
      <c r="D251" s="38">
        <v>2</v>
      </c>
      <c r="E251" s="38">
        <v>13013233</v>
      </c>
      <c r="F251" s="92" t="s">
        <v>1298</v>
      </c>
      <c r="G251" s="38" t="s">
        <v>1299</v>
      </c>
      <c r="H251" s="38">
        <v>36</v>
      </c>
      <c r="I251" s="4" t="s">
        <v>257</v>
      </c>
      <c r="J251" s="38" t="s">
        <v>258</v>
      </c>
      <c r="K251" s="38" t="s">
        <v>117</v>
      </c>
      <c r="L251" s="38" t="s">
        <v>151</v>
      </c>
      <c r="M251" s="38" t="s">
        <v>270</v>
      </c>
      <c r="N251" s="38" t="s">
        <v>1281</v>
      </c>
      <c r="O251" s="38" t="s">
        <v>57</v>
      </c>
      <c r="P251" s="40" t="s">
        <v>57</v>
      </c>
      <c r="Q251" s="40" t="s">
        <v>2450</v>
      </c>
      <c r="R251" s="38"/>
      <c r="S251" s="38"/>
      <c r="T251" s="109" t="s">
        <v>274</v>
      </c>
      <c r="U251" s="38" t="s">
        <v>416</v>
      </c>
      <c r="V251" s="38" t="s">
        <v>33</v>
      </c>
      <c r="W251" s="38"/>
      <c r="X251" s="38" t="s">
        <v>12</v>
      </c>
      <c r="Y251" s="38" t="s">
        <v>12</v>
      </c>
      <c r="Z251" s="29" t="s">
        <v>1300</v>
      </c>
      <c r="AA251" s="29" t="s">
        <v>1301</v>
      </c>
      <c r="AB251" s="4" t="s">
        <v>174</v>
      </c>
      <c r="AC251" s="4" t="s">
        <v>174</v>
      </c>
      <c r="AD251" s="4" t="s">
        <v>174</v>
      </c>
      <c r="AE251" s="4" t="s">
        <v>173</v>
      </c>
      <c r="AF251" s="4" t="s">
        <v>173</v>
      </c>
      <c r="AG251" s="4" t="s">
        <v>174</v>
      </c>
      <c r="AH251" s="4"/>
      <c r="AI251" s="4"/>
      <c r="AJ251" s="4"/>
      <c r="AK251" s="4"/>
      <c r="AN251" s="11">
        <f t="shared" si="21"/>
        <v>1</v>
      </c>
      <c r="AO251" s="11" t="str">
        <f t="shared" si="18"/>
        <v>Dia útil</v>
      </c>
      <c r="AP251" s="11">
        <f t="shared" si="19"/>
        <v>4</v>
      </c>
      <c r="AQ251" s="11" t="str">
        <f t="shared" si="20"/>
        <v>07/08/2024</v>
      </c>
    </row>
    <row r="252" spans="1:43" ht="31.5" customHeight="1" x14ac:dyDescent="0.3">
      <c r="A252" s="111">
        <v>45505</v>
      </c>
      <c r="B252" s="91">
        <v>45512</v>
      </c>
      <c r="C252" s="38">
        <f t="shared" si="27"/>
        <v>7</v>
      </c>
      <c r="D252" s="38">
        <v>2</v>
      </c>
      <c r="E252" s="38">
        <v>13016869</v>
      </c>
      <c r="F252" s="92" t="s">
        <v>1302</v>
      </c>
      <c r="G252" s="38" t="s">
        <v>1303</v>
      </c>
      <c r="H252" s="38">
        <v>43</v>
      </c>
      <c r="I252" s="38" t="s">
        <v>268</v>
      </c>
      <c r="J252" s="38" t="s">
        <v>258</v>
      </c>
      <c r="K252" s="38" t="s">
        <v>117</v>
      </c>
      <c r="L252" s="95" t="s">
        <v>132</v>
      </c>
      <c r="M252" s="38" t="s">
        <v>259</v>
      </c>
      <c r="N252" s="38" t="s">
        <v>620</v>
      </c>
      <c r="O252" s="38" t="s">
        <v>24</v>
      </c>
      <c r="P252" s="40" t="s">
        <v>32</v>
      </c>
      <c r="Q252" s="40" t="s">
        <v>32</v>
      </c>
      <c r="R252" s="38" t="s">
        <v>143</v>
      </c>
      <c r="S252" s="112"/>
      <c r="T252" s="109" t="s">
        <v>274</v>
      </c>
      <c r="U252" s="94" t="s">
        <v>263</v>
      </c>
      <c r="V252" s="110" t="s">
        <v>46</v>
      </c>
      <c r="W252" s="38" t="s">
        <v>28</v>
      </c>
      <c r="X252" s="94" t="s">
        <v>7</v>
      </c>
      <c r="Y252" s="94" t="s">
        <v>7</v>
      </c>
      <c r="Z252" s="113" t="s">
        <v>1304</v>
      </c>
      <c r="AA252" s="93"/>
      <c r="AB252" s="4" t="s">
        <v>173</v>
      </c>
      <c r="AC252" s="4" t="s">
        <v>173</v>
      </c>
      <c r="AD252" s="4" t="s">
        <v>174</v>
      </c>
      <c r="AE252" s="38" t="s">
        <v>173</v>
      </c>
      <c r="AF252" s="38" t="s">
        <v>173</v>
      </c>
      <c r="AG252" s="4" t="s">
        <v>173</v>
      </c>
      <c r="AH252" s="38"/>
      <c r="AI252" s="38"/>
      <c r="AJ252" s="4"/>
      <c r="AK252" s="4"/>
      <c r="AN252" s="11">
        <f t="shared" si="21"/>
        <v>2</v>
      </c>
      <c r="AO252" s="11" t="str">
        <f t="shared" si="18"/>
        <v>Dia útil</v>
      </c>
      <c r="AP252" s="11">
        <f t="shared" si="19"/>
        <v>5</v>
      </c>
      <c r="AQ252" s="11" t="str">
        <f t="shared" si="20"/>
        <v>08/08/2024</v>
      </c>
    </row>
    <row r="253" spans="1:43" ht="31.5" customHeight="1" x14ac:dyDescent="0.3">
      <c r="A253" s="45">
        <v>45491</v>
      </c>
      <c r="B253" s="91">
        <v>45512</v>
      </c>
      <c r="C253" s="38">
        <f t="shared" si="27"/>
        <v>21</v>
      </c>
      <c r="D253" s="38">
        <v>3</v>
      </c>
      <c r="E253" s="38">
        <v>13015324</v>
      </c>
      <c r="F253" s="92" t="s">
        <v>1305</v>
      </c>
      <c r="G253" s="38" t="s">
        <v>1306</v>
      </c>
      <c r="H253" s="38">
        <v>69</v>
      </c>
      <c r="I253" s="4" t="s">
        <v>268</v>
      </c>
      <c r="J253" s="4" t="s">
        <v>258</v>
      </c>
      <c r="K253" s="4" t="s">
        <v>117</v>
      </c>
      <c r="L253" s="4" t="s">
        <v>1189</v>
      </c>
      <c r="M253" s="38" t="s">
        <v>294</v>
      </c>
      <c r="N253" s="38" t="s">
        <v>1307</v>
      </c>
      <c r="O253" s="38" t="s">
        <v>66</v>
      </c>
      <c r="P253" s="40" t="s">
        <v>2351</v>
      </c>
      <c r="Q253" s="40" t="s">
        <v>60</v>
      </c>
      <c r="R253" s="4"/>
      <c r="S253" s="4"/>
      <c r="T253" s="22" t="s">
        <v>262</v>
      </c>
      <c r="U253" s="4" t="s">
        <v>416</v>
      </c>
      <c r="V253" s="4" t="s">
        <v>114</v>
      </c>
      <c r="W253" s="38"/>
      <c r="X253" s="94" t="s">
        <v>7</v>
      </c>
      <c r="Y253" s="22" t="s">
        <v>7</v>
      </c>
      <c r="Z253" s="93" t="s">
        <v>1308</v>
      </c>
      <c r="AA253" s="93" t="s">
        <v>1309</v>
      </c>
      <c r="AB253" s="4" t="s">
        <v>174</v>
      </c>
      <c r="AC253" s="4" t="s">
        <v>174</v>
      </c>
      <c r="AD253" s="4" t="s">
        <v>174</v>
      </c>
      <c r="AE253" s="38" t="s">
        <v>173</v>
      </c>
      <c r="AF253" s="38" t="s">
        <v>173</v>
      </c>
      <c r="AG253" s="4" t="s">
        <v>174</v>
      </c>
      <c r="AH253" s="38"/>
      <c r="AI253" s="38"/>
      <c r="AJ253" s="38"/>
      <c r="AK253" s="38"/>
      <c r="AN253" s="11">
        <f t="shared" si="21"/>
        <v>2</v>
      </c>
      <c r="AO253" s="11" t="str">
        <f t="shared" si="18"/>
        <v>Dia útil</v>
      </c>
      <c r="AP253" s="11">
        <f t="shared" si="19"/>
        <v>5</v>
      </c>
      <c r="AQ253" s="11" t="str">
        <f t="shared" si="20"/>
        <v>08/08/2024</v>
      </c>
    </row>
    <row r="254" spans="1:43" ht="31.5" customHeight="1" x14ac:dyDescent="0.3">
      <c r="A254" s="28">
        <v>45512</v>
      </c>
      <c r="B254" s="91">
        <v>45512</v>
      </c>
      <c r="C254" s="4">
        <f t="shared" si="27"/>
        <v>0</v>
      </c>
      <c r="D254" s="4">
        <v>3</v>
      </c>
      <c r="E254" s="4">
        <v>13015994</v>
      </c>
      <c r="F254" s="3" t="s">
        <v>217</v>
      </c>
      <c r="G254" s="38" t="s">
        <v>1310</v>
      </c>
      <c r="H254" s="38">
        <v>50</v>
      </c>
      <c r="I254" s="4" t="s">
        <v>268</v>
      </c>
      <c r="J254" s="38" t="s">
        <v>258</v>
      </c>
      <c r="K254" s="38" t="s">
        <v>116</v>
      </c>
      <c r="L254" s="38" t="s">
        <v>224</v>
      </c>
      <c r="M254" s="38" t="s">
        <v>259</v>
      </c>
      <c r="N254" s="38" t="s">
        <v>1169</v>
      </c>
      <c r="O254" s="38" t="s">
        <v>24</v>
      </c>
      <c r="P254" s="40" t="s">
        <v>2355</v>
      </c>
      <c r="Q254" s="40" t="s">
        <v>38</v>
      </c>
      <c r="R254" s="4" t="s">
        <v>1311</v>
      </c>
      <c r="S254" s="4"/>
      <c r="T254" s="94" t="s">
        <v>262</v>
      </c>
      <c r="U254" s="94" t="s">
        <v>263</v>
      </c>
      <c r="V254" s="38" t="s">
        <v>39</v>
      </c>
      <c r="W254" s="4"/>
      <c r="X254" s="94" t="s">
        <v>7</v>
      </c>
      <c r="Y254" s="22" t="s">
        <v>7</v>
      </c>
      <c r="Z254" s="29" t="s">
        <v>1312</v>
      </c>
      <c r="AA254" s="29" t="s">
        <v>1313</v>
      </c>
      <c r="AB254" s="4" t="s">
        <v>174</v>
      </c>
      <c r="AC254" s="4" t="s">
        <v>174</v>
      </c>
      <c r="AD254" s="4" t="s">
        <v>173</v>
      </c>
      <c r="AE254" s="38" t="s">
        <v>173</v>
      </c>
      <c r="AF254" s="38" t="s">
        <v>173</v>
      </c>
      <c r="AG254" s="38" t="s">
        <v>174</v>
      </c>
      <c r="AH254" s="4"/>
      <c r="AI254" s="4"/>
      <c r="AJ254" s="4"/>
      <c r="AK254" s="4"/>
      <c r="AL254" s="4"/>
      <c r="AN254" s="11">
        <f t="shared" si="21"/>
        <v>2</v>
      </c>
      <c r="AO254" s="11" t="str">
        <f t="shared" si="18"/>
        <v>Dia útil</v>
      </c>
      <c r="AP254" s="11">
        <f t="shared" si="19"/>
        <v>5</v>
      </c>
      <c r="AQ254" s="11" t="str">
        <f t="shared" si="20"/>
        <v>08/08/2024</v>
      </c>
    </row>
    <row r="255" spans="1:43" ht="31.5" customHeight="1" x14ac:dyDescent="0.3">
      <c r="A255" s="28">
        <v>45505</v>
      </c>
      <c r="B255" s="91">
        <v>45513</v>
      </c>
      <c r="C255" s="4">
        <f t="shared" si="27"/>
        <v>8</v>
      </c>
      <c r="D255" s="4">
        <v>2</v>
      </c>
      <c r="E255" s="4">
        <v>13017046</v>
      </c>
      <c r="F255" s="3" t="s">
        <v>1314</v>
      </c>
      <c r="G255" s="38" t="s">
        <v>1315</v>
      </c>
      <c r="H255" s="38">
        <v>29</v>
      </c>
      <c r="I255" s="38" t="s">
        <v>268</v>
      </c>
      <c r="J255" s="38" t="s">
        <v>258</v>
      </c>
      <c r="K255" s="38" t="s">
        <v>117</v>
      </c>
      <c r="L255" s="38" t="s">
        <v>223</v>
      </c>
      <c r="M255" s="38" t="s">
        <v>259</v>
      </c>
      <c r="N255" s="38" t="s">
        <v>1316</v>
      </c>
      <c r="O255" s="38" t="s">
        <v>24</v>
      </c>
      <c r="P255" s="40" t="s">
        <v>2347</v>
      </c>
      <c r="Q255" s="40" t="s">
        <v>2473</v>
      </c>
      <c r="R255" s="4"/>
      <c r="S255" s="9"/>
      <c r="T255" s="22" t="s">
        <v>262</v>
      </c>
      <c r="U255" s="4" t="s">
        <v>263</v>
      </c>
      <c r="V255" s="4" t="s">
        <v>36</v>
      </c>
      <c r="W255" s="110"/>
      <c r="X255" s="94" t="s">
        <v>7</v>
      </c>
      <c r="Y255" s="94" t="s">
        <v>12</v>
      </c>
      <c r="Z255" s="29" t="s">
        <v>1317</v>
      </c>
      <c r="AA255" s="29" t="s">
        <v>1318</v>
      </c>
      <c r="AB255" s="4" t="s">
        <v>174</v>
      </c>
      <c r="AC255" s="4" t="s">
        <v>174</v>
      </c>
      <c r="AD255" s="38" t="s">
        <v>173</v>
      </c>
      <c r="AE255" s="38" t="s">
        <v>173</v>
      </c>
      <c r="AF255" s="38" t="s">
        <v>173</v>
      </c>
      <c r="AG255" s="38" t="s">
        <v>173</v>
      </c>
      <c r="AH255" s="4"/>
      <c r="AI255" s="4"/>
      <c r="AJ255" s="40"/>
      <c r="AK255" s="40"/>
      <c r="AN255" s="11">
        <f t="shared" si="21"/>
        <v>2</v>
      </c>
      <c r="AO255" s="11" t="str">
        <f t="shared" si="18"/>
        <v>Dia útil</v>
      </c>
      <c r="AP255" s="11">
        <f t="shared" si="19"/>
        <v>6</v>
      </c>
      <c r="AQ255" s="11" t="str">
        <f t="shared" si="20"/>
        <v>09/08/2024</v>
      </c>
    </row>
    <row r="256" spans="1:43" ht="31.5" customHeight="1" x14ac:dyDescent="0.3">
      <c r="A256" s="28">
        <v>45479</v>
      </c>
      <c r="B256" s="91">
        <v>45513</v>
      </c>
      <c r="C256" s="4">
        <f t="shared" si="27"/>
        <v>34</v>
      </c>
      <c r="D256" s="4">
        <v>1</v>
      </c>
      <c r="E256" s="4">
        <v>13018495</v>
      </c>
      <c r="F256" s="3" t="s">
        <v>1319</v>
      </c>
      <c r="G256" s="38" t="s">
        <v>1320</v>
      </c>
      <c r="H256" s="4">
        <v>71</v>
      </c>
      <c r="I256" s="38" t="s">
        <v>268</v>
      </c>
      <c r="J256" s="4" t="s">
        <v>258</v>
      </c>
      <c r="K256" s="4" t="s">
        <v>116</v>
      </c>
      <c r="L256" s="4" t="s">
        <v>224</v>
      </c>
      <c r="M256" s="4" t="s">
        <v>294</v>
      </c>
      <c r="N256" s="4" t="s">
        <v>295</v>
      </c>
      <c r="O256" s="38" t="s">
        <v>26</v>
      </c>
      <c r="P256" s="40" t="s">
        <v>2343</v>
      </c>
      <c r="Q256" s="40" t="s">
        <v>27</v>
      </c>
      <c r="R256" s="4"/>
      <c r="S256" s="4"/>
      <c r="T256" s="22" t="s">
        <v>274</v>
      </c>
      <c r="U256" s="4" t="s">
        <v>416</v>
      </c>
      <c r="V256" s="38" t="s">
        <v>25</v>
      </c>
      <c r="W256" s="4"/>
      <c r="X256" s="4" t="s">
        <v>17</v>
      </c>
      <c r="Y256" s="4" t="s">
        <v>17</v>
      </c>
      <c r="Z256" s="29" t="s">
        <v>1321</v>
      </c>
      <c r="AA256" s="29" t="s">
        <v>1322</v>
      </c>
      <c r="AB256" s="4" t="s">
        <v>174</v>
      </c>
      <c r="AC256" s="4" t="s">
        <v>174</v>
      </c>
      <c r="AD256" s="4" t="s">
        <v>174</v>
      </c>
      <c r="AE256" s="4" t="s">
        <v>173</v>
      </c>
      <c r="AF256" s="4" t="s">
        <v>173</v>
      </c>
      <c r="AG256" s="4" t="s">
        <v>174</v>
      </c>
      <c r="AH256" s="4"/>
      <c r="AI256" s="4"/>
      <c r="AJ256" s="4" t="s">
        <v>174</v>
      </c>
      <c r="AK256" s="4" t="s">
        <v>227</v>
      </c>
      <c r="AN256" s="11">
        <f t="shared" si="21"/>
        <v>2</v>
      </c>
      <c r="AO256" s="11" t="str">
        <f t="shared" si="18"/>
        <v>Dia útil</v>
      </c>
      <c r="AP256" s="11">
        <f t="shared" si="19"/>
        <v>6</v>
      </c>
      <c r="AQ256" s="11" t="str">
        <f t="shared" si="20"/>
        <v>09/08/2024</v>
      </c>
    </row>
    <row r="257" spans="1:43" ht="31.5" customHeight="1" x14ac:dyDescent="0.3">
      <c r="A257" s="45">
        <v>45506</v>
      </c>
      <c r="B257" s="91">
        <v>45516</v>
      </c>
      <c r="C257" s="38">
        <f t="shared" si="27"/>
        <v>10</v>
      </c>
      <c r="D257" s="38">
        <v>2</v>
      </c>
      <c r="E257" s="38">
        <v>13019538</v>
      </c>
      <c r="F257" s="92" t="s">
        <v>1253</v>
      </c>
      <c r="G257" s="38" t="s">
        <v>1254</v>
      </c>
      <c r="H257" s="38">
        <v>24</v>
      </c>
      <c r="I257" s="4" t="s">
        <v>257</v>
      </c>
      <c r="J257" s="38" t="s">
        <v>258</v>
      </c>
      <c r="K257" s="38" t="s">
        <v>116</v>
      </c>
      <c r="L257" s="38" t="s">
        <v>131</v>
      </c>
      <c r="M257" s="38" t="s">
        <v>259</v>
      </c>
      <c r="N257" s="38" t="s">
        <v>1169</v>
      </c>
      <c r="O257" s="38" t="s">
        <v>24</v>
      </c>
      <c r="P257" s="40" t="s">
        <v>30</v>
      </c>
      <c r="Q257" s="40" t="s">
        <v>30</v>
      </c>
      <c r="R257" s="46" t="s">
        <v>158</v>
      </c>
      <c r="S257" s="124"/>
      <c r="T257" s="22" t="s">
        <v>262</v>
      </c>
      <c r="U257" s="4" t="s">
        <v>263</v>
      </c>
      <c r="V257" s="4" t="s">
        <v>28</v>
      </c>
      <c r="W257" s="118"/>
      <c r="X257" s="94" t="s">
        <v>7</v>
      </c>
      <c r="Y257" s="94" t="s">
        <v>7</v>
      </c>
      <c r="Z257" s="93" t="s">
        <v>1323</v>
      </c>
      <c r="AA257" s="93" t="s">
        <v>1324</v>
      </c>
      <c r="AB257" s="38" t="s">
        <v>173</v>
      </c>
      <c r="AC257" s="38" t="s">
        <v>173</v>
      </c>
      <c r="AD257" s="38" t="s">
        <v>174</v>
      </c>
      <c r="AE257" s="46" t="s">
        <v>173</v>
      </c>
      <c r="AF257" s="38" t="s">
        <v>173</v>
      </c>
      <c r="AG257" s="38" t="s">
        <v>174</v>
      </c>
      <c r="AH257" s="38"/>
      <c r="AI257" s="38"/>
      <c r="AJ257" s="4"/>
      <c r="AK257" s="4"/>
      <c r="AN257" s="11">
        <f t="shared" si="21"/>
        <v>2</v>
      </c>
      <c r="AO257" s="11" t="str">
        <f t="shared" si="18"/>
        <v>Dia útil</v>
      </c>
      <c r="AP257" s="11">
        <f t="shared" si="19"/>
        <v>7</v>
      </c>
      <c r="AQ257" s="11" t="str">
        <f t="shared" si="20"/>
        <v>12/08/2024</v>
      </c>
    </row>
    <row r="258" spans="1:43" ht="31.5" customHeight="1" x14ac:dyDescent="0.3">
      <c r="A258" s="28" t="s">
        <v>227</v>
      </c>
      <c r="B258" s="69">
        <v>45517</v>
      </c>
      <c r="C258" s="4">
        <v>0</v>
      </c>
      <c r="D258" s="4">
        <v>0</v>
      </c>
      <c r="E258" s="4">
        <v>13023763</v>
      </c>
      <c r="F258" s="3" t="s">
        <v>1325</v>
      </c>
      <c r="G258" s="4" t="s">
        <v>1326</v>
      </c>
      <c r="H258" s="4">
        <v>61</v>
      </c>
      <c r="I258" s="4" t="s">
        <v>257</v>
      </c>
      <c r="J258" s="4" t="s">
        <v>258</v>
      </c>
      <c r="K258" s="4" t="s">
        <v>117</v>
      </c>
      <c r="L258" s="4" t="s">
        <v>131</v>
      </c>
      <c r="M258" s="4" t="s">
        <v>259</v>
      </c>
      <c r="N258" s="4" t="s">
        <v>1316</v>
      </c>
      <c r="O258" s="4" t="s">
        <v>24</v>
      </c>
      <c r="P258" s="40" t="s">
        <v>2359</v>
      </c>
      <c r="Q258" s="40" t="s">
        <v>44</v>
      </c>
      <c r="R258" s="4"/>
      <c r="S258" s="4"/>
      <c r="T258" s="22" t="s">
        <v>262</v>
      </c>
      <c r="U258" s="4" t="s">
        <v>263</v>
      </c>
      <c r="V258" s="4" t="s">
        <v>43</v>
      </c>
      <c r="W258" s="4"/>
      <c r="X258" s="22" t="s">
        <v>7</v>
      </c>
      <c r="Y258" s="22" t="s">
        <v>7</v>
      </c>
      <c r="Z258" s="29" t="s">
        <v>1327</v>
      </c>
      <c r="AA258" s="29" t="s">
        <v>1328</v>
      </c>
      <c r="AB258" s="4" t="s">
        <v>174</v>
      </c>
      <c r="AC258" s="4" t="s">
        <v>174</v>
      </c>
      <c r="AD258" s="4" t="s">
        <v>174</v>
      </c>
      <c r="AE258" s="4" t="s">
        <v>173</v>
      </c>
      <c r="AF258" s="4" t="s">
        <v>174</v>
      </c>
      <c r="AG258" s="4" t="s">
        <v>174</v>
      </c>
      <c r="AH258" s="4" t="s">
        <v>173</v>
      </c>
      <c r="AI258" s="110"/>
      <c r="AJ258" s="4" t="s">
        <v>227</v>
      </c>
      <c r="AK258" s="4" t="s">
        <v>227</v>
      </c>
      <c r="AN258" s="11">
        <f t="shared" si="21"/>
        <v>2</v>
      </c>
      <c r="AO258" s="11" t="str">
        <f t="shared" ref="AO258:AO321" si="28">IF(OR(WEEKDAY(B258,2)=1,WEEKDAY(B258,2)=2,WEEKDAY(B258,2)=3,WEEKDAY(B258,2)=4,WEEKDAY(B258,2)=5),"Dia útil","Final de semana")</f>
        <v>Dia útil</v>
      </c>
      <c r="AP258" s="11">
        <f t="shared" ref="AP258:AP321" si="29">NETWORKDAYS(EOMONTH(B258,-1)+1,B258-1)</f>
        <v>8</v>
      </c>
      <c r="AQ258" s="11" t="str">
        <f t="shared" ref="AQ258:AQ321" si="30">TEXT(B258,"DD/MM/AAAA")</f>
        <v>13/08/2024</v>
      </c>
    </row>
    <row r="259" spans="1:43" ht="31.5" customHeight="1" x14ac:dyDescent="0.3">
      <c r="A259" s="122">
        <v>45497</v>
      </c>
      <c r="B259" s="190">
        <v>45517</v>
      </c>
      <c r="C259" s="46">
        <f t="shared" ref="C259:C299" si="31">_xlfn.DAYS(B259,A259)</f>
        <v>20</v>
      </c>
      <c r="D259" s="46">
        <v>0</v>
      </c>
      <c r="E259" s="46">
        <v>13023881</v>
      </c>
      <c r="F259" s="123" t="s">
        <v>1329</v>
      </c>
      <c r="G259" s="4" t="s">
        <v>1330</v>
      </c>
      <c r="H259" s="4">
        <v>47</v>
      </c>
      <c r="I259" s="38" t="s">
        <v>268</v>
      </c>
      <c r="J259" s="4" t="s">
        <v>258</v>
      </c>
      <c r="K259" s="4" t="s">
        <v>116</v>
      </c>
      <c r="L259" s="4" t="s">
        <v>1189</v>
      </c>
      <c r="M259" s="4" t="s">
        <v>294</v>
      </c>
      <c r="N259" s="4" t="s">
        <v>295</v>
      </c>
      <c r="O259" s="38" t="s">
        <v>26</v>
      </c>
      <c r="P259" s="40" t="s">
        <v>2343</v>
      </c>
      <c r="Q259" s="40" t="s">
        <v>27</v>
      </c>
      <c r="R259" s="4"/>
      <c r="S259" s="4"/>
      <c r="T259" s="22" t="s">
        <v>274</v>
      </c>
      <c r="U259" s="4" t="s">
        <v>416</v>
      </c>
      <c r="V259" s="4" t="s">
        <v>25</v>
      </c>
      <c r="W259" s="4"/>
      <c r="X259" s="4" t="s">
        <v>17</v>
      </c>
      <c r="Y259" s="4" t="s">
        <v>17</v>
      </c>
      <c r="Z259" s="125" t="s">
        <v>1331</v>
      </c>
      <c r="AA259" s="4" t="s">
        <v>297</v>
      </c>
      <c r="AB259" s="46" t="s">
        <v>174</v>
      </c>
      <c r="AC259" s="46" t="s">
        <v>174</v>
      </c>
      <c r="AD259" s="46" t="s">
        <v>174</v>
      </c>
      <c r="AE259" s="4" t="s">
        <v>174</v>
      </c>
      <c r="AF259" s="46" t="s">
        <v>174</v>
      </c>
      <c r="AG259" s="46" t="s">
        <v>174</v>
      </c>
      <c r="AH259" s="46"/>
      <c r="AI259" s="38"/>
      <c r="AJ259" s="4" t="s">
        <v>174</v>
      </c>
      <c r="AK259" s="4" t="s">
        <v>227</v>
      </c>
      <c r="AN259" s="11">
        <f t="shared" ref="AN259:AN322" si="32">IF(OR(LEFT(AQ259,2)="01",LEFT(AQ259,2)="02",LEFT(AQ259,2)="03",LEFT(AQ259,2)="04",LEFT(AQ259,2)="05",LEFT(AQ259,2)="06",LEFT(AQ259,2)="07"),1,IF(OR(LEFT(AQ259,2)="08",LEFT(AQ259,2)="09",LEFT(AQ259,2)="10",LEFT(AQ259,2)="11",LEFT(AQ259,2)="12",LEFT(AQ259,2)="13",LEFT(AQ259,2)="14"),2,IF(OR(LEFT(AQ259,2)="15",LEFT(AQ259,2)="16",LEFT(AQ259,2)="17",LEFT(AQ259,2)="18",LEFT(AQ259,2)="19",LEFT(AQ259,2)="20",LEFT(AQ259,2)="21"),3,IF(OR(LEFT(AQ259,2)="22",LEFT(AQ259,2)="23",LEFT(AQ259,2)="24",LEFT(AQ259,2)="25",LEFT(AQ259,2)="26",LEFT(AQ259,2)="27",LEFT(AQ259,2)="28"),4,5))))</f>
        <v>2</v>
      </c>
      <c r="AO259" s="11" t="str">
        <f t="shared" si="28"/>
        <v>Dia útil</v>
      </c>
      <c r="AP259" s="11">
        <f t="shared" si="29"/>
        <v>8</v>
      </c>
      <c r="AQ259" s="11" t="str">
        <f t="shared" si="30"/>
        <v>13/08/2024</v>
      </c>
    </row>
    <row r="260" spans="1:43" ht="31.5" customHeight="1" x14ac:dyDescent="0.3">
      <c r="A260" s="45">
        <v>45485</v>
      </c>
      <c r="B260" s="191">
        <v>45517</v>
      </c>
      <c r="C260" s="38">
        <f t="shared" si="31"/>
        <v>32</v>
      </c>
      <c r="D260" s="110">
        <v>0</v>
      </c>
      <c r="E260" s="38">
        <v>13023886</v>
      </c>
      <c r="F260" s="92" t="s">
        <v>1332</v>
      </c>
      <c r="G260" s="38" t="s">
        <v>1333</v>
      </c>
      <c r="H260" s="38">
        <v>67</v>
      </c>
      <c r="I260" s="38" t="s">
        <v>268</v>
      </c>
      <c r="J260" s="38" t="s">
        <v>258</v>
      </c>
      <c r="K260" s="38" t="s">
        <v>116</v>
      </c>
      <c r="L260" s="38" t="s">
        <v>151</v>
      </c>
      <c r="M260" s="110" t="s">
        <v>294</v>
      </c>
      <c r="N260" s="38" t="s">
        <v>295</v>
      </c>
      <c r="O260" s="38" t="s">
        <v>26</v>
      </c>
      <c r="P260" s="40" t="s">
        <v>2343</v>
      </c>
      <c r="Q260" s="40" t="s">
        <v>27</v>
      </c>
      <c r="R260" s="38"/>
      <c r="S260" s="38"/>
      <c r="T260" s="22" t="s">
        <v>274</v>
      </c>
      <c r="U260" s="4" t="s">
        <v>416</v>
      </c>
      <c r="V260" s="4" t="s">
        <v>25</v>
      </c>
      <c r="W260" s="38"/>
      <c r="X260" s="38" t="s">
        <v>17</v>
      </c>
      <c r="Y260" s="112" t="s">
        <v>17</v>
      </c>
      <c r="Z260" s="113" t="s">
        <v>1334</v>
      </c>
      <c r="AA260" s="38" t="s">
        <v>297</v>
      </c>
      <c r="AB260" s="38" t="s">
        <v>174</v>
      </c>
      <c r="AC260" s="38" t="s">
        <v>174</v>
      </c>
      <c r="AD260" s="38" t="s">
        <v>174</v>
      </c>
      <c r="AE260" s="4" t="s">
        <v>174</v>
      </c>
      <c r="AF260" s="110" t="s">
        <v>174</v>
      </c>
      <c r="AG260" s="38" t="s">
        <v>174</v>
      </c>
      <c r="AH260" s="38"/>
      <c r="AI260" s="38"/>
      <c r="AJ260" s="4" t="s">
        <v>174</v>
      </c>
      <c r="AK260" s="4" t="s">
        <v>227</v>
      </c>
      <c r="AN260" s="11">
        <f t="shared" si="32"/>
        <v>2</v>
      </c>
      <c r="AO260" s="11" t="str">
        <f t="shared" si="28"/>
        <v>Dia útil</v>
      </c>
      <c r="AP260" s="11">
        <f t="shared" si="29"/>
        <v>8</v>
      </c>
      <c r="AQ260" s="11" t="str">
        <f t="shared" si="30"/>
        <v>13/08/2024</v>
      </c>
    </row>
    <row r="261" spans="1:43" ht="31.5" customHeight="1" x14ac:dyDescent="0.3">
      <c r="A261" s="28">
        <v>45518</v>
      </c>
      <c r="B261" s="191">
        <v>45518</v>
      </c>
      <c r="C261" s="38">
        <f t="shared" si="31"/>
        <v>0</v>
      </c>
      <c r="D261" s="4">
        <v>1</v>
      </c>
      <c r="E261" s="4">
        <v>13026069</v>
      </c>
      <c r="F261" s="3" t="s">
        <v>796</v>
      </c>
      <c r="G261" s="38" t="s">
        <v>797</v>
      </c>
      <c r="H261" s="38">
        <v>3</v>
      </c>
      <c r="I261" s="38" t="s">
        <v>257</v>
      </c>
      <c r="J261" s="38" t="s">
        <v>258</v>
      </c>
      <c r="K261" s="38" t="s">
        <v>117</v>
      </c>
      <c r="L261" s="38" t="s">
        <v>223</v>
      </c>
      <c r="M261" s="38" t="s">
        <v>259</v>
      </c>
      <c r="N261" s="38" t="s">
        <v>1169</v>
      </c>
      <c r="O261" s="38" t="s">
        <v>29</v>
      </c>
      <c r="P261" s="40" t="s">
        <v>30</v>
      </c>
      <c r="Q261" s="40" t="s">
        <v>30</v>
      </c>
      <c r="R261" s="4" t="s">
        <v>222</v>
      </c>
      <c r="S261" s="4"/>
      <c r="T261" s="22" t="s">
        <v>262</v>
      </c>
      <c r="U261" s="4" t="s">
        <v>263</v>
      </c>
      <c r="V261" s="4" t="s">
        <v>28</v>
      </c>
      <c r="W261" s="118"/>
      <c r="X261" s="94" t="s">
        <v>7</v>
      </c>
      <c r="Y261" s="94" t="s">
        <v>7</v>
      </c>
      <c r="Z261" s="29" t="s">
        <v>1335</v>
      </c>
      <c r="AA261" s="29" t="s">
        <v>1336</v>
      </c>
      <c r="AB261" s="38" t="s">
        <v>174</v>
      </c>
      <c r="AC261" s="38" t="s">
        <v>174</v>
      </c>
      <c r="AD261" s="38" t="s">
        <v>174</v>
      </c>
      <c r="AE261" s="46" t="s">
        <v>173</v>
      </c>
      <c r="AF261" s="38" t="s">
        <v>173</v>
      </c>
      <c r="AG261" s="38" t="s">
        <v>174</v>
      </c>
      <c r="AH261" s="4"/>
      <c r="AI261" s="4"/>
      <c r="AJ261" s="4"/>
      <c r="AK261" s="4"/>
      <c r="AN261" s="11">
        <f t="shared" si="32"/>
        <v>2</v>
      </c>
      <c r="AO261" s="11" t="str">
        <f t="shared" si="28"/>
        <v>Dia útil</v>
      </c>
      <c r="AP261" s="11">
        <f t="shared" si="29"/>
        <v>9</v>
      </c>
      <c r="AQ261" s="11" t="str">
        <f t="shared" si="30"/>
        <v>14/08/2024</v>
      </c>
    </row>
    <row r="262" spans="1:43" ht="31.5" customHeight="1" x14ac:dyDescent="0.3">
      <c r="A262" s="28">
        <v>45482</v>
      </c>
      <c r="B262" s="69">
        <v>45518</v>
      </c>
      <c r="C262" s="4">
        <f t="shared" si="31"/>
        <v>36</v>
      </c>
      <c r="D262" s="4">
        <v>2</v>
      </c>
      <c r="E262" s="4">
        <v>13025645</v>
      </c>
      <c r="F262" s="3" t="s">
        <v>1337</v>
      </c>
      <c r="G262" s="4" t="s">
        <v>1338</v>
      </c>
      <c r="H262" s="4">
        <v>25</v>
      </c>
      <c r="I262" s="4" t="s">
        <v>268</v>
      </c>
      <c r="J262" s="4" t="s">
        <v>283</v>
      </c>
      <c r="K262" s="4" t="s">
        <v>117</v>
      </c>
      <c r="L262" s="4" t="s">
        <v>223</v>
      </c>
      <c r="M262" s="4" t="s">
        <v>259</v>
      </c>
      <c r="N262" s="4" t="s">
        <v>1169</v>
      </c>
      <c r="O262" s="4" t="s">
        <v>29</v>
      </c>
      <c r="P262" s="40" t="s">
        <v>32</v>
      </c>
      <c r="Q262" s="40" t="s">
        <v>32</v>
      </c>
      <c r="R262" s="4" t="s">
        <v>138</v>
      </c>
      <c r="S262" s="4" t="s">
        <v>1339</v>
      </c>
      <c r="T262" s="22" t="s">
        <v>262</v>
      </c>
      <c r="U262" s="4" t="s">
        <v>263</v>
      </c>
      <c r="V262" s="4" t="s">
        <v>46</v>
      </c>
      <c r="W262" s="4" t="s">
        <v>28</v>
      </c>
      <c r="X262" s="22" t="s">
        <v>7</v>
      </c>
      <c r="Y262" s="22" t="s">
        <v>7</v>
      </c>
      <c r="Z262" s="29" t="s">
        <v>1340</v>
      </c>
      <c r="AA262" s="29" t="s">
        <v>1341</v>
      </c>
      <c r="AB262" s="4" t="s">
        <v>174</v>
      </c>
      <c r="AC262" s="4" t="s">
        <v>174</v>
      </c>
      <c r="AD262" s="4" t="s">
        <v>174</v>
      </c>
      <c r="AE262" s="4" t="s">
        <v>173</v>
      </c>
      <c r="AF262" s="4" t="s">
        <v>173</v>
      </c>
      <c r="AG262" s="38" t="s">
        <v>173</v>
      </c>
      <c r="AH262" s="4"/>
      <c r="AI262" s="4"/>
      <c r="AJ262" s="4"/>
      <c r="AK262" s="4"/>
      <c r="AN262" s="11">
        <f t="shared" si="32"/>
        <v>2</v>
      </c>
      <c r="AO262" s="11" t="str">
        <f t="shared" si="28"/>
        <v>Dia útil</v>
      </c>
      <c r="AP262" s="11">
        <f t="shared" si="29"/>
        <v>9</v>
      </c>
      <c r="AQ262" s="11" t="str">
        <f t="shared" si="30"/>
        <v>14/08/2024</v>
      </c>
    </row>
    <row r="263" spans="1:43" ht="31.5" customHeight="1" x14ac:dyDescent="0.3">
      <c r="A263" s="28">
        <v>45475</v>
      </c>
      <c r="B263" s="191">
        <v>45518</v>
      </c>
      <c r="C263" s="38">
        <f t="shared" si="31"/>
        <v>43</v>
      </c>
      <c r="D263" s="4">
        <v>0</v>
      </c>
      <c r="E263" s="4">
        <v>13026875</v>
      </c>
      <c r="F263" s="3" t="s">
        <v>1342</v>
      </c>
      <c r="G263" s="46" t="s">
        <v>1343</v>
      </c>
      <c r="H263" s="4">
        <v>24</v>
      </c>
      <c r="I263" s="4" t="s">
        <v>268</v>
      </c>
      <c r="J263" s="4" t="s">
        <v>283</v>
      </c>
      <c r="K263" s="4" t="s">
        <v>116</v>
      </c>
      <c r="L263" s="4" t="s">
        <v>224</v>
      </c>
      <c r="M263" s="4" t="s">
        <v>294</v>
      </c>
      <c r="N263" s="4" t="s">
        <v>295</v>
      </c>
      <c r="O263" s="4" t="s">
        <v>26</v>
      </c>
      <c r="P263" s="40" t="s">
        <v>2343</v>
      </c>
      <c r="Q263" s="40" t="s">
        <v>27</v>
      </c>
      <c r="R263" s="4"/>
      <c r="S263" s="4"/>
      <c r="T263" s="22" t="s">
        <v>274</v>
      </c>
      <c r="U263" s="4" t="s">
        <v>416</v>
      </c>
      <c r="V263" s="4" t="s">
        <v>25</v>
      </c>
      <c r="W263" s="4"/>
      <c r="X263" s="4" t="s">
        <v>17</v>
      </c>
      <c r="Y263" s="4" t="s">
        <v>17</v>
      </c>
      <c r="Z263" s="29" t="s">
        <v>1344</v>
      </c>
      <c r="AA263" s="29"/>
      <c r="AB263" s="4" t="s">
        <v>174</v>
      </c>
      <c r="AC263" s="4" t="s">
        <v>174</v>
      </c>
      <c r="AD263" s="4" t="s">
        <v>174</v>
      </c>
      <c r="AE263" s="4" t="s">
        <v>228</v>
      </c>
      <c r="AF263" s="4" t="s">
        <v>174</v>
      </c>
      <c r="AG263" s="4" t="s">
        <v>173</v>
      </c>
      <c r="AH263" s="4"/>
      <c r="AI263" s="4"/>
      <c r="AJ263" s="4" t="s">
        <v>174</v>
      </c>
      <c r="AK263" s="4" t="s">
        <v>227</v>
      </c>
      <c r="AN263" s="11">
        <f t="shared" si="32"/>
        <v>2</v>
      </c>
      <c r="AO263" s="11" t="str">
        <f t="shared" si="28"/>
        <v>Dia útil</v>
      </c>
      <c r="AP263" s="11">
        <f t="shared" si="29"/>
        <v>9</v>
      </c>
      <c r="AQ263" s="11" t="str">
        <f t="shared" si="30"/>
        <v>14/08/2024</v>
      </c>
    </row>
    <row r="264" spans="1:43" ht="31.5" customHeight="1" x14ac:dyDescent="0.3">
      <c r="A264" s="28">
        <v>45518</v>
      </c>
      <c r="B264" s="191">
        <v>45518</v>
      </c>
      <c r="C264" s="38">
        <f t="shared" si="31"/>
        <v>0</v>
      </c>
      <c r="D264" s="4">
        <v>1</v>
      </c>
      <c r="E264" s="4">
        <v>13026761</v>
      </c>
      <c r="F264" s="3" t="s">
        <v>1345</v>
      </c>
      <c r="G264" s="38" t="s">
        <v>1346</v>
      </c>
      <c r="H264" s="38">
        <v>48</v>
      </c>
      <c r="I264" s="38" t="s">
        <v>257</v>
      </c>
      <c r="J264" s="38" t="s">
        <v>258</v>
      </c>
      <c r="K264" s="38" t="s">
        <v>116</v>
      </c>
      <c r="L264" s="4" t="s">
        <v>131</v>
      </c>
      <c r="M264" s="110" t="s">
        <v>259</v>
      </c>
      <c r="N264" s="38" t="s">
        <v>1169</v>
      </c>
      <c r="O264" s="38" t="s">
        <v>29</v>
      </c>
      <c r="P264" s="40" t="s">
        <v>30</v>
      </c>
      <c r="Q264" s="40" t="s">
        <v>30</v>
      </c>
      <c r="R264" s="4" t="s">
        <v>130</v>
      </c>
      <c r="S264" s="4"/>
      <c r="T264" s="94" t="s">
        <v>262</v>
      </c>
      <c r="U264" s="38" t="s">
        <v>263</v>
      </c>
      <c r="V264" s="112" t="s">
        <v>28</v>
      </c>
      <c r="W264" s="38"/>
      <c r="X264" s="38" t="s">
        <v>12</v>
      </c>
      <c r="Y264" s="112" t="s">
        <v>7</v>
      </c>
      <c r="Z264" s="29" t="s">
        <v>1347</v>
      </c>
      <c r="AA264" s="29" t="s">
        <v>1348</v>
      </c>
      <c r="AB264" s="4" t="s">
        <v>174</v>
      </c>
      <c r="AC264" s="4" t="s">
        <v>174</v>
      </c>
      <c r="AD264" s="4" t="s">
        <v>174</v>
      </c>
      <c r="AE264" s="4" t="s">
        <v>173</v>
      </c>
      <c r="AF264" s="110" t="s">
        <v>173</v>
      </c>
      <c r="AG264" s="4" t="s">
        <v>173</v>
      </c>
      <c r="AH264" s="4"/>
      <c r="AI264" s="4"/>
      <c r="AJ264" s="4"/>
      <c r="AK264" s="4"/>
      <c r="AN264" s="11">
        <f t="shared" si="32"/>
        <v>2</v>
      </c>
      <c r="AO264" s="11" t="str">
        <f t="shared" si="28"/>
        <v>Dia útil</v>
      </c>
      <c r="AP264" s="11">
        <f t="shared" si="29"/>
        <v>9</v>
      </c>
      <c r="AQ264" s="11" t="str">
        <f t="shared" si="30"/>
        <v>14/08/2024</v>
      </c>
    </row>
    <row r="265" spans="1:43" ht="31.5" customHeight="1" x14ac:dyDescent="0.3">
      <c r="A265" s="45">
        <v>45519</v>
      </c>
      <c r="B265" s="91">
        <v>45519</v>
      </c>
      <c r="C265" s="38">
        <f t="shared" si="31"/>
        <v>0</v>
      </c>
      <c r="D265" s="38">
        <v>4</v>
      </c>
      <c r="E265" s="38">
        <v>13029120</v>
      </c>
      <c r="F265" s="92" t="s">
        <v>1349</v>
      </c>
      <c r="G265" s="38" t="s">
        <v>1350</v>
      </c>
      <c r="H265" s="38">
        <v>68</v>
      </c>
      <c r="I265" s="38" t="s">
        <v>268</v>
      </c>
      <c r="J265" s="38" t="s">
        <v>258</v>
      </c>
      <c r="K265" s="38" t="s">
        <v>116</v>
      </c>
      <c r="L265" s="38" t="s">
        <v>224</v>
      </c>
      <c r="M265" s="38" t="s">
        <v>259</v>
      </c>
      <c r="N265" s="38" t="s">
        <v>338</v>
      </c>
      <c r="O265" s="38" t="s">
        <v>24</v>
      </c>
      <c r="P265" s="40" t="s">
        <v>2359</v>
      </c>
      <c r="Q265" s="40" t="s">
        <v>2375</v>
      </c>
      <c r="R265" s="38" t="s">
        <v>1351</v>
      </c>
      <c r="S265" s="38"/>
      <c r="T265" s="94" t="s">
        <v>262</v>
      </c>
      <c r="U265" s="38" t="s">
        <v>263</v>
      </c>
      <c r="V265" s="38" t="s">
        <v>31</v>
      </c>
      <c r="W265" s="38"/>
      <c r="X265" s="38" t="s">
        <v>12</v>
      </c>
      <c r="Y265" s="94" t="s">
        <v>12</v>
      </c>
      <c r="Z265" s="93" t="s">
        <v>1352</v>
      </c>
      <c r="AA265" s="93" t="s">
        <v>1353</v>
      </c>
      <c r="AB265" s="38" t="s">
        <v>173</v>
      </c>
      <c r="AC265" s="38" t="s">
        <v>173</v>
      </c>
      <c r="AD265" s="38" t="s">
        <v>174</v>
      </c>
      <c r="AE265" s="46" t="s">
        <v>173</v>
      </c>
      <c r="AF265" s="110" t="s">
        <v>173</v>
      </c>
      <c r="AG265" s="38" t="s">
        <v>174</v>
      </c>
      <c r="AH265" s="38"/>
      <c r="AI265" s="38"/>
      <c r="AJ265" s="4"/>
      <c r="AK265" s="4"/>
      <c r="AN265" s="11">
        <f t="shared" si="32"/>
        <v>3</v>
      </c>
      <c r="AO265" s="11" t="str">
        <f t="shared" si="28"/>
        <v>Dia útil</v>
      </c>
      <c r="AP265" s="11">
        <f t="shared" si="29"/>
        <v>10</v>
      </c>
      <c r="AQ265" s="11" t="str">
        <f t="shared" si="30"/>
        <v>15/08/2024</v>
      </c>
    </row>
    <row r="266" spans="1:43" ht="31.5" customHeight="1" x14ac:dyDescent="0.3">
      <c r="A266" s="28">
        <v>45520</v>
      </c>
      <c r="B266" s="69">
        <v>45520</v>
      </c>
      <c r="C266" s="38">
        <f t="shared" si="31"/>
        <v>0</v>
      </c>
      <c r="D266" s="38">
        <v>4</v>
      </c>
      <c r="E266" s="4">
        <v>13030747</v>
      </c>
      <c r="F266" s="3" t="s">
        <v>1354</v>
      </c>
      <c r="G266" s="4" t="s">
        <v>1355</v>
      </c>
      <c r="H266" s="4">
        <v>2</v>
      </c>
      <c r="I266" s="4" t="s">
        <v>268</v>
      </c>
      <c r="J266" s="4" t="s">
        <v>258</v>
      </c>
      <c r="K266" s="4" t="s">
        <v>118</v>
      </c>
      <c r="L266" s="4" t="s">
        <v>224</v>
      </c>
      <c r="M266" s="4" t="s">
        <v>259</v>
      </c>
      <c r="N266" s="4" t="s">
        <v>1169</v>
      </c>
      <c r="O266" s="4" t="s">
        <v>29</v>
      </c>
      <c r="P266" s="40" t="s">
        <v>32</v>
      </c>
      <c r="Q266" s="40" t="s">
        <v>32</v>
      </c>
      <c r="R266" s="4" t="s">
        <v>144</v>
      </c>
      <c r="S266" s="4"/>
      <c r="T266" s="22" t="s">
        <v>262</v>
      </c>
      <c r="U266" s="4" t="s">
        <v>263</v>
      </c>
      <c r="V266" s="4" t="s">
        <v>28</v>
      </c>
      <c r="W266" s="4"/>
      <c r="X266" s="4" t="s">
        <v>7</v>
      </c>
      <c r="Y266" s="4" t="s">
        <v>7</v>
      </c>
      <c r="Z266" s="29" t="s">
        <v>1356</v>
      </c>
      <c r="AA266" s="29" t="s">
        <v>1357</v>
      </c>
      <c r="AB266" s="4" t="s">
        <v>173</v>
      </c>
      <c r="AC266" s="4" t="s">
        <v>174</v>
      </c>
      <c r="AD266" s="38" t="s">
        <v>173</v>
      </c>
      <c r="AE266" s="38" t="s">
        <v>173</v>
      </c>
      <c r="AF266" s="38" t="s">
        <v>173</v>
      </c>
      <c r="AG266" s="38" t="s">
        <v>174</v>
      </c>
      <c r="AH266" s="4"/>
      <c r="AI266" s="4"/>
      <c r="AJ266" s="4"/>
      <c r="AK266" s="4"/>
      <c r="AN266" s="11">
        <f t="shared" si="32"/>
        <v>3</v>
      </c>
      <c r="AO266" s="11" t="str">
        <f t="shared" si="28"/>
        <v>Dia útil</v>
      </c>
      <c r="AP266" s="11">
        <f t="shared" si="29"/>
        <v>11</v>
      </c>
      <c r="AQ266" s="11" t="str">
        <f t="shared" si="30"/>
        <v>16/08/2024</v>
      </c>
    </row>
    <row r="267" spans="1:43" ht="31.5" customHeight="1" x14ac:dyDescent="0.3">
      <c r="A267" s="28">
        <v>45513</v>
      </c>
      <c r="B267" s="69">
        <v>45520</v>
      </c>
      <c r="C267" s="38">
        <f t="shared" si="31"/>
        <v>7</v>
      </c>
      <c r="D267" s="4">
        <v>4</v>
      </c>
      <c r="E267" s="4">
        <v>13030693</v>
      </c>
      <c r="F267" s="3" t="s">
        <v>1358</v>
      </c>
      <c r="G267" s="4" t="s">
        <v>1359</v>
      </c>
      <c r="H267" s="4">
        <v>42</v>
      </c>
      <c r="I267" s="4" t="s">
        <v>268</v>
      </c>
      <c r="J267" s="4" t="s">
        <v>258</v>
      </c>
      <c r="K267" s="4" t="s">
        <v>118</v>
      </c>
      <c r="L267" s="4" t="s">
        <v>136</v>
      </c>
      <c r="M267" s="110" t="s">
        <v>259</v>
      </c>
      <c r="N267" s="38" t="s">
        <v>620</v>
      </c>
      <c r="O267" s="112" t="s">
        <v>29</v>
      </c>
      <c r="P267" s="40" t="s">
        <v>30</v>
      </c>
      <c r="Q267" s="40" t="s">
        <v>30</v>
      </c>
      <c r="R267" s="4" t="s">
        <v>135</v>
      </c>
      <c r="S267" s="4"/>
      <c r="T267" s="22" t="s">
        <v>262</v>
      </c>
      <c r="U267" s="4" t="s">
        <v>263</v>
      </c>
      <c r="V267" s="4" t="s">
        <v>28</v>
      </c>
      <c r="W267" s="4"/>
      <c r="X267" s="4" t="s">
        <v>7</v>
      </c>
      <c r="Y267" s="4" t="s">
        <v>7</v>
      </c>
      <c r="Z267" s="29" t="s">
        <v>1360</v>
      </c>
      <c r="AA267" s="29" t="s">
        <v>1361</v>
      </c>
      <c r="AB267" s="4" t="s">
        <v>173</v>
      </c>
      <c r="AC267" s="4" t="s">
        <v>173</v>
      </c>
      <c r="AD267" s="4" t="s">
        <v>174</v>
      </c>
      <c r="AE267" s="4" t="s">
        <v>173</v>
      </c>
      <c r="AF267" s="4" t="s">
        <v>173</v>
      </c>
      <c r="AG267" s="4" t="s">
        <v>174</v>
      </c>
      <c r="AH267" s="4"/>
      <c r="AI267" s="4"/>
      <c r="AJ267" s="4"/>
      <c r="AK267" s="4"/>
      <c r="AN267" s="11">
        <f t="shared" si="32"/>
        <v>3</v>
      </c>
      <c r="AO267" s="11" t="str">
        <f t="shared" si="28"/>
        <v>Dia útil</v>
      </c>
      <c r="AP267" s="11">
        <f t="shared" si="29"/>
        <v>11</v>
      </c>
      <c r="AQ267" s="11" t="str">
        <f t="shared" si="30"/>
        <v>16/08/2024</v>
      </c>
    </row>
    <row r="268" spans="1:43" ht="31.5" customHeight="1" x14ac:dyDescent="0.3">
      <c r="A268" s="28">
        <v>45467</v>
      </c>
      <c r="B268" s="69">
        <v>45520</v>
      </c>
      <c r="C268" s="38">
        <f t="shared" si="31"/>
        <v>53</v>
      </c>
      <c r="D268" s="4">
        <v>1</v>
      </c>
      <c r="E268" s="4">
        <v>13029740</v>
      </c>
      <c r="F268" s="3" t="s">
        <v>1362</v>
      </c>
      <c r="G268" s="4" t="s">
        <v>1363</v>
      </c>
      <c r="H268" s="4">
        <v>44</v>
      </c>
      <c r="I268" s="4" t="s">
        <v>268</v>
      </c>
      <c r="J268" s="4" t="s">
        <v>258</v>
      </c>
      <c r="K268" s="4" t="s">
        <v>118</v>
      </c>
      <c r="L268" s="4" t="s">
        <v>226</v>
      </c>
      <c r="M268" s="38" t="s">
        <v>294</v>
      </c>
      <c r="N268" s="38" t="s">
        <v>1143</v>
      </c>
      <c r="O268" s="38" t="s">
        <v>34</v>
      </c>
      <c r="P268" s="40" t="s">
        <v>56</v>
      </c>
      <c r="Q268" s="40" t="s">
        <v>56</v>
      </c>
      <c r="R268" s="4"/>
      <c r="S268" s="4"/>
      <c r="T268" s="94" t="s">
        <v>262</v>
      </c>
      <c r="U268" s="38" t="s">
        <v>416</v>
      </c>
      <c r="V268" s="4" t="s">
        <v>33</v>
      </c>
      <c r="W268" s="4"/>
      <c r="X268" s="4" t="s">
        <v>12</v>
      </c>
      <c r="Y268" s="22" t="s">
        <v>12</v>
      </c>
      <c r="Z268" s="29" t="s">
        <v>1364</v>
      </c>
      <c r="AA268" s="29"/>
      <c r="AB268" s="4" t="s">
        <v>174</v>
      </c>
      <c r="AC268" s="4" t="s">
        <v>174</v>
      </c>
      <c r="AD268" s="38" t="s">
        <v>174</v>
      </c>
      <c r="AE268" s="4" t="s">
        <v>173</v>
      </c>
      <c r="AF268" s="4" t="s">
        <v>173</v>
      </c>
      <c r="AG268" s="38" t="s">
        <v>174</v>
      </c>
      <c r="AH268" s="4"/>
      <c r="AI268" s="4"/>
      <c r="AJ268" s="4"/>
      <c r="AK268" s="4"/>
      <c r="AN268" s="11">
        <f t="shared" si="32"/>
        <v>3</v>
      </c>
      <c r="AO268" s="11" t="str">
        <f t="shared" si="28"/>
        <v>Dia útil</v>
      </c>
      <c r="AP268" s="11">
        <f t="shared" si="29"/>
        <v>11</v>
      </c>
      <c r="AQ268" s="11" t="str">
        <f t="shared" si="30"/>
        <v>16/08/2024</v>
      </c>
    </row>
    <row r="269" spans="1:43" ht="31.5" customHeight="1" x14ac:dyDescent="0.3">
      <c r="A269" s="28">
        <v>45516</v>
      </c>
      <c r="B269" s="69">
        <v>45520</v>
      </c>
      <c r="C269" s="4">
        <f t="shared" si="31"/>
        <v>4</v>
      </c>
      <c r="D269" s="4">
        <v>3</v>
      </c>
      <c r="E269" s="4">
        <v>13030332</v>
      </c>
      <c r="F269" s="3" t="s">
        <v>1365</v>
      </c>
      <c r="G269" s="4" t="s">
        <v>1366</v>
      </c>
      <c r="H269" s="4">
        <v>7</v>
      </c>
      <c r="I269" s="4" t="s">
        <v>268</v>
      </c>
      <c r="J269" s="4" t="s">
        <v>283</v>
      </c>
      <c r="K269" s="4" t="s">
        <v>117</v>
      </c>
      <c r="L269" s="4" t="s">
        <v>224</v>
      </c>
      <c r="M269" s="4" t="s">
        <v>294</v>
      </c>
      <c r="N269" s="4" t="s">
        <v>1143</v>
      </c>
      <c r="O269" s="38" t="s">
        <v>52</v>
      </c>
      <c r="P269" s="40" t="s">
        <v>2346</v>
      </c>
      <c r="Q269" s="40" t="s">
        <v>52</v>
      </c>
      <c r="R269" s="4"/>
      <c r="S269" s="4"/>
      <c r="T269" s="22" t="s">
        <v>274</v>
      </c>
      <c r="U269" s="4" t="s">
        <v>416</v>
      </c>
      <c r="V269" s="4" t="s">
        <v>113</v>
      </c>
      <c r="W269" s="4"/>
      <c r="X269" s="4" t="s">
        <v>12</v>
      </c>
      <c r="Y269" s="22" t="s">
        <v>12</v>
      </c>
      <c r="Z269" s="29" t="s">
        <v>1367</v>
      </c>
      <c r="AA269" s="29" t="s">
        <v>1368</v>
      </c>
      <c r="AB269" s="4" t="s">
        <v>173</v>
      </c>
      <c r="AC269" s="4" t="s">
        <v>173</v>
      </c>
      <c r="AD269" s="4" t="s">
        <v>174</v>
      </c>
      <c r="AE269" s="4" t="s">
        <v>173</v>
      </c>
      <c r="AF269" s="4" t="s">
        <v>173</v>
      </c>
      <c r="AG269" s="4" t="s">
        <v>173</v>
      </c>
      <c r="AH269" s="4"/>
      <c r="AI269" s="4"/>
      <c r="AJ269" s="4"/>
      <c r="AK269" s="4"/>
      <c r="AN269" s="11">
        <f t="shared" si="32"/>
        <v>3</v>
      </c>
      <c r="AO269" s="11" t="str">
        <f t="shared" si="28"/>
        <v>Dia útil</v>
      </c>
      <c r="AP269" s="11">
        <f t="shared" si="29"/>
        <v>11</v>
      </c>
      <c r="AQ269" s="11" t="str">
        <f t="shared" si="30"/>
        <v>16/08/2024</v>
      </c>
    </row>
    <row r="270" spans="1:43" ht="31.5" customHeight="1" x14ac:dyDescent="0.3">
      <c r="A270" s="45">
        <v>45483</v>
      </c>
      <c r="B270" s="91">
        <v>45520</v>
      </c>
      <c r="C270" s="38">
        <f t="shared" si="31"/>
        <v>37</v>
      </c>
      <c r="D270" s="38">
        <v>0</v>
      </c>
      <c r="E270" s="38">
        <v>13031360</v>
      </c>
      <c r="F270" s="92" t="s">
        <v>1369</v>
      </c>
      <c r="G270" s="38" t="s">
        <v>1370</v>
      </c>
      <c r="H270" s="38"/>
      <c r="I270" s="38" t="s">
        <v>268</v>
      </c>
      <c r="J270" s="38" t="s">
        <v>283</v>
      </c>
      <c r="K270" s="38" t="s">
        <v>116</v>
      </c>
      <c r="L270" s="38" t="s">
        <v>223</v>
      </c>
      <c r="M270" s="38" t="s">
        <v>294</v>
      </c>
      <c r="N270" s="38" t="s">
        <v>295</v>
      </c>
      <c r="O270" s="38" t="s">
        <v>26</v>
      </c>
      <c r="P270" s="40" t="s">
        <v>2343</v>
      </c>
      <c r="Q270" s="40" t="s">
        <v>76</v>
      </c>
      <c r="R270" s="38"/>
      <c r="S270" s="38"/>
      <c r="T270" s="38" t="s">
        <v>262</v>
      </c>
      <c r="U270" s="38" t="s">
        <v>416</v>
      </c>
      <c r="V270" s="38" t="s">
        <v>25</v>
      </c>
      <c r="W270" s="38"/>
      <c r="X270" s="38" t="s">
        <v>17</v>
      </c>
      <c r="Y270" s="38" t="s">
        <v>17</v>
      </c>
      <c r="Z270" s="93" t="s">
        <v>1371</v>
      </c>
      <c r="AA270" s="93" t="s">
        <v>1372</v>
      </c>
      <c r="AB270" s="38" t="s">
        <v>174</v>
      </c>
      <c r="AC270" s="38" t="s">
        <v>174</v>
      </c>
      <c r="AD270" s="38" t="s">
        <v>174</v>
      </c>
      <c r="AE270" s="38" t="s">
        <v>174</v>
      </c>
      <c r="AF270" s="38" t="s">
        <v>174</v>
      </c>
      <c r="AG270" s="38" t="s">
        <v>174</v>
      </c>
      <c r="AH270" s="38"/>
      <c r="AI270" s="38"/>
      <c r="AJ270" s="4" t="s">
        <v>174</v>
      </c>
      <c r="AK270" s="4" t="s">
        <v>227</v>
      </c>
      <c r="AN270" s="11">
        <f t="shared" si="32"/>
        <v>3</v>
      </c>
      <c r="AO270" s="11" t="str">
        <f t="shared" si="28"/>
        <v>Dia útil</v>
      </c>
      <c r="AP270" s="11">
        <f t="shared" si="29"/>
        <v>11</v>
      </c>
      <c r="AQ270" s="11" t="str">
        <f t="shared" si="30"/>
        <v>16/08/2024</v>
      </c>
    </row>
    <row r="271" spans="1:43" ht="31.5" customHeight="1" x14ac:dyDescent="0.3">
      <c r="A271" s="28">
        <v>45503</v>
      </c>
      <c r="B271" s="69">
        <v>45523</v>
      </c>
      <c r="C271" s="38">
        <f t="shared" si="31"/>
        <v>20</v>
      </c>
      <c r="D271" s="4">
        <v>3</v>
      </c>
      <c r="E271" s="4">
        <v>13032141</v>
      </c>
      <c r="F271" s="3" t="s">
        <v>773</v>
      </c>
      <c r="G271" s="4" t="s">
        <v>1373</v>
      </c>
      <c r="H271" s="4">
        <v>79</v>
      </c>
      <c r="I271" s="4" t="s">
        <v>257</v>
      </c>
      <c r="J271" s="4" t="s">
        <v>1220</v>
      </c>
      <c r="K271" s="21" t="s">
        <v>118</v>
      </c>
      <c r="L271" s="4" t="s">
        <v>136</v>
      </c>
      <c r="M271" s="4" t="s">
        <v>259</v>
      </c>
      <c r="N271" s="4" t="s">
        <v>1185</v>
      </c>
      <c r="O271" s="4" t="s">
        <v>24</v>
      </c>
      <c r="P271" s="40" t="s">
        <v>81</v>
      </c>
      <c r="Q271" s="40" t="s">
        <v>81</v>
      </c>
      <c r="R271" s="4"/>
      <c r="S271" s="4"/>
      <c r="T271" s="4" t="s">
        <v>274</v>
      </c>
      <c r="U271" s="38" t="s">
        <v>263</v>
      </c>
      <c r="V271" s="4" t="s">
        <v>51</v>
      </c>
      <c r="W271" s="4"/>
      <c r="X271" s="4" t="s">
        <v>7</v>
      </c>
      <c r="Y271" s="4" t="s">
        <v>7</v>
      </c>
      <c r="Z271" s="29" t="s">
        <v>1374</v>
      </c>
      <c r="AA271" s="29" t="s">
        <v>1375</v>
      </c>
      <c r="AB271" s="4" t="s">
        <v>174</v>
      </c>
      <c r="AC271" s="4" t="s">
        <v>174</v>
      </c>
      <c r="AD271" s="4" t="s">
        <v>173</v>
      </c>
      <c r="AE271" s="4" t="s">
        <v>173</v>
      </c>
      <c r="AF271" s="4" t="s">
        <v>173</v>
      </c>
      <c r="AG271" s="38" t="s">
        <v>174</v>
      </c>
      <c r="AH271" s="4"/>
      <c r="AI271" s="4"/>
      <c r="AJ271" s="4" t="s">
        <v>173</v>
      </c>
      <c r="AK271" s="4" t="s">
        <v>1376</v>
      </c>
      <c r="AN271" s="11">
        <f t="shared" si="32"/>
        <v>3</v>
      </c>
      <c r="AO271" s="11" t="str">
        <f t="shared" si="28"/>
        <v>Dia útil</v>
      </c>
      <c r="AP271" s="11">
        <f t="shared" si="29"/>
        <v>12</v>
      </c>
      <c r="AQ271" s="11" t="str">
        <f t="shared" si="30"/>
        <v>19/08/2024</v>
      </c>
    </row>
    <row r="272" spans="1:43" ht="31.5" customHeight="1" x14ac:dyDescent="0.3">
      <c r="A272" s="28">
        <v>45523</v>
      </c>
      <c r="B272" s="69">
        <v>45523</v>
      </c>
      <c r="C272" s="38">
        <f t="shared" si="31"/>
        <v>0</v>
      </c>
      <c r="D272" s="42">
        <v>1</v>
      </c>
      <c r="E272" s="4">
        <v>13033051</v>
      </c>
      <c r="F272" s="3" t="s">
        <v>1377</v>
      </c>
      <c r="G272" s="4" t="s">
        <v>1378</v>
      </c>
      <c r="H272" s="4">
        <v>34</v>
      </c>
      <c r="I272" s="38" t="s">
        <v>268</v>
      </c>
      <c r="J272" s="4" t="s">
        <v>1379</v>
      </c>
      <c r="K272" s="4" t="s">
        <v>121</v>
      </c>
      <c r="L272" s="4" t="s">
        <v>136</v>
      </c>
      <c r="M272" s="38" t="s">
        <v>259</v>
      </c>
      <c r="N272" s="38" t="s">
        <v>338</v>
      </c>
      <c r="O272" s="38" t="s">
        <v>61</v>
      </c>
      <c r="P272" s="40" t="s">
        <v>338</v>
      </c>
      <c r="Q272" s="40" t="s">
        <v>73</v>
      </c>
      <c r="R272" s="4"/>
      <c r="S272" s="4"/>
      <c r="T272" s="4" t="s">
        <v>274</v>
      </c>
      <c r="U272" s="4" t="s">
        <v>263</v>
      </c>
      <c r="V272" s="4" t="s">
        <v>33</v>
      </c>
      <c r="W272" s="4"/>
      <c r="X272" s="4" t="s">
        <v>7</v>
      </c>
      <c r="Y272" s="4" t="s">
        <v>12</v>
      </c>
      <c r="Z272" s="29" t="s">
        <v>1380</v>
      </c>
      <c r="AA272" s="29" t="s">
        <v>1381</v>
      </c>
      <c r="AB272" s="4" t="s">
        <v>174</v>
      </c>
      <c r="AC272" s="4" t="s">
        <v>174</v>
      </c>
      <c r="AD272" s="4" t="s">
        <v>173</v>
      </c>
      <c r="AE272" s="4" t="s">
        <v>173</v>
      </c>
      <c r="AF272" s="4" t="s">
        <v>173</v>
      </c>
      <c r="AG272" s="38" t="s">
        <v>174</v>
      </c>
      <c r="AH272" s="4"/>
      <c r="AI272" s="29" t="s">
        <v>1382</v>
      </c>
      <c r="AJ272" s="4"/>
      <c r="AK272" s="4"/>
      <c r="AN272" s="11">
        <f t="shared" si="32"/>
        <v>3</v>
      </c>
      <c r="AO272" s="11" t="str">
        <f t="shared" si="28"/>
        <v>Dia útil</v>
      </c>
      <c r="AP272" s="11">
        <f t="shared" si="29"/>
        <v>12</v>
      </c>
      <c r="AQ272" s="11" t="str">
        <f t="shared" si="30"/>
        <v>19/08/2024</v>
      </c>
    </row>
    <row r="273" spans="1:43" ht="31.5" customHeight="1" x14ac:dyDescent="0.3">
      <c r="A273" s="45">
        <v>45504</v>
      </c>
      <c r="B273" s="91">
        <v>45523</v>
      </c>
      <c r="C273" s="38">
        <f t="shared" si="31"/>
        <v>19</v>
      </c>
      <c r="D273" s="38">
        <v>0</v>
      </c>
      <c r="E273" s="38">
        <v>13033156</v>
      </c>
      <c r="F273" s="92" t="s">
        <v>1383</v>
      </c>
      <c r="G273" s="38" t="s">
        <v>1384</v>
      </c>
      <c r="H273" s="38">
        <v>72</v>
      </c>
      <c r="I273" s="38" t="s">
        <v>268</v>
      </c>
      <c r="J273" s="38" t="s">
        <v>1379</v>
      </c>
      <c r="K273" s="38" t="s">
        <v>118</v>
      </c>
      <c r="L273" s="38" t="s">
        <v>151</v>
      </c>
      <c r="M273" s="38" t="s">
        <v>294</v>
      </c>
      <c r="N273" s="38" t="s">
        <v>295</v>
      </c>
      <c r="O273" s="38" t="s">
        <v>26</v>
      </c>
      <c r="P273" s="40" t="s">
        <v>2343</v>
      </c>
      <c r="Q273" s="40" t="s">
        <v>27</v>
      </c>
      <c r="R273" s="38"/>
      <c r="S273" s="38"/>
      <c r="T273" s="38" t="s">
        <v>274</v>
      </c>
      <c r="U273" s="38" t="s">
        <v>416</v>
      </c>
      <c r="V273" s="38" t="s">
        <v>25</v>
      </c>
      <c r="W273" s="38"/>
      <c r="X273" s="38" t="s">
        <v>14</v>
      </c>
      <c r="Y273" s="38" t="s">
        <v>14</v>
      </c>
      <c r="Z273" s="93" t="s">
        <v>1385</v>
      </c>
      <c r="AA273" s="29" t="s">
        <v>1386</v>
      </c>
      <c r="AB273" s="38" t="s">
        <v>174</v>
      </c>
      <c r="AC273" s="38" t="s">
        <v>174</v>
      </c>
      <c r="AD273" s="38" t="s">
        <v>174</v>
      </c>
      <c r="AE273" s="4" t="s">
        <v>173</v>
      </c>
      <c r="AF273" s="38" t="s">
        <v>174</v>
      </c>
      <c r="AG273" s="38" t="s">
        <v>174</v>
      </c>
      <c r="AH273" s="38"/>
      <c r="AI273" s="38"/>
      <c r="AJ273" s="4" t="s">
        <v>174</v>
      </c>
      <c r="AK273" s="4" t="s">
        <v>227</v>
      </c>
      <c r="AN273" s="11">
        <f t="shared" si="32"/>
        <v>3</v>
      </c>
      <c r="AO273" s="11" t="str">
        <f t="shared" si="28"/>
        <v>Dia útil</v>
      </c>
      <c r="AP273" s="11">
        <f t="shared" si="29"/>
        <v>12</v>
      </c>
      <c r="AQ273" s="11" t="str">
        <f t="shared" si="30"/>
        <v>19/08/2024</v>
      </c>
    </row>
    <row r="274" spans="1:43" ht="31.5" customHeight="1" x14ac:dyDescent="0.3">
      <c r="A274" s="45">
        <v>45474</v>
      </c>
      <c r="B274" s="91">
        <v>45523</v>
      </c>
      <c r="C274" s="38">
        <f t="shared" si="31"/>
        <v>49</v>
      </c>
      <c r="D274" s="38">
        <v>6</v>
      </c>
      <c r="E274" s="38">
        <v>13033658</v>
      </c>
      <c r="F274" s="92" t="s">
        <v>1387</v>
      </c>
      <c r="G274" s="38" t="s">
        <v>1388</v>
      </c>
      <c r="H274" s="38">
        <v>65</v>
      </c>
      <c r="I274" s="38" t="s">
        <v>268</v>
      </c>
      <c r="J274" s="38" t="s">
        <v>1379</v>
      </c>
      <c r="K274" s="38" t="s">
        <v>118</v>
      </c>
      <c r="L274" s="38" t="s">
        <v>226</v>
      </c>
      <c r="M274" s="38" t="s">
        <v>294</v>
      </c>
      <c r="N274" s="38" t="s">
        <v>295</v>
      </c>
      <c r="O274" s="38" t="s">
        <v>26</v>
      </c>
      <c r="P274" s="40" t="s">
        <v>2343</v>
      </c>
      <c r="Q274" s="40" t="s">
        <v>27</v>
      </c>
      <c r="R274" s="38"/>
      <c r="S274" s="38"/>
      <c r="T274" s="38" t="s">
        <v>274</v>
      </c>
      <c r="U274" s="38" t="s">
        <v>416</v>
      </c>
      <c r="V274" s="38" t="s">
        <v>25</v>
      </c>
      <c r="W274" s="38"/>
      <c r="X274" s="38" t="s">
        <v>14</v>
      </c>
      <c r="Y274" s="38" t="s">
        <v>14</v>
      </c>
      <c r="Z274" s="93" t="s">
        <v>1389</v>
      </c>
      <c r="AA274" s="93" t="s">
        <v>1390</v>
      </c>
      <c r="AB274" s="38" t="s">
        <v>174</v>
      </c>
      <c r="AC274" s="38" t="s">
        <v>174</v>
      </c>
      <c r="AD274" s="38" t="s">
        <v>174</v>
      </c>
      <c r="AE274" s="4" t="s">
        <v>173</v>
      </c>
      <c r="AF274" s="4" t="s">
        <v>173</v>
      </c>
      <c r="AG274" s="38" t="s">
        <v>174</v>
      </c>
      <c r="AH274" s="38"/>
      <c r="AI274" s="38"/>
      <c r="AJ274" s="4" t="s">
        <v>174</v>
      </c>
      <c r="AK274" s="4" t="s">
        <v>227</v>
      </c>
      <c r="AN274" s="11">
        <f t="shared" si="32"/>
        <v>3</v>
      </c>
      <c r="AO274" s="11" t="str">
        <f t="shared" si="28"/>
        <v>Dia útil</v>
      </c>
      <c r="AP274" s="11">
        <f t="shared" si="29"/>
        <v>12</v>
      </c>
      <c r="AQ274" s="11" t="str">
        <f t="shared" si="30"/>
        <v>19/08/2024</v>
      </c>
    </row>
    <row r="275" spans="1:43" ht="31.5" customHeight="1" x14ac:dyDescent="0.3">
      <c r="A275" s="45">
        <v>45509</v>
      </c>
      <c r="B275" s="91">
        <v>45523</v>
      </c>
      <c r="C275" s="38">
        <f t="shared" si="31"/>
        <v>14</v>
      </c>
      <c r="D275" s="38">
        <v>1</v>
      </c>
      <c r="E275" s="38">
        <v>13034097</v>
      </c>
      <c r="F275" s="92" t="s">
        <v>1391</v>
      </c>
      <c r="G275" s="38" t="s">
        <v>1392</v>
      </c>
      <c r="H275" s="38">
        <v>37</v>
      </c>
      <c r="I275" s="38" t="s">
        <v>268</v>
      </c>
      <c r="J275" s="38" t="s">
        <v>283</v>
      </c>
      <c r="K275" s="38" t="s">
        <v>116</v>
      </c>
      <c r="L275" s="38" t="s">
        <v>224</v>
      </c>
      <c r="M275" s="38" t="s">
        <v>294</v>
      </c>
      <c r="N275" s="38" t="s">
        <v>1143</v>
      </c>
      <c r="O275" s="38" t="s">
        <v>34</v>
      </c>
      <c r="P275" s="40" t="s">
        <v>2351</v>
      </c>
      <c r="Q275" s="40" t="s">
        <v>60</v>
      </c>
      <c r="R275" s="38"/>
      <c r="S275" s="38"/>
      <c r="T275" s="38" t="s">
        <v>262</v>
      </c>
      <c r="U275" s="38" t="s">
        <v>416</v>
      </c>
      <c r="V275" s="38" t="s">
        <v>33</v>
      </c>
      <c r="W275" s="38"/>
      <c r="X275" s="38" t="s">
        <v>12</v>
      </c>
      <c r="Y275" s="38" t="s">
        <v>12</v>
      </c>
      <c r="Z275" s="93" t="s">
        <v>1393</v>
      </c>
      <c r="AA275" s="93"/>
      <c r="AB275" s="38" t="s">
        <v>174</v>
      </c>
      <c r="AC275" s="38" t="s">
        <v>174</v>
      </c>
      <c r="AD275" s="38" t="s">
        <v>174</v>
      </c>
      <c r="AE275" s="46" t="s">
        <v>173</v>
      </c>
      <c r="AF275" s="38" t="s">
        <v>173</v>
      </c>
      <c r="AG275" s="38" t="s">
        <v>174</v>
      </c>
      <c r="AH275" s="38"/>
      <c r="AI275" s="38"/>
      <c r="AJ275" s="4"/>
      <c r="AK275" s="4"/>
      <c r="AN275" s="11">
        <f t="shared" si="32"/>
        <v>3</v>
      </c>
      <c r="AO275" s="11" t="str">
        <f t="shared" si="28"/>
        <v>Dia útil</v>
      </c>
      <c r="AP275" s="11">
        <f t="shared" si="29"/>
        <v>12</v>
      </c>
      <c r="AQ275" s="11" t="str">
        <f t="shared" si="30"/>
        <v>19/08/2024</v>
      </c>
    </row>
    <row r="276" spans="1:43" ht="31.5" customHeight="1" x14ac:dyDescent="0.3">
      <c r="A276" s="45">
        <v>45424</v>
      </c>
      <c r="B276" s="91">
        <v>45523</v>
      </c>
      <c r="C276" s="38">
        <f t="shared" si="31"/>
        <v>99</v>
      </c>
      <c r="D276" s="38">
        <v>9</v>
      </c>
      <c r="E276" s="38">
        <v>13034418</v>
      </c>
      <c r="F276" s="92" t="s">
        <v>1394</v>
      </c>
      <c r="G276" s="38" t="s">
        <v>1395</v>
      </c>
      <c r="H276" s="38">
        <v>22</v>
      </c>
      <c r="I276" s="38" t="s">
        <v>268</v>
      </c>
      <c r="J276" s="38" t="s">
        <v>1379</v>
      </c>
      <c r="K276" s="38" t="s">
        <v>121</v>
      </c>
      <c r="L276" s="38" t="s">
        <v>355</v>
      </c>
      <c r="M276" s="38" t="s">
        <v>259</v>
      </c>
      <c r="N276" s="38" t="s">
        <v>1316</v>
      </c>
      <c r="O276" s="38" t="s">
        <v>24</v>
      </c>
      <c r="P276" s="40" t="s">
        <v>2359</v>
      </c>
      <c r="Q276" s="40" t="s">
        <v>44</v>
      </c>
      <c r="R276" s="38"/>
      <c r="S276" s="38"/>
      <c r="T276" s="38" t="s">
        <v>262</v>
      </c>
      <c r="U276" s="4" t="s">
        <v>263</v>
      </c>
      <c r="V276" s="4" t="s">
        <v>43</v>
      </c>
      <c r="W276" s="38"/>
      <c r="X276" s="38" t="s">
        <v>7</v>
      </c>
      <c r="Y276" s="38" t="s">
        <v>7</v>
      </c>
      <c r="Z276" s="93" t="s">
        <v>1396</v>
      </c>
      <c r="AA276" s="93"/>
      <c r="AB276" s="38" t="s">
        <v>174</v>
      </c>
      <c r="AC276" s="38" t="s">
        <v>174</v>
      </c>
      <c r="AD276" s="38" t="s">
        <v>174</v>
      </c>
      <c r="AE276" s="38" t="s">
        <v>173</v>
      </c>
      <c r="AF276" s="38" t="s">
        <v>173</v>
      </c>
      <c r="AG276" s="38" t="s">
        <v>174</v>
      </c>
      <c r="AH276" s="38"/>
      <c r="AI276" s="38"/>
      <c r="AJ276" s="4"/>
      <c r="AK276" s="4"/>
      <c r="AN276" s="11">
        <f t="shared" si="32"/>
        <v>3</v>
      </c>
      <c r="AO276" s="11" t="str">
        <f t="shared" si="28"/>
        <v>Dia útil</v>
      </c>
      <c r="AP276" s="11">
        <f t="shared" si="29"/>
        <v>12</v>
      </c>
      <c r="AQ276" s="11" t="str">
        <f t="shared" si="30"/>
        <v>19/08/2024</v>
      </c>
    </row>
    <row r="277" spans="1:43" ht="31.5" customHeight="1" x14ac:dyDescent="0.3">
      <c r="A277" s="28">
        <v>45513</v>
      </c>
      <c r="B277" s="91">
        <v>45524</v>
      </c>
      <c r="C277" s="4">
        <f t="shared" si="31"/>
        <v>11</v>
      </c>
      <c r="D277" s="4">
        <v>4</v>
      </c>
      <c r="E277" s="4">
        <v>13035605</v>
      </c>
      <c r="F277" s="3" t="s">
        <v>1397</v>
      </c>
      <c r="G277" s="38" t="s">
        <v>1398</v>
      </c>
      <c r="H277" s="38">
        <v>75</v>
      </c>
      <c r="I277" s="4" t="s">
        <v>268</v>
      </c>
      <c r="J277" s="4" t="s">
        <v>1220</v>
      </c>
      <c r="K277" s="4" t="s">
        <v>118</v>
      </c>
      <c r="L277" s="4" t="s">
        <v>223</v>
      </c>
      <c r="M277" s="38" t="s">
        <v>294</v>
      </c>
      <c r="N277" s="38" t="s">
        <v>295</v>
      </c>
      <c r="O277" s="38" t="s">
        <v>49</v>
      </c>
      <c r="P277" s="40" t="s">
        <v>2343</v>
      </c>
      <c r="Q277" s="40" t="s">
        <v>27</v>
      </c>
      <c r="R277" s="4"/>
      <c r="S277" s="4"/>
      <c r="T277" s="4" t="s">
        <v>274</v>
      </c>
      <c r="U277" s="38" t="s">
        <v>416</v>
      </c>
      <c r="V277" s="4" t="s">
        <v>33</v>
      </c>
      <c r="W277" s="4"/>
      <c r="X277" s="4" t="s">
        <v>12</v>
      </c>
      <c r="Y277" s="38" t="s">
        <v>12</v>
      </c>
      <c r="Z277" s="84" t="s">
        <v>1399</v>
      </c>
      <c r="AA277" s="29" t="s">
        <v>1400</v>
      </c>
      <c r="AB277" s="4" t="s">
        <v>174</v>
      </c>
      <c r="AC277" s="4" t="s">
        <v>174</v>
      </c>
      <c r="AD277" s="4" t="s">
        <v>174</v>
      </c>
      <c r="AE277" s="38" t="s">
        <v>173</v>
      </c>
      <c r="AF277" s="38" t="s">
        <v>173</v>
      </c>
      <c r="AG277" s="4" t="s">
        <v>174</v>
      </c>
      <c r="AH277" s="4"/>
      <c r="AI277" s="4"/>
      <c r="AJ277" s="38"/>
      <c r="AK277" s="38"/>
      <c r="AN277" s="11">
        <f t="shared" si="32"/>
        <v>3</v>
      </c>
      <c r="AO277" s="11" t="str">
        <f t="shared" si="28"/>
        <v>Dia útil</v>
      </c>
      <c r="AP277" s="11">
        <f t="shared" si="29"/>
        <v>13</v>
      </c>
      <c r="AQ277" s="11" t="str">
        <f t="shared" si="30"/>
        <v>20/08/2024</v>
      </c>
    </row>
    <row r="278" spans="1:43" ht="31.5" customHeight="1" x14ac:dyDescent="0.3">
      <c r="A278" s="28">
        <v>45517</v>
      </c>
      <c r="B278" s="91">
        <v>45524</v>
      </c>
      <c r="C278" s="4">
        <f t="shared" si="31"/>
        <v>7</v>
      </c>
      <c r="D278" s="4">
        <v>4</v>
      </c>
      <c r="E278" s="4">
        <v>13036056</v>
      </c>
      <c r="F278" s="3" t="s">
        <v>218</v>
      </c>
      <c r="G278" s="4" t="s">
        <v>1401</v>
      </c>
      <c r="H278" s="4">
        <v>16</v>
      </c>
      <c r="I278" s="4" t="s">
        <v>257</v>
      </c>
      <c r="J278" s="4" t="s">
        <v>1220</v>
      </c>
      <c r="K278" s="4" t="s">
        <v>118</v>
      </c>
      <c r="L278" s="4" t="s">
        <v>1402</v>
      </c>
      <c r="M278" s="38" t="s">
        <v>259</v>
      </c>
      <c r="N278" s="38" t="s">
        <v>620</v>
      </c>
      <c r="O278" s="38" t="s">
        <v>29</v>
      </c>
      <c r="P278" s="40" t="s">
        <v>2355</v>
      </c>
      <c r="Q278" s="40" t="s">
        <v>38</v>
      </c>
      <c r="R278" s="4"/>
      <c r="S278" s="4"/>
      <c r="T278" s="4" t="s">
        <v>274</v>
      </c>
      <c r="U278" s="4" t="s">
        <v>263</v>
      </c>
      <c r="V278" s="4" t="s">
        <v>39</v>
      </c>
      <c r="W278" s="4"/>
      <c r="X278" s="4" t="s">
        <v>7</v>
      </c>
      <c r="Y278" s="4" t="s">
        <v>7</v>
      </c>
      <c r="Z278" s="29" t="s">
        <v>1403</v>
      </c>
      <c r="AA278" s="29" t="s">
        <v>1404</v>
      </c>
      <c r="AB278" s="4" t="s">
        <v>173</v>
      </c>
      <c r="AC278" s="4" t="s">
        <v>174</v>
      </c>
      <c r="AD278" s="4" t="s">
        <v>173</v>
      </c>
      <c r="AE278" s="4" t="s">
        <v>173</v>
      </c>
      <c r="AF278" s="4" t="s">
        <v>173</v>
      </c>
      <c r="AG278" s="38" t="s">
        <v>173</v>
      </c>
      <c r="AH278" s="4"/>
      <c r="AI278" s="4"/>
      <c r="AJ278" s="4"/>
      <c r="AK278" s="4"/>
      <c r="AL278" s="4"/>
      <c r="AN278" s="11">
        <f t="shared" si="32"/>
        <v>3</v>
      </c>
      <c r="AO278" s="11" t="str">
        <f t="shared" si="28"/>
        <v>Dia útil</v>
      </c>
      <c r="AP278" s="11">
        <f t="shared" si="29"/>
        <v>13</v>
      </c>
      <c r="AQ278" s="11" t="str">
        <f t="shared" si="30"/>
        <v>20/08/2024</v>
      </c>
    </row>
    <row r="279" spans="1:43" ht="31.5" customHeight="1" x14ac:dyDescent="0.3">
      <c r="A279" s="28">
        <v>45524</v>
      </c>
      <c r="B279" s="91">
        <v>45524</v>
      </c>
      <c r="C279" s="4">
        <f t="shared" si="31"/>
        <v>0</v>
      </c>
      <c r="D279" s="4">
        <v>1</v>
      </c>
      <c r="E279" s="4">
        <v>13036252</v>
      </c>
      <c r="F279" s="3" t="s">
        <v>214</v>
      </c>
      <c r="G279" s="4" t="s">
        <v>1219</v>
      </c>
      <c r="H279" s="4">
        <v>31</v>
      </c>
      <c r="I279" s="4" t="s">
        <v>257</v>
      </c>
      <c r="J279" s="4" t="s">
        <v>1220</v>
      </c>
      <c r="K279" s="4" t="s">
        <v>117</v>
      </c>
      <c r="L279" s="4" t="s">
        <v>1189</v>
      </c>
      <c r="M279" s="4" t="s">
        <v>259</v>
      </c>
      <c r="N279" s="4" t="s">
        <v>356</v>
      </c>
      <c r="O279" s="4" t="s">
        <v>29</v>
      </c>
      <c r="P279" s="40" t="s">
        <v>2196</v>
      </c>
      <c r="Q279" s="40" t="s">
        <v>211</v>
      </c>
      <c r="R279" s="4"/>
      <c r="S279" s="4"/>
      <c r="T279" s="4" t="s">
        <v>274</v>
      </c>
      <c r="U279" s="4" t="s">
        <v>263</v>
      </c>
      <c r="V279" s="4" t="s">
        <v>51</v>
      </c>
      <c r="W279" s="4"/>
      <c r="X279" s="4" t="s">
        <v>12</v>
      </c>
      <c r="Y279" s="4" t="s">
        <v>7</v>
      </c>
      <c r="Z279" s="29" t="s">
        <v>1405</v>
      </c>
      <c r="AA279" s="29" t="s">
        <v>1406</v>
      </c>
      <c r="AB279" s="4" t="s">
        <v>173</v>
      </c>
      <c r="AC279" s="4" t="s">
        <v>173</v>
      </c>
      <c r="AD279" s="4" t="s">
        <v>173</v>
      </c>
      <c r="AE279" s="4" t="s">
        <v>173</v>
      </c>
      <c r="AF279" s="4" t="s">
        <v>173</v>
      </c>
      <c r="AG279" s="4" t="s">
        <v>174</v>
      </c>
      <c r="AH279" s="4"/>
      <c r="AI279" s="4"/>
      <c r="AJ279" s="40"/>
      <c r="AK279" s="40"/>
      <c r="AN279" s="11">
        <f t="shared" si="32"/>
        <v>3</v>
      </c>
      <c r="AO279" s="11" t="str">
        <f t="shared" si="28"/>
        <v>Dia útil</v>
      </c>
      <c r="AP279" s="11">
        <f t="shared" si="29"/>
        <v>13</v>
      </c>
      <c r="AQ279" s="11" t="str">
        <f t="shared" si="30"/>
        <v>20/08/2024</v>
      </c>
    </row>
    <row r="280" spans="1:43" ht="31.5" customHeight="1" x14ac:dyDescent="0.3">
      <c r="A280" s="45">
        <v>45471</v>
      </c>
      <c r="B280" s="91">
        <v>45525</v>
      </c>
      <c r="C280" s="38">
        <f t="shared" si="31"/>
        <v>54</v>
      </c>
      <c r="D280" s="38">
        <v>12</v>
      </c>
      <c r="E280" s="38">
        <v>13039308</v>
      </c>
      <c r="F280" s="92" t="s">
        <v>1407</v>
      </c>
      <c r="G280" s="38" t="s">
        <v>1408</v>
      </c>
      <c r="H280" s="38">
        <v>61</v>
      </c>
      <c r="I280" s="38" t="s">
        <v>268</v>
      </c>
      <c r="J280" s="38" t="s">
        <v>1220</v>
      </c>
      <c r="K280" s="38" t="s">
        <v>121</v>
      </c>
      <c r="L280" s="95" t="s">
        <v>132</v>
      </c>
      <c r="M280" s="4" t="s">
        <v>259</v>
      </c>
      <c r="N280" s="4" t="s">
        <v>620</v>
      </c>
      <c r="O280" s="4" t="s">
        <v>29</v>
      </c>
      <c r="P280" s="40" t="s">
        <v>32</v>
      </c>
      <c r="Q280" s="40" t="s">
        <v>32</v>
      </c>
      <c r="R280" s="4" t="s">
        <v>166</v>
      </c>
      <c r="S280" s="4"/>
      <c r="T280" s="4" t="s">
        <v>274</v>
      </c>
      <c r="U280" s="4" t="s">
        <v>263</v>
      </c>
      <c r="V280" s="4" t="s">
        <v>28</v>
      </c>
      <c r="W280" s="4"/>
      <c r="X280" s="38" t="s">
        <v>7</v>
      </c>
      <c r="Y280" s="38" t="s">
        <v>7</v>
      </c>
      <c r="Z280" s="93" t="s">
        <v>1409</v>
      </c>
      <c r="AA280" s="93" t="s">
        <v>1410</v>
      </c>
      <c r="AB280" s="38" t="s">
        <v>174</v>
      </c>
      <c r="AC280" s="38" t="s">
        <v>174</v>
      </c>
      <c r="AD280" s="4" t="s">
        <v>173</v>
      </c>
      <c r="AE280" s="4" t="s">
        <v>173</v>
      </c>
      <c r="AF280" s="4" t="s">
        <v>173</v>
      </c>
      <c r="AG280" s="4" t="s">
        <v>174</v>
      </c>
      <c r="AH280" s="38"/>
      <c r="AI280" s="38"/>
      <c r="AJ280" s="4" t="s">
        <v>173</v>
      </c>
      <c r="AK280" s="4" t="s">
        <v>174</v>
      </c>
      <c r="AN280" s="11">
        <f t="shared" si="32"/>
        <v>3</v>
      </c>
      <c r="AO280" s="11" t="str">
        <f t="shared" si="28"/>
        <v>Dia útil</v>
      </c>
      <c r="AP280" s="11">
        <f t="shared" si="29"/>
        <v>14</v>
      </c>
      <c r="AQ280" s="11" t="str">
        <f t="shared" si="30"/>
        <v>21/08/2024</v>
      </c>
    </row>
    <row r="281" spans="1:43" ht="31.5" customHeight="1" x14ac:dyDescent="0.3">
      <c r="A281" s="28">
        <v>45503</v>
      </c>
      <c r="B281" s="91">
        <v>45525</v>
      </c>
      <c r="C281" s="38">
        <f t="shared" si="31"/>
        <v>22</v>
      </c>
      <c r="D281" s="4">
        <v>11</v>
      </c>
      <c r="E281" s="4">
        <v>13038226</v>
      </c>
      <c r="F281" s="3" t="s">
        <v>1411</v>
      </c>
      <c r="G281" s="4" t="s">
        <v>1412</v>
      </c>
      <c r="H281" s="4">
        <v>66</v>
      </c>
      <c r="I281" s="38" t="s">
        <v>268</v>
      </c>
      <c r="J281" s="4" t="s">
        <v>336</v>
      </c>
      <c r="K281" s="4" t="s">
        <v>118</v>
      </c>
      <c r="L281" s="4" t="s">
        <v>151</v>
      </c>
      <c r="M281" s="38" t="s">
        <v>259</v>
      </c>
      <c r="N281" s="38" t="s">
        <v>620</v>
      </c>
      <c r="O281" s="38" t="s">
        <v>24</v>
      </c>
      <c r="P281" s="40" t="s">
        <v>42</v>
      </c>
      <c r="Q281" s="40" t="s">
        <v>42</v>
      </c>
      <c r="R281" s="4"/>
      <c r="S281" s="4"/>
      <c r="T281" s="4" t="s">
        <v>262</v>
      </c>
      <c r="U281" s="4" t="s">
        <v>263</v>
      </c>
      <c r="V281" s="11" t="s">
        <v>43</v>
      </c>
      <c r="W281" s="4"/>
      <c r="X281" s="4" t="s">
        <v>12</v>
      </c>
      <c r="Y281" s="4" t="s">
        <v>12</v>
      </c>
      <c r="Z281" s="29" t="s">
        <v>1413</v>
      </c>
      <c r="AA281" s="29"/>
      <c r="AB281" s="38" t="s">
        <v>174</v>
      </c>
      <c r="AC281" s="38" t="s">
        <v>174</v>
      </c>
      <c r="AD281" s="4" t="s">
        <v>173</v>
      </c>
      <c r="AE281" s="4" t="s">
        <v>173</v>
      </c>
      <c r="AF281" s="4" t="s">
        <v>173</v>
      </c>
      <c r="AG281" s="4" t="s">
        <v>174</v>
      </c>
      <c r="AH281" s="4"/>
      <c r="AI281" s="4"/>
      <c r="AJ281" s="4"/>
      <c r="AK281" s="4"/>
      <c r="AN281" s="11">
        <f t="shared" si="32"/>
        <v>3</v>
      </c>
      <c r="AO281" s="11" t="str">
        <f t="shared" si="28"/>
        <v>Dia útil</v>
      </c>
      <c r="AP281" s="11">
        <f t="shared" si="29"/>
        <v>14</v>
      </c>
      <c r="AQ281" s="11" t="str">
        <f t="shared" si="30"/>
        <v>21/08/2024</v>
      </c>
    </row>
    <row r="282" spans="1:43" ht="36" customHeight="1" x14ac:dyDescent="0.3">
      <c r="A282" s="28">
        <v>45505</v>
      </c>
      <c r="B282" s="91">
        <v>45525</v>
      </c>
      <c r="C282" s="38">
        <f t="shared" si="31"/>
        <v>20</v>
      </c>
      <c r="D282" s="4">
        <v>0</v>
      </c>
      <c r="E282" s="4">
        <v>13039382</v>
      </c>
      <c r="F282" s="3" t="s">
        <v>1414</v>
      </c>
      <c r="G282" s="4" t="s">
        <v>1415</v>
      </c>
      <c r="H282" s="4">
        <v>76</v>
      </c>
      <c r="I282" s="38" t="s">
        <v>268</v>
      </c>
      <c r="J282" s="4" t="s">
        <v>283</v>
      </c>
      <c r="K282" s="4" t="s">
        <v>116</v>
      </c>
      <c r="L282" s="38" t="s">
        <v>226</v>
      </c>
      <c r="M282" s="4" t="s">
        <v>294</v>
      </c>
      <c r="N282" s="4" t="s">
        <v>295</v>
      </c>
      <c r="O282" s="38" t="s">
        <v>26</v>
      </c>
      <c r="P282" s="40" t="s">
        <v>2343</v>
      </c>
      <c r="Q282" s="40" t="s">
        <v>27</v>
      </c>
      <c r="R282" s="4"/>
      <c r="S282" s="4"/>
      <c r="T282" s="4" t="s">
        <v>274</v>
      </c>
      <c r="U282" s="4" t="s">
        <v>416</v>
      </c>
      <c r="V282" s="4" t="s">
        <v>25</v>
      </c>
      <c r="W282" s="4"/>
      <c r="X282" s="38" t="s">
        <v>14</v>
      </c>
      <c r="Y282" s="38" t="s">
        <v>14</v>
      </c>
      <c r="Z282" s="29" t="s">
        <v>1416</v>
      </c>
      <c r="AA282" s="29" t="s">
        <v>1386</v>
      </c>
      <c r="AB282" s="4" t="s">
        <v>174</v>
      </c>
      <c r="AC282" s="4" t="s">
        <v>174</v>
      </c>
      <c r="AD282" s="4" t="s">
        <v>174</v>
      </c>
      <c r="AE282" s="4" t="s">
        <v>173</v>
      </c>
      <c r="AF282" s="4" t="s">
        <v>174</v>
      </c>
      <c r="AG282" s="4" t="s">
        <v>174</v>
      </c>
      <c r="AH282" s="4"/>
      <c r="AI282" s="4"/>
      <c r="AJ282" s="4" t="s">
        <v>174</v>
      </c>
      <c r="AK282" s="4" t="s">
        <v>227</v>
      </c>
      <c r="AN282" s="11">
        <f t="shared" si="32"/>
        <v>3</v>
      </c>
      <c r="AO282" s="11" t="str">
        <f t="shared" si="28"/>
        <v>Dia útil</v>
      </c>
      <c r="AP282" s="11">
        <f t="shared" si="29"/>
        <v>14</v>
      </c>
      <c r="AQ282" s="11" t="str">
        <f t="shared" si="30"/>
        <v>21/08/2024</v>
      </c>
    </row>
    <row r="283" spans="1:43" ht="31.5" customHeight="1" x14ac:dyDescent="0.3">
      <c r="A283" s="45">
        <v>45483</v>
      </c>
      <c r="B283" s="91">
        <v>45525</v>
      </c>
      <c r="C283" s="38">
        <f t="shared" si="31"/>
        <v>42</v>
      </c>
      <c r="D283" s="38">
        <v>9</v>
      </c>
      <c r="E283" s="38">
        <v>13039454</v>
      </c>
      <c r="F283" s="92" t="s">
        <v>1417</v>
      </c>
      <c r="G283" s="38" t="s">
        <v>1418</v>
      </c>
      <c r="H283" s="38">
        <v>84</v>
      </c>
      <c r="I283" s="38" t="s">
        <v>268</v>
      </c>
      <c r="J283" s="38" t="s">
        <v>283</v>
      </c>
      <c r="K283" s="38" t="s">
        <v>116</v>
      </c>
      <c r="L283" s="38" t="s">
        <v>223</v>
      </c>
      <c r="M283" s="38" t="s">
        <v>294</v>
      </c>
      <c r="N283" s="38" t="s">
        <v>295</v>
      </c>
      <c r="O283" s="38" t="s">
        <v>26</v>
      </c>
      <c r="P283" s="40" t="s">
        <v>2343</v>
      </c>
      <c r="Q283" s="40" t="s">
        <v>27</v>
      </c>
      <c r="R283" s="38"/>
      <c r="S283" s="38"/>
      <c r="T283" s="38" t="s">
        <v>274</v>
      </c>
      <c r="U283" s="38" t="s">
        <v>416</v>
      </c>
      <c r="V283" s="38" t="s">
        <v>25</v>
      </c>
      <c r="W283" s="38"/>
      <c r="X283" s="38" t="s">
        <v>14</v>
      </c>
      <c r="Y283" s="38" t="s">
        <v>14</v>
      </c>
      <c r="Z283" s="93" t="s">
        <v>1419</v>
      </c>
      <c r="AA283" s="93" t="s">
        <v>1420</v>
      </c>
      <c r="AB283" s="38" t="s">
        <v>173</v>
      </c>
      <c r="AC283" s="38" t="s">
        <v>174</v>
      </c>
      <c r="AD283" s="38" t="s">
        <v>174</v>
      </c>
      <c r="AE283" s="4" t="s">
        <v>173</v>
      </c>
      <c r="AF283" s="38" t="s">
        <v>173</v>
      </c>
      <c r="AG283" s="38" t="s">
        <v>174</v>
      </c>
      <c r="AH283" s="38"/>
      <c r="AI283" s="38"/>
      <c r="AJ283" s="4" t="s">
        <v>174</v>
      </c>
      <c r="AK283" s="4" t="s">
        <v>227</v>
      </c>
      <c r="AN283" s="11">
        <f t="shared" si="32"/>
        <v>3</v>
      </c>
      <c r="AO283" s="11" t="str">
        <f t="shared" si="28"/>
        <v>Dia útil</v>
      </c>
      <c r="AP283" s="11">
        <f t="shared" si="29"/>
        <v>14</v>
      </c>
      <c r="AQ283" s="11" t="str">
        <f t="shared" si="30"/>
        <v>21/08/2024</v>
      </c>
    </row>
    <row r="284" spans="1:43" ht="31.5" customHeight="1" x14ac:dyDescent="0.3">
      <c r="A284" s="28">
        <v>45524</v>
      </c>
      <c r="B284" s="69">
        <v>45526</v>
      </c>
      <c r="C284" s="4">
        <f t="shared" si="31"/>
        <v>2</v>
      </c>
      <c r="D284" s="4">
        <v>11</v>
      </c>
      <c r="E284" s="4">
        <v>13040404</v>
      </c>
      <c r="F284" s="3" t="s">
        <v>964</v>
      </c>
      <c r="G284" s="4" t="s">
        <v>965</v>
      </c>
      <c r="H284" s="4">
        <v>28</v>
      </c>
      <c r="I284" s="4" t="s">
        <v>257</v>
      </c>
      <c r="J284" s="4" t="s">
        <v>258</v>
      </c>
      <c r="K284" s="4" t="s">
        <v>121</v>
      </c>
      <c r="L284" s="4" t="s">
        <v>223</v>
      </c>
      <c r="M284" s="4" t="s">
        <v>294</v>
      </c>
      <c r="N284" s="4" t="s">
        <v>1421</v>
      </c>
      <c r="O284" s="70" t="s">
        <v>24</v>
      </c>
      <c r="P284" s="40" t="s">
        <v>2356</v>
      </c>
      <c r="Q284" s="40" t="s">
        <v>193</v>
      </c>
      <c r="R284" s="4"/>
      <c r="S284" s="4"/>
      <c r="T284" s="4" t="s">
        <v>262</v>
      </c>
      <c r="U284" s="4" t="s">
        <v>416</v>
      </c>
      <c r="V284" s="4" t="s">
        <v>33</v>
      </c>
      <c r="W284" s="4"/>
      <c r="X284" s="4" t="s">
        <v>12</v>
      </c>
      <c r="Y284" s="38" t="s">
        <v>12</v>
      </c>
      <c r="Z284" s="29" t="s">
        <v>1422</v>
      </c>
      <c r="AA284" s="29"/>
      <c r="AB284" s="4" t="s">
        <v>173</v>
      </c>
      <c r="AC284" s="4" t="s">
        <v>173</v>
      </c>
      <c r="AD284" s="4" t="s">
        <v>173</v>
      </c>
      <c r="AE284" s="4" t="s">
        <v>173</v>
      </c>
      <c r="AF284" s="4" t="s">
        <v>173</v>
      </c>
      <c r="AG284" s="38" t="s">
        <v>174</v>
      </c>
      <c r="AH284" s="4"/>
      <c r="AI284" s="4"/>
      <c r="AJ284" s="4"/>
      <c r="AK284" s="4"/>
      <c r="AN284" s="11">
        <f t="shared" si="32"/>
        <v>4</v>
      </c>
      <c r="AO284" s="11" t="str">
        <f t="shared" si="28"/>
        <v>Dia útil</v>
      </c>
      <c r="AP284" s="11">
        <f t="shared" si="29"/>
        <v>15</v>
      </c>
      <c r="AQ284" s="11" t="str">
        <f t="shared" si="30"/>
        <v>22/08/2024</v>
      </c>
    </row>
    <row r="285" spans="1:43" ht="31.5" customHeight="1" x14ac:dyDescent="0.3">
      <c r="A285" s="28">
        <v>45495</v>
      </c>
      <c r="B285" s="91">
        <v>45526</v>
      </c>
      <c r="C285" s="38">
        <f t="shared" si="31"/>
        <v>31</v>
      </c>
      <c r="D285" s="38">
        <v>11</v>
      </c>
      <c r="E285" s="38">
        <v>13040619</v>
      </c>
      <c r="F285" s="92" t="s">
        <v>1293</v>
      </c>
      <c r="G285" s="38" t="s">
        <v>1294</v>
      </c>
      <c r="H285" s="38">
        <v>72</v>
      </c>
      <c r="I285" s="38" t="s">
        <v>257</v>
      </c>
      <c r="J285" s="38" t="s">
        <v>1220</v>
      </c>
      <c r="K285" s="38" t="s">
        <v>117</v>
      </c>
      <c r="L285" s="38" t="s">
        <v>224</v>
      </c>
      <c r="M285" s="4" t="s">
        <v>259</v>
      </c>
      <c r="N285" s="4" t="s">
        <v>1185</v>
      </c>
      <c r="O285" s="70" t="s">
        <v>24</v>
      </c>
      <c r="P285" s="40" t="s">
        <v>2347</v>
      </c>
      <c r="Q285" s="40" t="s">
        <v>83</v>
      </c>
      <c r="R285" s="38" t="s">
        <v>1423</v>
      </c>
      <c r="S285" s="38"/>
      <c r="T285" s="22" t="s">
        <v>262</v>
      </c>
      <c r="U285" s="38" t="s">
        <v>263</v>
      </c>
      <c r="V285" s="38" t="s">
        <v>101</v>
      </c>
      <c r="W285" s="38"/>
      <c r="X285" s="38" t="s">
        <v>7</v>
      </c>
      <c r="Y285" s="4" t="s">
        <v>7</v>
      </c>
      <c r="Z285" s="93" t="s">
        <v>1424</v>
      </c>
      <c r="AA285" s="93" t="s">
        <v>1425</v>
      </c>
      <c r="AB285" s="38" t="s">
        <v>173</v>
      </c>
      <c r="AC285" s="38" t="s">
        <v>173</v>
      </c>
      <c r="AD285" s="38" t="s">
        <v>174</v>
      </c>
      <c r="AE285" s="38" t="s">
        <v>173</v>
      </c>
      <c r="AF285" s="38" t="s">
        <v>173</v>
      </c>
      <c r="AG285" s="4" t="s">
        <v>174</v>
      </c>
      <c r="AH285" s="38"/>
      <c r="AI285" s="38"/>
      <c r="AJ285" s="4"/>
      <c r="AK285" s="4"/>
      <c r="AN285" s="11">
        <f t="shared" si="32"/>
        <v>4</v>
      </c>
      <c r="AO285" s="11" t="str">
        <f t="shared" si="28"/>
        <v>Dia útil</v>
      </c>
      <c r="AP285" s="11">
        <f t="shared" si="29"/>
        <v>15</v>
      </c>
      <c r="AQ285" s="11" t="str">
        <f t="shared" si="30"/>
        <v>22/08/2024</v>
      </c>
    </row>
    <row r="286" spans="1:43" ht="31.5" customHeight="1" x14ac:dyDescent="0.3">
      <c r="A286" s="28">
        <v>45489</v>
      </c>
      <c r="B286" s="91">
        <v>45526</v>
      </c>
      <c r="C286" s="38">
        <f t="shared" si="31"/>
        <v>37</v>
      </c>
      <c r="D286" s="4">
        <v>0</v>
      </c>
      <c r="E286" s="4">
        <v>13042687</v>
      </c>
      <c r="F286" s="3" t="s">
        <v>1426</v>
      </c>
      <c r="G286" s="38" t="s">
        <v>1427</v>
      </c>
      <c r="H286" s="38">
        <v>68</v>
      </c>
      <c r="I286" s="4" t="s">
        <v>268</v>
      </c>
      <c r="J286" s="4" t="s">
        <v>283</v>
      </c>
      <c r="K286" s="4" t="s">
        <v>116</v>
      </c>
      <c r="L286" s="4" t="s">
        <v>355</v>
      </c>
      <c r="M286" s="4" t="s">
        <v>294</v>
      </c>
      <c r="N286" s="4" t="s">
        <v>295</v>
      </c>
      <c r="O286" s="38" t="s">
        <v>26</v>
      </c>
      <c r="P286" s="40" t="s">
        <v>2343</v>
      </c>
      <c r="Q286" s="40" t="s">
        <v>27</v>
      </c>
      <c r="R286" s="4"/>
      <c r="S286" s="4"/>
      <c r="T286" s="4" t="s">
        <v>274</v>
      </c>
      <c r="U286" s="4" t="s">
        <v>416</v>
      </c>
      <c r="V286" s="4" t="s">
        <v>25</v>
      </c>
      <c r="W286" s="4"/>
      <c r="X286" s="38" t="s">
        <v>14</v>
      </c>
      <c r="Y286" s="38" t="s">
        <v>14</v>
      </c>
      <c r="Z286" s="29" t="s">
        <v>1428</v>
      </c>
      <c r="AA286" s="29" t="s">
        <v>1386</v>
      </c>
      <c r="AB286" s="4" t="s">
        <v>174</v>
      </c>
      <c r="AC286" s="4" t="s">
        <v>174</v>
      </c>
      <c r="AD286" s="4" t="s">
        <v>174</v>
      </c>
      <c r="AE286" s="4" t="s">
        <v>173</v>
      </c>
      <c r="AF286" s="4" t="s">
        <v>174</v>
      </c>
      <c r="AG286" s="38" t="s">
        <v>174</v>
      </c>
      <c r="AH286" s="4"/>
      <c r="AI286" s="4"/>
      <c r="AJ286" s="4" t="s">
        <v>174</v>
      </c>
      <c r="AK286" s="4" t="s">
        <v>227</v>
      </c>
      <c r="AN286" s="11">
        <f t="shared" si="32"/>
        <v>4</v>
      </c>
      <c r="AO286" s="11" t="str">
        <f t="shared" si="28"/>
        <v>Dia útil</v>
      </c>
      <c r="AP286" s="11">
        <f t="shared" si="29"/>
        <v>15</v>
      </c>
      <c r="AQ286" s="11" t="str">
        <f t="shared" si="30"/>
        <v>22/08/2024</v>
      </c>
    </row>
    <row r="287" spans="1:43" ht="31.5" customHeight="1" x14ac:dyDescent="0.3">
      <c r="A287" s="28">
        <v>45495</v>
      </c>
      <c r="B287" s="69">
        <v>45527</v>
      </c>
      <c r="C287" s="38">
        <f t="shared" si="31"/>
        <v>32</v>
      </c>
      <c r="D287" s="4">
        <v>7</v>
      </c>
      <c r="E287" s="4">
        <v>13042924</v>
      </c>
      <c r="F287" s="92" t="s">
        <v>1429</v>
      </c>
      <c r="G287" s="38" t="s">
        <v>1430</v>
      </c>
      <c r="H287" s="38">
        <v>8</v>
      </c>
      <c r="I287" s="38" t="s">
        <v>268</v>
      </c>
      <c r="J287" s="38" t="s">
        <v>258</v>
      </c>
      <c r="K287" s="38" t="s">
        <v>117</v>
      </c>
      <c r="L287" s="38" t="s">
        <v>131</v>
      </c>
      <c r="M287" s="38" t="s">
        <v>259</v>
      </c>
      <c r="N287" s="38" t="s">
        <v>620</v>
      </c>
      <c r="O287" s="38" t="s">
        <v>24</v>
      </c>
      <c r="P287" s="40" t="s">
        <v>32</v>
      </c>
      <c r="Q287" s="40" t="s">
        <v>32</v>
      </c>
      <c r="R287" s="38" t="s">
        <v>222</v>
      </c>
      <c r="S287" s="38"/>
      <c r="T287" s="38"/>
      <c r="U287" s="38" t="s">
        <v>263</v>
      </c>
      <c r="V287" s="38" t="s">
        <v>28</v>
      </c>
      <c r="W287" s="38"/>
      <c r="X287" s="94" t="s">
        <v>7</v>
      </c>
      <c r="Y287" s="38" t="s">
        <v>7</v>
      </c>
      <c r="Z287" s="93" t="s">
        <v>1431</v>
      </c>
      <c r="AA287" s="93" t="s">
        <v>1432</v>
      </c>
      <c r="AB287" s="38" t="s">
        <v>173</v>
      </c>
      <c r="AC287" s="38" t="s">
        <v>173</v>
      </c>
      <c r="AD287" s="38" t="s">
        <v>173</v>
      </c>
      <c r="AE287" s="38" t="s">
        <v>173</v>
      </c>
      <c r="AF287" s="38" t="s">
        <v>173</v>
      </c>
      <c r="AG287" s="38" t="s">
        <v>174</v>
      </c>
      <c r="AH287" s="38"/>
      <c r="AI287" s="38"/>
      <c r="AJ287" s="4" t="s">
        <v>173</v>
      </c>
      <c r="AK287" s="4" t="s">
        <v>1433</v>
      </c>
      <c r="AN287" s="11">
        <f t="shared" si="32"/>
        <v>4</v>
      </c>
      <c r="AO287" s="11" t="str">
        <f t="shared" si="28"/>
        <v>Dia útil</v>
      </c>
      <c r="AP287" s="11">
        <f t="shared" si="29"/>
        <v>16</v>
      </c>
      <c r="AQ287" s="11" t="str">
        <f t="shared" si="30"/>
        <v>23/08/2024</v>
      </c>
    </row>
    <row r="288" spans="1:43" ht="31.5" customHeight="1" x14ac:dyDescent="0.3">
      <c r="A288" s="28">
        <v>45474</v>
      </c>
      <c r="B288" s="69">
        <v>45527</v>
      </c>
      <c r="C288" s="4">
        <f t="shared" si="31"/>
        <v>53</v>
      </c>
      <c r="D288" s="4">
        <v>6</v>
      </c>
      <c r="E288" s="4">
        <v>13042837</v>
      </c>
      <c r="F288" s="3" t="s">
        <v>1434</v>
      </c>
      <c r="G288" s="4" t="s">
        <v>1435</v>
      </c>
      <c r="H288" s="4">
        <v>6</v>
      </c>
      <c r="I288" s="4" t="s">
        <v>268</v>
      </c>
      <c r="J288" s="4" t="s">
        <v>336</v>
      </c>
      <c r="K288" s="4" t="s">
        <v>117</v>
      </c>
      <c r="L288" s="4" t="s">
        <v>1436</v>
      </c>
      <c r="M288" s="4" t="s">
        <v>294</v>
      </c>
      <c r="N288" s="4" t="s">
        <v>295</v>
      </c>
      <c r="O288" s="4" t="s">
        <v>26</v>
      </c>
      <c r="P288" s="40" t="s">
        <v>2343</v>
      </c>
      <c r="Q288" s="40" t="s">
        <v>27</v>
      </c>
      <c r="R288" s="4"/>
      <c r="S288" s="4"/>
      <c r="T288" s="4" t="s">
        <v>274</v>
      </c>
      <c r="U288" s="4" t="s">
        <v>416</v>
      </c>
      <c r="V288" s="4" t="s">
        <v>25</v>
      </c>
      <c r="W288" s="4"/>
      <c r="X288" s="4" t="s">
        <v>14</v>
      </c>
      <c r="Y288" s="4" t="s">
        <v>14</v>
      </c>
      <c r="Z288" s="29" t="s">
        <v>1437</v>
      </c>
      <c r="AA288" s="29" t="s">
        <v>1438</v>
      </c>
      <c r="AB288" s="4" t="s">
        <v>174</v>
      </c>
      <c r="AC288" s="4" t="s">
        <v>174</v>
      </c>
      <c r="AD288" s="4" t="s">
        <v>174</v>
      </c>
      <c r="AE288" s="4" t="s">
        <v>173</v>
      </c>
      <c r="AF288" s="4" t="s">
        <v>173</v>
      </c>
      <c r="AG288" s="4" t="s">
        <v>174</v>
      </c>
      <c r="AH288" s="10"/>
      <c r="AI288" s="4"/>
      <c r="AJ288" s="4" t="s">
        <v>174</v>
      </c>
      <c r="AK288" s="4" t="s">
        <v>227</v>
      </c>
      <c r="AN288" s="11">
        <f t="shared" si="32"/>
        <v>4</v>
      </c>
      <c r="AO288" s="11" t="str">
        <f t="shared" si="28"/>
        <v>Dia útil</v>
      </c>
      <c r="AP288" s="11">
        <f t="shared" si="29"/>
        <v>16</v>
      </c>
      <c r="AQ288" s="11" t="str">
        <f t="shared" si="30"/>
        <v>23/08/2024</v>
      </c>
    </row>
    <row r="289" spans="1:43" ht="31.5" customHeight="1" x14ac:dyDescent="0.3">
      <c r="A289" s="45">
        <v>45505</v>
      </c>
      <c r="B289" s="91">
        <v>45527</v>
      </c>
      <c r="C289" s="38">
        <f t="shared" si="31"/>
        <v>22</v>
      </c>
      <c r="D289" s="38">
        <v>0</v>
      </c>
      <c r="E289" s="38">
        <v>13043060</v>
      </c>
      <c r="F289" s="123" t="s">
        <v>1439</v>
      </c>
      <c r="G289" s="46" t="s">
        <v>1440</v>
      </c>
      <c r="H289" s="46">
        <v>48</v>
      </c>
      <c r="I289" s="46" t="s">
        <v>268</v>
      </c>
      <c r="J289" s="46" t="s">
        <v>283</v>
      </c>
      <c r="K289" s="46" t="s">
        <v>116</v>
      </c>
      <c r="L289" s="46" t="s">
        <v>224</v>
      </c>
      <c r="M289" s="46" t="s">
        <v>294</v>
      </c>
      <c r="N289" s="46" t="s">
        <v>295</v>
      </c>
      <c r="O289" s="38" t="s">
        <v>26</v>
      </c>
      <c r="P289" s="40" t="s">
        <v>2343</v>
      </c>
      <c r="Q289" s="40" t="s">
        <v>27</v>
      </c>
      <c r="R289" s="46"/>
      <c r="S289" s="46"/>
      <c r="T289" s="46" t="s">
        <v>274</v>
      </c>
      <c r="U289" s="46" t="s">
        <v>416</v>
      </c>
      <c r="V289" s="46" t="s">
        <v>25</v>
      </c>
      <c r="W289" s="46"/>
      <c r="X289" s="46" t="s">
        <v>14</v>
      </c>
      <c r="Y289" s="46" t="s">
        <v>14</v>
      </c>
      <c r="Z289" s="125" t="s">
        <v>1441</v>
      </c>
      <c r="AA289" s="125" t="s">
        <v>1386</v>
      </c>
      <c r="AB289" s="46" t="s">
        <v>174</v>
      </c>
      <c r="AC289" s="46" t="s">
        <v>174</v>
      </c>
      <c r="AD289" s="46" t="s">
        <v>174</v>
      </c>
      <c r="AE289" s="46" t="s">
        <v>173</v>
      </c>
      <c r="AF289" s="46" t="s">
        <v>174</v>
      </c>
      <c r="AG289" s="46" t="s">
        <v>174</v>
      </c>
      <c r="AH289" s="46"/>
      <c r="AI289" s="46"/>
      <c r="AJ289" s="4" t="s">
        <v>174</v>
      </c>
      <c r="AK289" s="4" t="s">
        <v>227</v>
      </c>
      <c r="AN289" s="11">
        <f t="shared" si="32"/>
        <v>4</v>
      </c>
      <c r="AO289" s="11" t="str">
        <f t="shared" si="28"/>
        <v>Dia útil</v>
      </c>
      <c r="AP289" s="11">
        <f t="shared" si="29"/>
        <v>16</v>
      </c>
      <c r="AQ289" s="11" t="str">
        <f t="shared" si="30"/>
        <v>23/08/2024</v>
      </c>
    </row>
    <row r="290" spans="1:43" ht="31.5" customHeight="1" x14ac:dyDescent="0.3">
      <c r="A290" s="45">
        <v>45495</v>
      </c>
      <c r="B290" s="91">
        <v>45530</v>
      </c>
      <c r="C290" s="38">
        <f t="shared" si="31"/>
        <v>35</v>
      </c>
      <c r="D290" s="38">
        <v>11</v>
      </c>
      <c r="E290" s="38">
        <v>13046979</v>
      </c>
      <c r="F290" s="92" t="s">
        <v>1293</v>
      </c>
      <c r="G290" s="38" t="s">
        <v>1294</v>
      </c>
      <c r="H290" s="38">
        <v>72</v>
      </c>
      <c r="I290" s="38" t="s">
        <v>257</v>
      </c>
      <c r="J290" s="38" t="s">
        <v>1220</v>
      </c>
      <c r="K290" s="38" t="s">
        <v>117</v>
      </c>
      <c r="L290" s="38" t="s">
        <v>224</v>
      </c>
      <c r="M290" s="38" t="s">
        <v>259</v>
      </c>
      <c r="N290" s="38" t="s">
        <v>1185</v>
      </c>
      <c r="O290" s="130" t="s">
        <v>24</v>
      </c>
      <c r="P290" s="40" t="s">
        <v>2347</v>
      </c>
      <c r="Q290" s="40" t="s">
        <v>83</v>
      </c>
      <c r="R290" s="38" t="s">
        <v>1423</v>
      </c>
      <c r="S290" s="38"/>
      <c r="T290" s="94" t="s">
        <v>262</v>
      </c>
      <c r="U290" s="38" t="s">
        <v>263</v>
      </c>
      <c r="V290" s="38" t="s">
        <v>101</v>
      </c>
      <c r="W290" s="38"/>
      <c r="X290" s="38" t="s">
        <v>7</v>
      </c>
      <c r="Y290" s="38" t="s">
        <v>7</v>
      </c>
      <c r="Z290" s="93" t="s">
        <v>1442</v>
      </c>
      <c r="AA290" s="93" t="s">
        <v>1425</v>
      </c>
      <c r="AB290" s="38" t="s">
        <v>173</v>
      </c>
      <c r="AC290" s="38" t="s">
        <v>173</v>
      </c>
      <c r="AD290" s="38" t="s">
        <v>173</v>
      </c>
      <c r="AE290" s="38" t="s">
        <v>173</v>
      </c>
      <c r="AF290" s="38" t="s">
        <v>173</v>
      </c>
      <c r="AG290" s="38" t="s">
        <v>174</v>
      </c>
      <c r="AH290" s="38"/>
      <c r="AI290" s="38"/>
      <c r="AJ290" s="4"/>
      <c r="AK290" s="4"/>
      <c r="AN290" s="11">
        <f t="shared" si="32"/>
        <v>4</v>
      </c>
      <c r="AO290" s="11" t="str">
        <f t="shared" si="28"/>
        <v>Dia útil</v>
      </c>
      <c r="AP290" s="11">
        <f t="shared" si="29"/>
        <v>17</v>
      </c>
      <c r="AQ290" s="11" t="str">
        <f t="shared" si="30"/>
        <v>26/08/2024</v>
      </c>
    </row>
    <row r="291" spans="1:43" ht="31.5" customHeight="1" x14ac:dyDescent="0.3">
      <c r="A291" s="45">
        <v>45520</v>
      </c>
      <c r="B291" s="91">
        <v>45530</v>
      </c>
      <c r="C291" s="38">
        <f t="shared" si="31"/>
        <v>10</v>
      </c>
      <c r="D291" s="38">
        <v>0</v>
      </c>
      <c r="E291" s="38">
        <v>13047269</v>
      </c>
      <c r="F291" s="92" t="s">
        <v>1443</v>
      </c>
      <c r="G291" s="38" t="s">
        <v>1444</v>
      </c>
      <c r="H291" s="38">
        <v>67</v>
      </c>
      <c r="I291" s="38" t="s">
        <v>268</v>
      </c>
      <c r="J291" s="38" t="s">
        <v>1379</v>
      </c>
      <c r="K291" s="38" t="s">
        <v>116</v>
      </c>
      <c r="L291" s="112" t="s">
        <v>224</v>
      </c>
      <c r="M291" s="4" t="s">
        <v>294</v>
      </c>
      <c r="N291" s="4" t="s">
        <v>295</v>
      </c>
      <c r="O291" s="38" t="s">
        <v>26</v>
      </c>
      <c r="P291" s="40" t="s">
        <v>2343</v>
      </c>
      <c r="Q291" s="40" t="s">
        <v>27</v>
      </c>
      <c r="R291" s="38"/>
      <c r="S291" s="38"/>
      <c r="T291" s="38" t="s">
        <v>274</v>
      </c>
      <c r="U291" s="38" t="s">
        <v>416</v>
      </c>
      <c r="V291" s="38" t="s">
        <v>25</v>
      </c>
      <c r="W291" s="38"/>
      <c r="X291" s="38" t="s">
        <v>14</v>
      </c>
      <c r="Y291" s="38" t="s">
        <v>14</v>
      </c>
      <c r="Z291" s="93" t="s">
        <v>1445</v>
      </c>
      <c r="AA291" s="93" t="s">
        <v>1386</v>
      </c>
      <c r="AB291" s="38" t="s">
        <v>174</v>
      </c>
      <c r="AC291" s="38" t="s">
        <v>174</v>
      </c>
      <c r="AD291" s="38" t="s">
        <v>174</v>
      </c>
      <c r="AE291" s="38" t="s">
        <v>173</v>
      </c>
      <c r="AF291" s="110" t="s">
        <v>174</v>
      </c>
      <c r="AG291" s="38" t="s">
        <v>174</v>
      </c>
      <c r="AH291" s="38"/>
      <c r="AI291" s="38"/>
      <c r="AJ291" s="4" t="s">
        <v>174</v>
      </c>
      <c r="AK291" s="4" t="s">
        <v>227</v>
      </c>
      <c r="AN291" s="11">
        <f t="shared" si="32"/>
        <v>4</v>
      </c>
      <c r="AO291" s="11" t="str">
        <f t="shared" si="28"/>
        <v>Dia útil</v>
      </c>
      <c r="AP291" s="11">
        <f t="shared" si="29"/>
        <v>17</v>
      </c>
      <c r="AQ291" s="11" t="str">
        <f t="shared" si="30"/>
        <v>26/08/2024</v>
      </c>
    </row>
    <row r="292" spans="1:43" ht="31.5" customHeight="1" x14ac:dyDescent="0.3">
      <c r="A292" s="28">
        <v>45530</v>
      </c>
      <c r="B292" s="91">
        <v>45530</v>
      </c>
      <c r="C292" s="4">
        <f t="shared" si="31"/>
        <v>0</v>
      </c>
      <c r="D292" s="4">
        <v>3</v>
      </c>
      <c r="E292" s="4">
        <v>13048023</v>
      </c>
      <c r="F292" s="131" t="s">
        <v>1446</v>
      </c>
      <c r="G292" s="4" t="s">
        <v>1447</v>
      </c>
      <c r="H292" s="192">
        <v>62</v>
      </c>
      <c r="I292" s="38" t="s">
        <v>268</v>
      </c>
      <c r="J292" s="46" t="s">
        <v>1128</v>
      </c>
      <c r="K292" s="46" t="s">
        <v>118</v>
      </c>
      <c r="L292" s="9" t="s">
        <v>625</v>
      </c>
      <c r="M292" s="4" t="s">
        <v>270</v>
      </c>
      <c r="N292" s="4" t="s">
        <v>1281</v>
      </c>
      <c r="O292" s="4" t="s">
        <v>37</v>
      </c>
      <c r="P292" s="40" t="s">
        <v>338</v>
      </c>
      <c r="Q292" s="40" t="s">
        <v>50</v>
      </c>
      <c r="R292" s="4"/>
      <c r="S292" s="4"/>
      <c r="T292" s="38" t="s">
        <v>274</v>
      </c>
      <c r="U292" s="38" t="s">
        <v>416</v>
      </c>
      <c r="V292" s="4" t="s">
        <v>31</v>
      </c>
      <c r="W292" s="4"/>
      <c r="X292" s="4" t="s">
        <v>7</v>
      </c>
      <c r="Y292" s="4" t="s">
        <v>12</v>
      </c>
      <c r="Z292" s="29" t="s">
        <v>1448</v>
      </c>
      <c r="AA292" s="29" t="s">
        <v>1449</v>
      </c>
      <c r="AB292" s="38" t="s">
        <v>174</v>
      </c>
      <c r="AC292" s="38" t="s">
        <v>174</v>
      </c>
      <c r="AD292" s="38" t="s">
        <v>174</v>
      </c>
      <c r="AE292" s="38" t="s">
        <v>173</v>
      </c>
      <c r="AF292" s="38" t="s">
        <v>173</v>
      </c>
      <c r="AG292" s="38" t="s">
        <v>174</v>
      </c>
      <c r="AH292" s="4"/>
      <c r="AI292" s="4"/>
      <c r="AJ292" s="4"/>
      <c r="AK292" s="4"/>
      <c r="AN292" s="11">
        <f t="shared" si="32"/>
        <v>4</v>
      </c>
      <c r="AO292" s="11" t="str">
        <f t="shared" si="28"/>
        <v>Dia útil</v>
      </c>
      <c r="AP292" s="11">
        <f t="shared" si="29"/>
        <v>17</v>
      </c>
      <c r="AQ292" s="11" t="str">
        <f t="shared" si="30"/>
        <v>26/08/2024</v>
      </c>
    </row>
    <row r="293" spans="1:43" ht="31.5" customHeight="1" x14ac:dyDescent="0.3">
      <c r="A293" s="28">
        <v>45470</v>
      </c>
      <c r="B293" s="69">
        <v>45531</v>
      </c>
      <c r="C293" s="4">
        <f t="shared" si="31"/>
        <v>61</v>
      </c>
      <c r="D293" s="4">
        <v>11</v>
      </c>
      <c r="E293" s="4">
        <v>13048362</v>
      </c>
      <c r="F293" s="3" t="s">
        <v>1450</v>
      </c>
      <c r="G293" s="4" t="s">
        <v>1451</v>
      </c>
      <c r="H293" s="4">
        <v>59</v>
      </c>
      <c r="I293" s="4" t="s">
        <v>268</v>
      </c>
      <c r="J293" s="4" t="s">
        <v>1379</v>
      </c>
      <c r="K293" s="4" t="s">
        <v>117</v>
      </c>
      <c r="L293" s="9" t="s">
        <v>136</v>
      </c>
      <c r="M293" s="4" t="s">
        <v>259</v>
      </c>
      <c r="N293" s="4" t="s">
        <v>620</v>
      </c>
      <c r="O293" s="4" t="s">
        <v>24</v>
      </c>
      <c r="P293" s="40" t="s">
        <v>30</v>
      </c>
      <c r="Q293" s="40" t="s">
        <v>30</v>
      </c>
      <c r="R293" s="4" t="s">
        <v>135</v>
      </c>
      <c r="S293" s="4"/>
      <c r="T293" s="38" t="s">
        <v>274</v>
      </c>
      <c r="U293" s="38" t="s">
        <v>263</v>
      </c>
      <c r="V293" s="4" t="s">
        <v>28</v>
      </c>
      <c r="W293" s="4" t="s">
        <v>225</v>
      </c>
      <c r="X293" s="4" t="s">
        <v>7</v>
      </c>
      <c r="Y293" s="4" t="s">
        <v>7</v>
      </c>
      <c r="Z293" s="29" t="s">
        <v>1452</v>
      </c>
      <c r="AA293" s="29" t="s">
        <v>1453</v>
      </c>
      <c r="AB293" s="38" t="s">
        <v>174</v>
      </c>
      <c r="AC293" s="38" t="s">
        <v>174</v>
      </c>
      <c r="AD293" s="4" t="s">
        <v>173</v>
      </c>
      <c r="AE293" s="38" t="s">
        <v>173</v>
      </c>
      <c r="AF293" s="38" t="s">
        <v>173</v>
      </c>
      <c r="AG293" s="38" t="s">
        <v>174</v>
      </c>
      <c r="AH293" s="4"/>
      <c r="AI293" s="4"/>
      <c r="AJ293" s="4"/>
      <c r="AK293" s="4"/>
      <c r="AN293" s="11">
        <f t="shared" si="32"/>
        <v>4</v>
      </c>
      <c r="AO293" s="11" t="str">
        <f t="shared" si="28"/>
        <v>Dia útil</v>
      </c>
      <c r="AP293" s="11">
        <f t="shared" si="29"/>
        <v>18</v>
      </c>
      <c r="AQ293" s="11" t="str">
        <f t="shared" si="30"/>
        <v>27/08/2024</v>
      </c>
    </row>
    <row r="294" spans="1:43" ht="31.5" customHeight="1" x14ac:dyDescent="0.3">
      <c r="A294" s="111">
        <v>45530</v>
      </c>
      <c r="B294" s="91">
        <v>45531</v>
      </c>
      <c r="C294" s="110">
        <f t="shared" si="31"/>
        <v>1</v>
      </c>
      <c r="D294" s="38">
        <v>3</v>
      </c>
      <c r="E294" s="38">
        <v>13048312</v>
      </c>
      <c r="F294" s="132" t="s">
        <v>1454</v>
      </c>
      <c r="G294" s="38" t="s">
        <v>1455</v>
      </c>
      <c r="H294" s="110">
        <v>71</v>
      </c>
      <c r="I294" s="38" t="s">
        <v>268</v>
      </c>
      <c r="J294" s="4" t="s">
        <v>1379</v>
      </c>
      <c r="K294" s="38" t="s">
        <v>117</v>
      </c>
      <c r="L294" s="112" t="s">
        <v>355</v>
      </c>
      <c r="M294" s="38" t="s">
        <v>294</v>
      </c>
      <c r="N294" s="38" t="s">
        <v>1194</v>
      </c>
      <c r="O294" s="130" t="s">
        <v>67</v>
      </c>
      <c r="P294" s="40" t="s">
        <v>2345</v>
      </c>
      <c r="Q294" s="40" t="s">
        <v>208</v>
      </c>
      <c r="R294" s="38"/>
      <c r="S294" s="38"/>
      <c r="T294" s="38" t="s">
        <v>274</v>
      </c>
      <c r="U294" s="38" t="s">
        <v>416</v>
      </c>
      <c r="V294" s="38" t="s">
        <v>55</v>
      </c>
      <c r="W294" s="38"/>
      <c r="X294" s="38" t="s">
        <v>7</v>
      </c>
      <c r="Y294" s="38" t="s">
        <v>7</v>
      </c>
      <c r="Z294" s="93" t="s">
        <v>1456</v>
      </c>
      <c r="AA294" s="93" t="s">
        <v>1457</v>
      </c>
      <c r="AB294" s="38" t="s">
        <v>174</v>
      </c>
      <c r="AC294" s="38" t="s">
        <v>174</v>
      </c>
      <c r="AD294" s="38" t="s">
        <v>173</v>
      </c>
      <c r="AE294" s="112" t="s">
        <v>173</v>
      </c>
      <c r="AF294" s="38" t="s">
        <v>173</v>
      </c>
      <c r="AG294" s="38" t="s">
        <v>174</v>
      </c>
      <c r="AH294" s="38"/>
      <c r="AI294" s="38"/>
      <c r="AJ294" s="4" t="s">
        <v>174</v>
      </c>
      <c r="AK294" s="4" t="s">
        <v>227</v>
      </c>
      <c r="AN294" s="11">
        <f t="shared" si="32"/>
        <v>4</v>
      </c>
      <c r="AO294" s="11" t="str">
        <f t="shared" si="28"/>
        <v>Dia útil</v>
      </c>
      <c r="AP294" s="11">
        <f t="shared" si="29"/>
        <v>18</v>
      </c>
      <c r="AQ294" s="11" t="str">
        <f t="shared" si="30"/>
        <v>27/08/2024</v>
      </c>
    </row>
    <row r="295" spans="1:43" ht="31.5" customHeight="1" x14ac:dyDescent="0.3">
      <c r="A295" s="111">
        <v>45492</v>
      </c>
      <c r="B295" s="91">
        <v>45531</v>
      </c>
      <c r="C295" s="110">
        <f t="shared" si="31"/>
        <v>39</v>
      </c>
      <c r="D295" s="38">
        <v>9</v>
      </c>
      <c r="E295" s="38">
        <v>13049335</v>
      </c>
      <c r="F295" s="132" t="s">
        <v>1458</v>
      </c>
      <c r="G295" s="38" t="s">
        <v>1459</v>
      </c>
      <c r="H295" s="110">
        <v>44</v>
      </c>
      <c r="I295" s="38" t="s">
        <v>257</v>
      </c>
      <c r="J295" s="4" t="s">
        <v>1379</v>
      </c>
      <c r="K295" s="4" t="s">
        <v>118</v>
      </c>
      <c r="L295" s="112" t="s">
        <v>1402</v>
      </c>
      <c r="M295" s="38" t="s">
        <v>259</v>
      </c>
      <c r="N295" s="38" t="s">
        <v>1185</v>
      </c>
      <c r="O295" s="38" t="s">
        <v>24</v>
      </c>
      <c r="P295" s="40" t="s">
        <v>2197</v>
      </c>
      <c r="Q295" s="40" t="s">
        <v>2482</v>
      </c>
      <c r="R295" s="38" t="s">
        <v>159</v>
      </c>
      <c r="S295" s="38"/>
      <c r="T295" s="38" t="s">
        <v>274</v>
      </c>
      <c r="U295" s="38" t="s">
        <v>263</v>
      </c>
      <c r="V295" s="38" t="s">
        <v>43</v>
      </c>
      <c r="W295" s="38"/>
      <c r="X295" s="38" t="s">
        <v>7</v>
      </c>
      <c r="Y295" s="38" t="s">
        <v>7</v>
      </c>
      <c r="Z295" s="113" t="s">
        <v>1460</v>
      </c>
      <c r="AA295" s="93"/>
      <c r="AB295" s="38" t="s">
        <v>174</v>
      </c>
      <c r="AC295" s="38" t="s">
        <v>174</v>
      </c>
      <c r="AD295" s="38" t="s">
        <v>173</v>
      </c>
      <c r="AE295" s="38" t="s">
        <v>173</v>
      </c>
      <c r="AF295" s="38" t="s">
        <v>173</v>
      </c>
      <c r="AG295" s="38" t="s">
        <v>173</v>
      </c>
      <c r="AH295" s="38"/>
      <c r="AI295" s="38"/>
      <c r="AJ295" s="4"/>
      <c r="AK295" s="4"/>
      <c r="AN295" s="11">
        <f t="shared" si="32"/>
        <v>4</v>
      </c>
      <c r="AO295" s="11" t="str">
        <f t="shared" si="28"/>
        <v>Dia útil</v>
      </c>
      <c r="AP295" s="11">
        <f t="shared" si="29"/>
        <v>18</v>
      </c>
      <c r="AQ295" s="11" t="str">
        <f t="shared" si="30"/>
        <v>27/08/2024</v>
      </c>
    </row>
    <row r="296" spans="1:43" ht="31.5" customHeight="1" x14ac:dyDescent="0.3">
      <c r="A296" s="111">
        <v>45516</v>
      </c>
      <c r="B296" s="91">
        <v>45531</v>
      </c>
      <c r="C296" s="110">
        <f t="shared" si="31"/>
        <v>15</v>
      </c>
      <c r="D296" s="38">
        <v>0</v>
      </c>
      <c r="E296" s="38">
        <v>13050383</v>
      </c>
      <c r="F296" s="92" t="s">
        <v>1461</v>
      </c>
      <c r="G296" s="38" t="s">
        <v>1462</v>
      </c>
      <c r="H296" s="110">
        <v>90</v>
      </c>
      <c r="I296" s="38" t="s">
        <v>268</v>
      </c>
      <c r="J296" s="38" t="s">
        <v>283</v>
      </c>
      <c r="K296" s="4" t="s">
        <v>116</v>
      </c>
      <c r="L296" s="38"/>
      <c r="M296" s="38" t="s">
        <v>294</v>
      </c>
      <c r="N296" s="38" t="s">
        <v>295</v>
      </c>
      <c r="O296" s="38" t="s">
        <v>26</v>
      </c>
      <c r="P296" s="40" t="s">
        <v>2343</v>
      </c>
      <c r="Q296" s="40" t="s">
        <v>27</v>
      </c>
      <c r="R296" s="110"/>
      <c r="S296" s="38"/>
      <c r="T296" s="38" t="s">
        <v>274</v>
      </c>
      <c r="U296" s="38" t="s">
        <v>416</v>
      </c>
      <c r="V296" s="112" t="s">
        <v>25</v>
      </c>
      <c r="W296" s="38"/>
      <c r="X296" s="38" t="s">
        <v>14</v>
      </c>
      <c r="Y296" s="38" t="s">
        <v>14</v>
      </c>
      <c r="Z296" s="93" t="s">
        <v>1463</v>
      </c>
      <c r="AA296" s="93" t="s">
        <v>1386</v>
      </c>
      <c r="AB296" s="38" t="s">
        <v>174</v>
      </c>
      <c r="AC296" s="38" t="s">
        <v>174</v>
      </c>
      <c r="AD296" s="38" t="str">
        <f>NIPs!$AC$296</f>
        <v>Não</v>
      </c>
      <c r="AE296" s="38" t="s">
        <v>173</v>
      </c>
      <c r="AF296" s="38" t="s">
        <v>174</v>
      </c>
      <c r="AG296" s="38" t="s">
        <v>174</v>
      </c>
      <c r="AH296" s="38"/>
      <c r="AI296" s="38"/>
      <c r="AJ296" s="38" t="s">
        <v>174</v>
      </c>
      <c r="AK296" s="38" t="s">
        <v>227</v>
      </c>
      <c r="AN296" s="11">
        <f t="shared" si="32"/>
        <v>4</v>
      </c>
      <c r="AO296" s="11" t="str">
        <f t="shared" si="28"/>
        <v>Dia útil</v>
      </c>
      <c r="AP296" s="11">
        <f t="shared" si="29"/>
        <v>18</v>
      </c>
      <c r="AQ296" s="11" t="str">
        <f t="shared" si="30"/>
        <v>27/08/2024</v>
      </c>
    </row>
    <row r="297" spans="1:43" ht="31.5" customHeight="1" x14ac:dyDescent="0.3">
      <c r="A297" s="28">
        <v>45495</v>
      </c>
      <c r="B297" s="69">
        <v>45532</v>
      </c>
      <c r="C297" s="4">
        <f t="shared" si="31"/>
        <v>37</v>
      </c>
      <c r="D297" s="4">
        <v>10</v>
      </c>
      <c r="E297" s="4">
        <v>13051142</v>
      </c>
      <c r="F297" s="3" t="s">
        <v>219</v>
      </c>
      <c r="G297" s="4" t="s">
        <v>1464</v>
      </c>
      <c r="H297" s="4">
        <v>19</v>
      </c>
      <c r="I297" s="38" t="s">
        <v>268</v>
      </c>
      <c r="J297" s="4" t="s">
        <v>1379</v>
      </c>
      <c r="K297" s="4" t="s">
        <v>117</v>
      </c>
      <c r="L297" s="4" t="s">
        <v>136</v>
      </c>
      <c r="M297" s="38" t="s">
        <v>259</v>
      </c>
      <c r="N297" s="38" t="s">
        <v>1185</v>
      </c>
      <c r="O297" s="38" t="s">
        <v>24</v>
      </c>
      <c r="P297" s="40" t="s">
        <v>2355</v>
      </c>
      <c r="Q297" s="40" t="s">
        <v>38</v>
      </c>
      <c r="R297" s="4"/>
      <c r="S297" s="4"/>
      <c r="T297" s="4" t="s">
        <v>262</v>
      </c>
      <c r="U297" s="38" t="s">
        <v>263</v>
      </c>
      <c r="V297" s="4" t="s">
        <v>39</v>
      </c>
      <c r="W297" s="4"/>
      <c r="X297" s="4" t="s">
        <v>7</v>
      </c>
      <c r="Y297" s="38" t="s">
        <v>7</v>
      </c>
      <c r="Z297" s="29" t="s">
        <v>1465</v>
      </c>
      <c r="AA297" s="29" t="s">
        <v>1466</v>
      </c>
      <c r="AB297" s="38" t="s">
        <v>174</v>
      </c>
      <c r="AC297" s="38" t="s">
        <v>174</v>
      </c>
      <c r="AD297" s="38" t="s">
        <v>173</v>
      </c>
      <c r="AE297" s="38" t="s">
        <v>173</v>
      </c>
      <c r="AF297" s="38" t="s">
        <v>173</v>
      </c>
      <c r="AG297" s="38" t="s">
        <v>174</v>
      </c>
      <c r="AH297" s="4"/>
      <c r="AI297" s="4"/>
      <c r="AJ297" s="4"/>
      <c r="AK297" s="4"/>
      <c r="AL297" s="4"/>
      <c r="AN297" s="11">
        <f t="shared" si="32"/>
        <v>4</v>
      </c>
      <c r="AO297" s="11" t="str">
        <f t="shared" si="28"/>
        <v>Dia útil</v>
      </c>
      <c r="AP297" s="11">
        <f t="shared" si="29"/>
        <v>19</v>
      </c>
      <c r="AQ297" s="11" t="str">
        <f t="shared" si="30"/>
        <v>28/08/2024</v>
      </c>
    </row>
    <row r="298" spans="1:43" ht="31.5" customHeight="1" x14ac:dyDescent="0.3">
      <c r="A298" s="45">
        <v>45532</v>
      </c>
      <c r="B298" s="91">
        <v>45532</v>
      </c>
      <c r="C298" s="38">
        <f t="shared" si="31"/>
        <v>0</v>
      </c>
      <c r="D298" s="38">
        <v>1</v>
      </c>
      <c r="E298" s="38">
        <v>13051627</v>
      </c>
      <c r="F298" s="92" t="s">
        <v>1467</v>
      </c>
      <c r="G298" s="38" t="s">
        <v>1468</v>
      </c>
      <c r="H298" s="38">
        <v>7</v>
      </c>
      <c r="I298" s="38" t="s">
        <v>268</v>
      </c>
      <c r="J298" s="4" t="s">
        <v>1379</v>
      </c>
      <c r="K298" s="4" t="s">
        <v>118</v>
      </c>
      <c r="L298" s="38" t="s">
        <v>132</v>
      </c>
      <c r="M298" s="38" t="s">
        <v>259</v>
      </c>
      <c r="N298" s="38" t="s">
        <v>1185</v>
      </c>
      <c r="O298" s="38" t="s">
        <v>24</v>
      </c>
      <c r="P298" s="40" t="s">
        <v>2344</v>
      </c>
      <c r="Q298" s="40" t="s">
        <v>183</v>
      </c>
      <c r="R298" s="38" t="s">
        <v>406</v>
      </c>
      <c r="S298" s="38"/>
      <c r="T298" s="4" t="s">
        <v>262</v>
      </c>
      <c r="U298" s="38" t="s">
        <v>263</v>
      </c>
      <c r="V298" s="38" t="s">
        <v>46</v>
      </c>
      <c r="W298" s="38"/>
      <c r="X298" s="4" t="s">
        <v>7</v>
      </c>
      <c r="Y298" s="38" t="s">
        <v>7</v>
      </c>
      <c r="Z298" s="93" t="s">
        <v>1469</v>
      </c>
      <c r="AA298" s="93" t="s">
        <v>1470</v>
      </c>
      <c r="AB298" s="38" t="s">
        <v>173</v>
      </c>
      <c r="AC298" s="38" t="s">
        <v>174</v>
      </c>
      <c r="AD298" s="38" t="s">
        <v>174</v>
      </c>
      <c r="AE298" s="38" t="s">
        <v>173</v>
      </c>
      <c r="AF298" s="38" t="s">
        <v>173</v>
      </c>
      <c r="AG298" s="38"/>
      <c r="AH298" s="38"/>
      <c r="AI298" s="38"/>
      <c r="AJ298" s="46"/>
      <c r="AK298" s="46"/>
      <c r="AN298" s="11">
        <f t="shared" si="32"/>
        <v>4</v>
      </c>
      <c r="AO298" s="11" t="str">
        <f t="shared" si="28"/>
        <v>Dia útil</v>
      </c>
      <c r="AP298" s="11">
        <f t="shared" si="29"/>
        <v>19</v>
      </c>
      <c r="AQ298" s="11" t="str">
        <f t="shared" si="30"/>
        <v>28/08/2024</v>
      </c>
    </row>
    <row r="299" spans="1:43" ht="31.5" customHeight="1" x14ac:dyDescent="0.3">
      <c r="A299" s="28">
        <v>45477</v>
      </c>
      <c r="B299" s="69">
        <v>45532</v>
      </c>
      <c r="C299" s="4">
        <f t="shared" si="31"/>
        <v>55</v>
      </c>
      <c r="D299" s="4">
        <v>2</v>
      </c>
      <c r="E299" s="4">
        <v>13051871</v>
      </c>
      <c r="F299" s="3" t="s">
        <v>220</v>
      </c>
      <c r="G299" s="4" t="s">
        <v>1471</v>
      </c>
      <c r="H299" s="4">
        <v>37</v>
      </c>
      <c r="I299" s="4" t="s">
        <v>257</v>
      </c>
      <c r="J299" s="4" t="s">
        <v>1379</v>
      </c>
      <c r="K299" s="4" t="s">
        <v>118</v>
      </c>
      <c r="L299" s="4" t="s">
        <v>136</v>
      </c>
      <c r="M299" s="4" t="s">
        <v>259</v>
      </c>
      <c r="N299" s="4" t="s">
        <v>305</v>
      </c>
      <c r="O299" s="4" t="s">
        <v>24</v>
      </c>
      <c r="P299" s="40" t="s">
        <v>2355</v>
      </c>
      <c r="Q299" s="40" t="s">
        <v>38</v>
      </c>
      <c r="R299" s="4"/>
      <c r="S299" s="4"/>
      <c r="T299" s="4" t="s">
        <v>262</v>
      </c>
      <c r="U299" s="4" t="s">
        <v>263</v>
      </c>
      <c r="V299" s="4" t="s">
        <v>39</v>
      </c>
      <c r="W299" s="4"/>
      <c r="X299" s="4" t="s">
        <v>7</v>
      </c>
      <c r="Y299" s="4" t="s">
        <v>7</v>
      </c>
      <c r="Z299" s="29" t="s">
        <v>1472</v>
      </c>
      <c r="AA299" s="29"/>
      <c r="AB299" s="4" t="s">
        <v>174</v>
      </c>
      <c r="AC299" s="4" t="s">
        <v>174</v>
      </c>
      <c r="AD299" s="4" t="s">
        <v>173</v>
      </c>
      <c r="AE299" s="4" t="s">
        <v>173</v>
      </c>
      <c r="AF299" s="4" t="s">
        <v>173</v>
      </c>
      <c r="AG299" s="4"/>
      <c r="AH299" s="4"/>
      <c r="AI299" s="38"/>
      <c r="AJ299" s="4"/>
      <c r="AK299" s="4"/>
      <c r="AL299" s="4"/>
      <c r="AN299" s="11">
        <f t="shared" si="32"/>
        <v>4</v>
      </c>
      <c r="AO299" s="11" t="str">
        <f t="shared" si="28"/>
        <v>Dia útil</v>
      </c>
      <c r="AP299" s="11">
        <f t="shared" si="29"/>
        <v>19</v>
      </c>
      <c r="AQ299" s="11" t="str">
        <f t="shared" si="30"/>
        <v>28/08/2024</v>
      </c>
    </row>
    <row r="300" spans="1:43" ht="31.5" customHeight="1" x14ac:dyDescent="0.3">
      <c r="A300" s="28" t="s">
        <v>227</v>
      </c>
      <c r="B300" s="69">
        <v>45532</v>
      </c>
      <c r="C300" s="4">
        <v>0</v>
      </c>
      <c r="D300" s="4">
        <v>0</v>
      </c>
      <c r="E300" s="4">
        <v>13053026</v>
      </c>
      <c r="F300" s="3" t="s">
        <v>1473</v>
      </c>
      <c r="G300" s="38" t="s">
        <v>1474</v>
      </c>
      <c r="H300" s="38">
        <v>44</v>
      </c>
      <c r="I300" s="38" t="s">
        <v>268</v>
      </c>
      <c r="J300" s="4" t="s">
        <v>1379</v>
      </c>
      <c r="K300" s="4" t="s">
        <v>116</v>
      </c>
      <c r="L300" s="4" t="s">
        <v>224</v>
      </c>
      <c r="M300" s="4" t="s">
        <v>259</v>
      </c>
      <c r="N300" s="4" t="s">
        <v>620</v>
      </c>
      <c r="O300" s="4" t="s">
        <v>24</v>
      </c>
      <c r="P300" s="40" t="s">
        <v>2357</v>
      </c>
      <c r="Q300" s="40" t="s">
        <v>2478</v>
      </c>
      <c r="R300" s="4" t="s">
        <v>1475</v>
      </c>
      <c r="S300" s="4"/>
      <c r="T300" s="38" t="s">
        <v>262</v>
      </c>
      <c r="U300" s="38" t="s">
        <v>263</v>
      </c>
      <c r="V300" s="4" t="s">
        <v>28</v>
      </c>
      <c r="W300" s="4"/>
      <c r="X300" s="4" t="s">
        <v>12</v>
      </c>
      <c r="Y300" s="4" t="s">
        <v>12</v>
      </c>
      <c r="Z300" s="29" t="s">
        <v>1476</v>
      </c>
      <c r="AA300" s="29" t="s">
        <v>1477</v>
      </c>
      <c r="AB300" s="38" t="s">
        <v>174</v>
      </c>
      <c r="AC300" s="38" t="s">
        <v>174</v>
      </c>
      <c r="AD300" s="38" t="s">
        <v>174</v>
      </c>
      <c r="AE300" s="38" t="s">
        <v>173</v>
      </c>
      <c r="AF300" s="38" t="s">
        <v>174</v>
      </c>
      <c r="AG300" s="38" t="s">
        <v>174</v>
      </c>
      <c r="AH300" s="4"/>
      <c r="AI300" s="4"/>
      <c r="AJ300" s="40" t="s">
        <v>227</v>
      </c>
      <c r="AK300" s="40" t="s">
        <v>227</v>
      </c>
      <c r="AN300" s="11">
        <f t="shared" si="32"/>
        <v>4</v>
      </c>
      <c r="AO300" s="11" t="str">
        <f t="shared" si="28"/>
        <v>Dia útil</v>
      </c>
      <c r="AP300" s="11">
        <f t="shared" si="29"/>
        <v>19</v>
      </c>
      <c r="AQ300" s="11" t="str">
        <f t="shared" si="30"/>
        <v>28/08/2024</v>
      </c>
    </row>
    <row r="301" spans="1:43" ht="31.5" customHeight="1" x14ac:dyDescent="0.3">
      <c r="A301" s="45">
        <v>45533</v>
      </c>
      <c r="B301" s="91">
        <v>45533</v>
      </c>
      <c r="C301" s="38">
        <f>_xlfn.DAYS(B301,A301)</f>
        <v>0</v>
      </c>
      <c r="D301" s="38">
        <v>1</v>
      </c>
      <c r="E301" s="38">
        <v>13053304</v>
      </c>
      <c r="F301" s="92" t="s">
        <v>1478</v>
      </c>
      <c r="G301" s="38" t="s">
        <v>1479</v>
      </c>
      <c r="H301" s="38">
        <v>32</v>
      </c>
      <c r="I301" s="38" t="s">
        <v>257</v>
      </c>
      <c r="J301" s="38" t="s">
        <v>1220</v>
      </c>
      <c r="K301" s="38" t="s">
        <v>121</v>
      </c>
      <c r="L301" s="38" t="s">
        <v>132</v>
      </c>
      <c r="M301" s="38" t="s">
        <v>259</v>
      </c>
      <c r="N301" s="38" t="s">
        <v>1185</v>
      </c>
      <c r="O301" s="38" t="s">
        <v>24</v>
      </c>
      <c r="P301" s="40" t="s">
        <v>2354</v>
      </c>
      <c r="Q301" s="40" t="s">
        <v>125</v>
      </c>
      <c r="R301" s="38" t="s">
        <v>161</v>
      </c>
      <c r="S301" s="38"/>
      <c r="T301" s="38" t="s">
        <v>274</v>
      </c>
      <c r="U301" s="38" t="s">
        <v>263</v>
      </c>
      <c r="V301" s="38" t="s">
        <v>51</v>
      </c>
      <c r="W301" s="38"/>
      <c r="X301" s="38" t="s">
        <v>12</v>
      </c>
      <c r="Y301" s="38" t="s">
        <v>7</v>
      </c>
      <c r="Z301" s="93" t="s">
        <v>1480</v>
      </c>
      <c r="AA301" s="93"/>
      <c r="AB301" s="38" t="s">
        <v>173</v>
      </c>
      <c r="AC301" s="38" t="s">
        <v>174</v>
      </c>
      <c r="AD301" s="38" t="s">
        <v>174</v>
      </c>
      <c r="AE301" s="38" t="s">
        <v>173</v>
      </c>
      <c r="AF301" s="4" t="s">
        <v>173</v>
      </c>
      <c r="AG301" s="38" t="s">
        <v>174</v>
      </c>
      <c r="AH301" s="38"/>
      <c r="AI301" s="38"/>
      <c r="AJ301" s="4"/>
      <c r="AK301" s="4"/>
      <c r="AN301" s="11">
        <f t="shared" si="32"/>
        <v>5</v>
      </c>
      <c r="AO301" s="11" t="str">
        <f t="shared" si="28"/>
        <v>Dia útil</v>
      </c>
      <c r="AP301" s="11">
        <f t="shared" si="29"/>
        <v>20</v>
      </c>
      <c r="AQ301" s="11" t="str">
        <f t="shared" si="30"/>
        <v>29/08/2024</v>
      </c>
    </row>
    <row r="302" spans="1:43" ht="31.5" customHeight="1" x14ac:dyDescent="0.3">
      <c r="A302" s="28">
        <v>45526</v>
      </c>
      <c r="B302" s="69">
        <v>45533</v>
      </c>
      <c r="C302" s="4">
        <f>_xlfn.DAYS(B302,A302)</f>
        <v>7</v>
      </c>
      <c r="D302" s="4">
        <v>3</v>
      </c>
      <c r="E302" s="4">
        <v>13053555</v>
      </c>
      <c r="F302" s="3" t="s">
        <v>1481</v>
      </c>
      <c r="G302" s="4" t="s">
        <v>1482</v>
      </c>
      <c r="H302" s="4">
        <v>7</v>
      </c>
      <c r="I302" s="4" t="s">
        <v>268</v>
      </c>
      <c r="J302" s="4" t="s">
        <v>1379</v>
      </c>
      <c r="K302" s="4" t="s">
        <v>121</v>
      </c>
      <c r="L302" s="4" t="s">
        <v>151</v>
      </c>
      <c r="M302" s="4" t="s">
        <v>294</v>
      </c>
      <c r="N302" s="4" t="s">
        <v>1483</v>
      </c>
      <c r="O302" s="38" t="s">
        <v>52</v>
      </c>
      <c r="P302" s="40" t="s">
        <v>2346</v>
      </c>
      <c r="Q302" s="40" t="s">
        <v>52</v>
      </c>
      <c r="R302" s="4"/>
      <c r="S302" s="4"/>
      <c r="T302" s="4" t="s">
        <v>274</v>
      </c>
      <c r="U302" s="4" t="s">
        <v>416</v>
      </c>
      <c r="V302" s="4" t="s">
        <v>113</v>
      </c>
      <c r="W302" s="4"/>
      <c r="X302" s="4" t="s">
        <v>12</v>
      </c>
      <c r="Y302" s="4" t="s">
        <v>12</v>
      </c>
      <c r="Z302" s="29" t="s">
        <v>1484</v>
      </c>
      <c r="AA302" s="29"/>
      <c r="AB302" s="4" t="s">
        <v>174</v>
      </c>
      <c r="AC302" s="4" t="s">
        <v>174</v>
      </c>
      <c r="AD302" s="4" t="s">
        <v>174</v>
      </c>
      <c r="AE302" s="4" t="s">
        <v>173</v>
      </c>
      <c r="AF302" s="4" t="s">
        <v>173</v>
      </c>
      <c r="AG302" s="4"/>
      <c r="AH302" s="4"/>
      <c r="AI302" s="38"/>
      <c r="AJ302" s="4"/>
      <c r="AK302" s="4"/>
      <c r="AN302" s="11">
        <f t="shared" si="32"/>
        <v>5</v>
      </c>
      <c r="AO302" s="11" t="str">
        <f t="shared" si="28"/>
        <v>Dia útil</v>
      </c>
      <c r="AP302" s="11">
        <f t="shared" si="29"/>
        <v>20</v>
      </c>
      <c r="AQ302" s="11" t="str">
        <f t="shared" si="30"/>
        <v>29/08/2024</v>
      </c>
    </row>
    <row r="303" spans="1:43" ht="31.5" customHeight="1" x14ac:dyDescent="0.3">
      <c r="A303" s="28">
        <v>45489</v>
      </c>
      <c r="B303" s="91">
        <v>45534</v>
      </c>
      <c r="C303" s="4">
        <f>_xlfn.DAYS(B303,A303)</f>
        <v>45</v>
      </c>
      <c r="D303" s="4">
        <v>4</v>
      </c>
      <c r="E303" s="4">
        <v>13056836</v>
      </c>
      <c r="F303" s="3" t="s">
        <v>1485</v>
      </c>
      <c r="G303" s="4" t="s">
        <v>1486</v>
      </c>
      <c r="H303" s="4">
        <v>34</v>
      </c>
      <c r="I303" s="38" t="s">
        <v>268</v>
      </c>
      <c r="J303" s="4" t="s">
        <v>283</v>
      </c>
      <c r="K303" s="38" t="s">
        <v>121</v>
      </c>
      <c r="L303" s="4" t="s">
        <v>223</v>
      </c>
      <c r="M303" s="38" t="s">
        <v>294</v>
      </c>
      <c r="N303" s="38" t="s">
        <v>295</v>
      </c>
      <c r="O303" s="38" t="s">
        <v>26</v>
      </c>
      <c r="P303" s="40" t="s">
        <v>2343</v>
      </c>
      <c r="Q303" s="40" t="s">
        <v>27</v>
      </c>
      <c r="R303" s="4"/>
      <c r="S303" s="4"/>
      <c r="T303" s="38" t="s">
        <v>262</v>
      </c>
      <c r="U303" s="38" t="s">
        <v>416</v>
      </c>
      <c r="V303" s="112" t="s">
        <v>25</v>
      </c>
      <c r="W303" s="38"/>
      <c r="X303" s="38" t="s">
        <v>14</v>
      </c>
      <c r="Y303" s="38" t="s">
        <v>14</v>
      </c>
      <c r="Z303" s="29" t="s">
        <v>1487</v>
      </c>
      <c r="AA303" s="29" t="s">
        <v>1488</v>
      </c>
      <c r="AB303" s="38" t="s">
        <v>173</v>
      </c>
      <c r="AC303" s="4" t="s">
        <v>174</v>
      </c>
      <c r="AD303" s="38" t="s">
        <v>174</v>
      </c>
      <c r="AE303" s="38" t="s">
        <v>173</v>
      </c>
      <c r="AF303" s="4" t="s">
        <v>173</v>
      </c>
      <c r="AG303" s="4"/>
      <c r="AH303" s="4"/>
      <c r="AI303" s="4"/>
      <c r="AJ303" s="4" t="s">
        <v>174</v>
      </c>
      <c r="AK303" s="4" t="s">
        <v>227</v>
      </c>
      <c r="AN303" s="11">
        <f t="shared" si="32"/>
        <v>5</v>
      </c>
      <c r="AO303" s="11" t="str">
        <f t="shared" si="28"/>
        <v>Dia útil</v>
      </c>
      <c r="AP303" s="11">
        <f t="shared" si="29"/>
        <v>21</v>
      </c>
      <c r="AQ303" s="11" t="str">
        <f t="shared" si="30"/>
        <v>30/08/2024</v>
      </c>
    </row>
    <row r="304" spans="1:43" ht="31.5" customHeight="1" x14ac:dyDescent="0.3">
      <c r="A304" s="28">
        <v>45531</v>
      </c>
      <c r="B304" s="69">
        <v>45534</v>
      </c>
      <c r="C304" s="4">
        <f>_xlfn.DAYS(B304,A304)</f>
        <v>3</v>
      </c>
      <c r="D304" s="4">
        <v>7</v>
      </c>
      <c r="E304" s="38">
        <v>13056854</v>
      </c>
      <c r="F304" s="92" t="s">
        <v>1489</v>
      </c>
      <c r="G304" s="38" t="s">
        <v>1490</v>
      </c>
      <c r="H304" s="38">
        <v>23</v>
      </c>
      <c r="I304" s="38" t="s">
        <v>268</v>
      </c>
      <c r="J304" s="38" t="s">
        <v>1220</v>
      </c>
      <c r="K304" s="38" t="s">
        <v>118</v>
      </c>
      <c r="L304" s="38" t="s">
        <v>1402</v>
      </c>
      <c r="M304" s="4" t="s">
        <v>259</v>
      </c>
      <c r="N304" s="4" t="s">
        <v>305</v>
      </c>
      <c r="O304" s="4" t="s">
        <v>24</v>
      </c>
      <c r="P304" s="40" t="s">
        <v>2355</v>
      </c>
      <c r="Q304" s="40" t="s">
        <v>128</v>
      </c>
      <c r="R304" s="38" t="s">
        <v>1491</v>
      </c>
      <c r="S304" s="4"/>
      <c r="T304" s="4" t="s">
        <v>274</v>
      </c>
      <c r="U304" s="4" t="s">
        <v>263</v>
      </c>
      <c r="V304" s="4" t="s">
        <v>28</v>
      </c>
      <c r="W304" s="4"/>
      <c r="X304" s="38" t="s">
        <v>7</v>
      </c>
      <c r="Y304" s="38" t="s">
        <v>7</v>
      </c>
      <c r="Z304" s="93" t="s">
        <v>1492</v>
      </c>
      <c r="AA304" s="93" t="s">
        <v>1493</v>
      </c>
      <c r="AB304" s="38" t="s">
        <v>174</v>
      </c>
      <c r="AC304" s="38" t="s">
        <v>174</v>
      </c>
      <c r="AD304" s="38" t="s">
        <v>173</v>
      </c>
      <c r="AE304" s="38" t="s">
        <v>173</v>
      </c>
      <c r="AF304" s="38" t="s">
        <v>173</v>
      </c>
      <c r="AG304" s="38" t="s">
        <v>173</v>
      </c>
      <c r="AH304" s="38"/>
      <c r="AI304" s="38"/>
      <c r="AJ304" s="38" t="s">
        <v>173</v>
      </c>
      <c r="AK304" s="38" t="s">
        <v>1376</v>
      </c>
      <c r="AN304" s="11">
        <f t="shared" si="32"/>
        <v>5</v>
      </c>
      <c r="AO304" s="11" t="str">
        <f t="shared" si="28"/>
        <v>Dia útil</v>
      </c>
      <c r="AP304" s="11">
        <f t="shared" si="29"/>
        <v>21</v>
      </c>
      <c r="AQ304" s="11" t="str">
        <f t="shared" si="30"/>
        <v>30/08/2024</v>
      </c>
    </row>
    <row r="305" spans="1:43" ht="31.5" customHeight="1" x14ac:dyDescent="0.3">
      <c r="A305" s="45">
        <v>45537</v>
      </c>
      <c r="B305" s="91">
        <v>45537</v>
      </c>
      <c r="C305" s="38">
        <f t="shared" ref="C305:C342" si="33">IFERROR(_xlfn.DAYS(B305,A305),"")</f>
        <v>0</v>
      </c>
      <c r="D305" s="38">
        <v>3</v>
      </c>
      <c r="E305" s="38">
        <v>13059621</v>
      </c>
      <c r="F305" s="92" t="s">
        <v>1494</v>
      </c>
      <c r="G305" s="38" t="s">
        <v>1495</v>
      </c>
      <c r="H305" s="38">
        <v>62</v>
      </c>
      <c r="I305" s="38" t="s">
        <v>257</v>
      </c>
      <c r="J305" s="38" t="s">
        <v>1379</v>
      </c>
      <c r="K305" s="38" t="s">
        <v>118</v>
      </c>
      <c r="L305" s="38" t="s">
        <v>223</v>
      </c>
      <c r="M305" s="134" t="s">
        <v>294</v>
      </c>
      <c r="N305" s="134" t="s">
        <v>1483</v>
      </c>
      <c r="O305" s="134" t="s">
        <v>199</v>
      </c>
      <c r="P305" s="40" t="s">
        <v>56</v>
      </c>
      <c r="Q305" s="40" t="s">
        <v>56</v>
      </c>
      <c r="R305" s="38"/>
      <c r="S305" s="38"/>
      <c r="T305" s="38" t="s">
        <v>262</v>
      </c>
      <c r="U305" s="38" t="s">
        <v>416</v>
      </c>
      <c r="V305" s="38" t="s">
        <v>33</v>
      </c>
      <c r="W305" s="38"/>
      <c r="X305" s="38" t="s">
        <v>12</v>
      </c>
      <c r="Y305" s="38" t="s">
        <v>12</v>
      </c>
      <c r="Z305" s="29" t="s">
        <v>1496</v>
      </c>
      <c r="AA305" s="29" t="s">
        <v>1497</v>
      </c>
      <c r="AB305" s="4" t="s">
        <v>174</v>
      </c>
      <c r="AC305" s="4" t="s">
        <v>174</v>
      </c>
      <c r="AD305" s="4" t="s">
        <v>173</v>
      </c>
      <c r="AE305" s="4" t="s">
        <v>173</v>
      </c>
      <c r="AF305" s="4" t="s">
        <v>173</v>
      </c>
      <c r="AG305" s="4" t="s">
        <v>174</v>
      </c>
      <c r="AH305" s="110"/>
      <c r="AI305" s="38"/>
      <c r="AJ305" s="4" t="s">
        <v>174</v>
      </c>
      <c r="AK305" s="4" t="s">
        <v>174</v>
      </c>
      <c r="AL305" s="141" t="s">
        <v>1498</v>
      </c>
      <c r="AM305" s="4" t="s">
        <v>1499</v>
      </c>
      <c r="AN305" s="11">
        <f t="shared" si="32"/>
        <v>1</v>
      </c>
      <c r="AO305" s="11" t="str">
        <f t="shared" si="28"/>
        <v>Dia útil</v>
      </c>
      <c r="AP305" s="11">
        <f t="shared" si="29"/>
        <v>0</v>
      </c>
      <c r="AQ305" s="11" t="str">
        <f t="shared" si="30"/>
        <v>02/09/2024</v>
      </c>
    </row>
    <row r="306" spans="1:43" ht="31.5" customHeight="1" x14ac:dyDescent="0.3">
      <c r="A306" s="45">
        <v>45537</v>
      </c>
      <c r="B306" s="91">
        <v>45537</v>
      </c>
      <c r="C306" s="38">
        <f t="shared" si="33"/>
        <v>0</v>
      </c>
      <c r="D306" s="38">
        <v>1</v>
      </c>
      <c r="E306" s="38">
        <v>13058051</v>
      </c>
      <c r="F306" s="92" t="s">
        <v>767</v>
      </c>
      <c r="G306" s="38" t="s">
        <v>768</v>
      </c>
      <c r="H306" s="38">
        <v>35</v>
      </c>
      <c r="I306" s="38" t="s">
        <v>257</v>
      </c>
      <c r="J306" s="38" t="s">
        <v>1220</v>
      </c>
      <c r="K306" s="38" t="s">
        <v>118</v>
      </c>
      <c r="L306" s="38" t="s">
        <v>1402</v>
      </c>
      <c r="M306" s="32" t="s">
        <v>259</v>
      </c>
      <c r="N306" s="32" t="s">
        <v>620</v>
      </c>
      <c r="O306" s="32" t="s">
        <v>24</v>
      </c>
      <c r="P306" s="40" t="s">
        <v>2357</v>
      </c>
      <c r="Q306" s="40" t="s">
        <v>183</v>
      </c>
      <c r="R306" s="38"/>
      <c r="S306" s="38"/>
      <c r="T306" s="38" t="s">
        <v>274</v>
      </c>
      <c r="U306" s="38" t="s">
        <v>263</v>
      </c>
      <c r="V306" s="38" t="s">
        <v>46</v>
      </c>
      <c r="W306" s="38"/>
      <c r="X306" s="38" t="s">
        <v>7</v>
      </c>
      <c r="Y306" s="38" t="s">
        <v>7</v>
      </c>
      <c r="Z306" s="29" t="s">
        <v>1500</v>
      </c>
      <c r="AA306" s="29" t="s">
        <v>1501</v>
      </c>
      <c r="AB306" s="4" t="s">
        <v>174</v>
      </c>
      <c r="AC306" s="4" t="s">
        <v>174</v>
      </c>
      <c r="AD306" s="4" t="s">
        <v>173</v>
      </c>
      <c r="AE306" s="4" t="s">
        <v>173</v>
      </c>
      <c r="AF306" s="4" t="s">
        <v>174</v>
      </c>
      <c r="AG306" s="4" t="s">
        <v>173</v>
      </c>
      <c r="AH306" s="110"/>
      <c r="AI306" s="38"/>
      <c r="AJ306" s="4" t="s">
        <v>174</v>
      </c>
      <c r="AK306" s="4" t="s">
        <v>174</v>
      </c>
      <c r="AL306" s="4" t="s">
        <v>227</v>
      </c>
      <c r="AM306" s="4" t="s">
        <v>906</v>
      </c>
      <c r="AN306" s="11">
        <f t="shared" si="32"/>
        <v>1</v>
      </c>
      <c r="AO306" s="11" t="str">
        <f t="shared" si="28"/>
        <v>Dia útil</v>
      </c>
      <c r="AP306" s="11">
        <f t="shared" si="29"/>
        <v>0</v>
      </c>
      <c r="AQ306" s="11" t="str">
        <f t="shared" si="30"/>
        <v>02/09/2024</v>
      </c>
    </row>
    <row r="307" spans="1:43" ht="31.5" customHeight="1" x14ac:dyDescent="0.3">
      <c r="A307" s="45">
        <v>45517</v>
      </c>
      <c r="B307" s="91">
        <v>45537</v>
      </c>
      <c r="C307" s="38">
        <f t="shared" si="33"/>
        <v>20</v>
      </c>
      <c r="D307" s="38">
        <v>14</v>
      </c>
      <c r="E307" s="38">
        <v>13060470</v>
      </c>
      <c r="F307" s="92" t="s">
        <v>1502</v>
      </c>
      <c r="G307" s="38" t="s">
        <v>1503</v>
      </c>
      <c r="H307" s="38">
        <v>43</v>
      </c>
      <c r="I307" s="38" t="s">
        <v>268</v>
      </c>
      <c r="J307" s="4" t="s">
        <v>1379</v>
      </c>
      <c r="K307" s="38"/>
      <c r="L307" s="38" t="s">
        <v>132</v>
      </c>
      <c r="M307" s="133" t="s">
        <v>294</v>
      </c>
      <c r="N307" s="133" t="s">
        <v>546</v>
      </c>
      <c r="O307" s="133" t="s">
        <v>200</v>
      </c>
      <c r="P307" s="40" t="s">
        <v>2349</v>
      </c>
      <c r="Q307" s="40" t="s">
        <v>91</v>
      </c>
      <c r="R307" s="38"/>
      <c r="S307" s="38"/>
      <c r="T307" s="38"/>
      <c r="U307" s="38" t="s">
        <v>416</v>
      </c>
      <c r="V307" s="38" t="s">
        <v>33</v>
      </c>
      <c r="W307" s="38"/>
      <c r="X307" s="38" t="s">
        <v>7</v>
      </c>
      <c r="Y307" s="38" t="s">
        <v>7</v>
      </c>
      <c r="Z307" s="29" t="s">
        <v>1504</v>
      </c>
      <c r="AA307" s="29"/>
      <c r="AB307" s="4" t="s">
        <v>174</v>
      </c>
      <c r="AC307" s="4" t="s">
        <v>174</v>
      </c>
      <c r="AD307" s="4" t="s">
        <v>173</v>
      </c>
      <c r="AE307" s="4" t="s">
        <v>173</v>
      </c>
      <c r="AF307" s="4" t="s">
        <v>173</v>
      </c>
      <c r="AG307" s="4" t="s">
        <v>174</v>
      </c>
      <c r="AH307" s="110"/>
      <c r="AI307" s="38"/>
      <c r="AJ307" s="4" t="s">
        <v>174</v>
      </c>
      <c r="AK307" s="4" t="s">
        <v>174</v>
      </c>
      <c r="AL307" s="4"/>
      <c r="AM307" s="4" t="s">
        <v>174</v>
      </c>
      <c r="AN307" s="11">
        <f t="shared" si="32"/>
        <v>1</v>
      </c>
      <c r="AO307" s="11" t="str">
        <f t="shared" si="28"/>
        <v>Dia útil</v>
      </c>
      <c r="AP307" s="11">
        <f t="shared" si="29"/>
        <v>0</v>
      </c>
      <c r="AQ307" s="11" t="str">
        <f t="shared" si="30"/>
        <v>02/09/2024</v>
      </c>
    </row>
    <row r="308" spans="1:43" ht="31.5" customHeight="1" x14ac:dyDescent="0.3">
      <c r="A308" s="45">
        <v>45532</v>
      </c>
      <c r="B308" s="91">
        <v>45537</v>
      </c>
      <c r="C308" s="38">
        <f t="shared" si="33"/>
        <v>5</v>
      </c>
      <c r="D308" s="38">
        <v>2</v>
      </c>
      <c r="E308" s="38">
        <v>13058307</v>
      </c>
      <c r="F308" s="92" t="s">
        <v>1505</v>
      </c>
      <c r="G308" s="38" t="s">
        <v>1506</v>
      </c>
      <c r="H308" s="38">
        <v>26</v>
      </c>
      <c r="I308" s="38" t="s">
        <v>268</v>
      </c>
      <c r="J308" s="38" t="s">
        <v>1220</v>
      </c>
      <c r="K308" s="38" t="s">
        <v>118</v>
      </c>
      <c r="L308" s="38" t="s">
        <v>224</v>
      </c>
      <c r="M308" s="4" t="s">
        <v>259</v>
      </c>
      <c r="N308" s="4" t="s">
        <v>305</v>
      </c>
      <c r="O308" s="4" t="s">
        <v>24</v>
      </c>
      <c r="P308" s="40" t="s">
        <v>2355</v>
      </c>
      <c r="Q308" s="40" t="s">
        <v>128</v>
      </c>
      <c r="R308" s="38"/>
      <c r="S308" s="38"/>
      <c r="T308" s="38" t="s">
        <v>274</v>
      </c>
      <c r="U308" s="38" t="s">
        <v>263</v>
      </c>
      <c r="V308" s="38" t="s">
        <v>28</v>
      </c>
      <c r="W308" s="38"/>
      <c r="X308" s="38" t="s">
        <v>7</v>
      </c>
      <c r="Y308" s="38" t="s">
        <v>7</v>
      </c>
      <c r="Z308" s="29" t="s">
        <v>1507</v>
      </c>
      <c r="AA308" s="29" t="s">
        <v>1508</v>
      </c>
      <c r="AB308" s="4" t="s">
        <v>174</v>
      </c>
      <c r="AC308" s="4" t="s">
        <v>174</v>
      </c>
      <c r="AD308" s="4" t="s">
        <v>174</v>
      </c>
      <c r="AE308" s="4" t="s">
        <v>173</v>
      </c>
      <c r="AF308" s="4" t="s">
        <v>173</v>
      </c>
      <c r="AG308" s="4" t="s">
        <v>174</v>
      </c>
      <c r="AH308" s="110"/>
      <c r="AI308" s="38"/>
      <c r="AJ308" s="4" t="s">
        <v>174</v>
      </c>
      <c r="AK308" s="4" t="s">
        <v>1509</v>
      </c>
      <c r="AL308" s="4" t="s">
        <v>227</v>
      </c>
      <c r="AM308" s="4" t="s">
        <v>174</v>
      </c>
      <c r="AN308" s="11">
        <f t="shared" si="32"/>
        <v>1</v>
      </c>
      <c r="AO308" s="11" t="str">
        <f t="shared" si="28"/>
        <v>Dia útil</v>
      </c>
      <c r="AP308" s="11">
        <f t="shared" si="29"/>
        <v>0</v>
      </c>
      <c r="AQ308" s="11" t="str">
        <f t="shared" si="30"/>
        <v>02/09/2024</v>
      </c>
    </row>
    <row r="309" spans="1:43" ht="31.5" customHeight="1" x14ac:dyDescent="0.3">
      <c r="A309" s="28">
        <v>45531</v>
      </c>
      <c r="B309" s="91">
        <v>45538</v>
      </c>
      <c r="C309" s="38">
        <f t="shared" si="33"/>
        <v>7</v>
      </c>
      <c r="D309" s="4">
        <v>2</v>
      </c>
      <c r="E309" s="4">
        <v>13061995</v>
      </c>
      <c r="F309" s="3" t="s">
        <v>1510</v>
      </c>
      <c r="G309" s="38" t="s">
        <v>1511</v>
      </c>
      <c r="H309" s="38">
        <v>41</v>
      </c>
      <c r="I309" s="38" t="s">
        <v>268</v>
      </c>
      <c r="J309" s="4" t="s">
        <v>1379</v>
      </c>
      <c r="K309" s="38" t="s">
        <v>117</v>
      </c>
      <c r="L309" s="38" t="s">
        <v>1512</v>
      </c>
      <c r="M309" s="4" t="s">
        <v>294</v>
      </c>
      <c r="N309" s="4" t="s">
        <v>1483</v>
      </c>
      <c r="O309" s="4" t="s">
        <v>201</v>
      </c>
      <c r="P309" s="40" t="s">
        <v>2355</v>
      </c>
      <c r="Q309" s="40" t="s">
        <v>38</v>
      </c>
      <c r="R309" s="4"/>
      <c r="S309" s="4"/>
      <c r="T309" s="4" t="s">
        <v>262</v>
      </c>
      <c r="U309" s="4" t="s">
        <v>416</v>
      </c>
      <c r="V309" s="4" t="s">
        <v>39</v>
      </c>
      <c r="W309" s="4"/>
      <c r="X309" s="38" t="s">
        <v>7</v>
      </c>
      <c r="Y309" s="38" t="s">
        <v>7</v>
      </c>
      <c r="Z309" s="29" t="s">
        <v>1513</v>
      </c>
      <c r="AA309" s="29" t="s">
        <v>1514</v>
      </c>
      <c r="AB309" s="4" t="s">
        <v>173</v>
      </c>
      <c r="AC309" s="4" t="s">
        <v>173</v>
      </c>
      <c r="AD309" s="4" t="s">
        <v>173</v>
      </c>
      <c r="AE309" s="4" t="s">
        <v>173</v>
      </c>
      <c r="AF309" s="4" t="s">
        <v>173</v>
      </c>
      <c r="AG309" s="4" t="s">
        <v>174</v>
      </c>
      <c r="AH309" s="10"/>
      <c r="AI309" s="4"/>
      <c r="AJ309" s="4" t="s">
        <v>173</v>
      </c>
      <c r="AK309" s="4" t="s">
        <v>1515</v>
      </c>
      <c r="AL309" s="4" t="s">
        <v>1516</v>
      </c>
      <c r="AM309" s="4" t="s">
        <v>1517</v>
      </c>
      <c r="AN309" s="11">
        <f t="shared" si="32"/>
        <v>1</v>
      </c>
      <c r="AO309" s="11" t="str">
        <f t="shared" si="28"/>
        <v>Dia útil</v>
      </c>
      <c r="AP309" s="11">
        <f t="shared" si="29"/>
        <v>1</v>
      </c>
      <c r="AQ309" s="11" t="str">
        <f t="shared" si="30"/>
        <v>03/09/2024</v>
      </c>
    </row>
    <row r="310" spans="1:43" ht="31.5" customHeight="1" x14ac:dyDescent="0.3">
      <c r="A310" s="28">
        <v>45533</v>
      </c>
      <c r="B310" s="91">
        <v>45538</v>
      </c>
      <c r="C310" s="38">
        <f t="shared" si="33"/>
        <v>5</v>
      </c>
      <c r="D310" s="4">
        <v>1</v>
      </c>
      <c r="E310" s="4">
        <v>13063163</v>
      </c>
      <c r="F310" s="3" t="s">
        <v>1518</v>
      </c>
      <c r="G310" s="38" t="s">
        <v>1519</v>
      </c>
      <c r="H310" s="38">
        <v>3</v>
      </c>
      <c r="I310" s="38" t="s">
        <v>268</v>
      </c>
      <c r="J310" s="4" t="s">
        <v>283</v>
      </c>
      <c r="K310" s="38" t="s">
        <v>116</v>
      </c>
      <c r="L310" s="38" t="s">
        <v>223</v>
      </c>
      <c r="M310" s="134" t="s">
        <v>259</v>
      </c>
      <c r="N310" s="134" t="s">
        <v>1185</v>
      </c>
      <c r="O310" s="134" t="s">
        <v>24</v>
      </c>
      <c r="P310" s="40" t="s">
        <v>2355</v>
      </c>
      <c r="Q310" s="40" t="s">
        <v>128</v>
      </c>
      <c r="R310" s="4"/>
      <c r="S310" s="4"/>
      <c r="T310" s="38" t="s">
        <v>262</v>
      </c>
      <c r="U310" s="38" t="s">
        <v>263</v>
      </c>
      <c r="V310" s="4" t="s">
        <v>28</v>
      </c>
      <c r="W310" s="4"/>
      <c r="X310" s="38" t="s">
        <v>7</v>
      </c>
      <c r="Y310" s="38" t="s">
        <v>7</v>
      </c>
      <c r="Z310" s="29" t="s">
        <v>1520</v>
      </c>
      <c r="AA310" s="29" t="s">
        <v>1521</v>
      </c>
      <c r="AB310" s="4" t="s">
        <v>173</v>
      </c>
      <c r="AC310" s="4" t="s">
        <v>174</v>
      </c>
      <c r="AD310" s="4" t="s">
        <v>174</v>
      </c>
      <c r="AE310" s="4" t="s">
        <v>173</v>
      </c>
      <c r="AF310" s="4" t="s">
        <v>173</v>
      </c>
      <c r="AG310" s="4" t="s">
        <v>174</v>
      </c>
      <c r="AH310" s="10"/>
      <c r="AI310" s="4"/>
      <c r="AJ310" s="4" t="s">
        <v>174</v>
      </c>
      <c r="AK310" s="4" t="s">
        <v>174</v>
      </c>
      <c r="AL310" s="4"/>
      <c r="AM310" s="4" t="s">
        <v>174</v>
      </c>
      <c r="AN310" s="11">
        <f t="shared" si="32"/>
        <v>1</v>
      </c>
      <c r="AO310" s="11" t="str">
        <f t="shared" si="28"/>
        <v>Dia útil</v>
      </c>
      <c r="AP310" s="11">
        <f t="shared" si="29"/>
        <v>1</v>
      </c>
      <c r="AQ310" s="11" t="str">
        <f t="shared" si="30"/>
        <v>03/09/2024</v>
      </c>
    </row>
    <row r="311" spans="1:43" ht="31.5" customHeight="1" x14ac:dyDescent="0.3">
      <c r="A311" s="28">
        <v>45525</v>
      </c>
      <c r="B311" s="91">
        <v>45538</v>
      </c>
      <c r="C311" s="38">
        <f t="shared" si="33"/>
        <v>13</v>
      </c>
      <c r="D311" s="4">
        <v>6</v>
      </c>
      <c r="E311" s="4">
        <v>13061442</v>
      </c>
      <c r="F311" s="3" t="s">
        <v>1522</v>
      </c>
      <c r="G311" s="38" t="s">
        <v>1523</v>
      </c>
      <c r="H311" s="38">
        <v>55</v>
      </c>
      <c r="I311" s="38" t="s">
        <v>268</v>
      </c>
      <c r="J311" s="4" t="s">
        <v>1379</v>
      </c>
      <c r="K311" s="38" t="s">
        <v>117</v>
      </c>
      <c r="L311" s="38" t="s">
        <v>1512</v>
      </c>
      <c r="M311" s="32" t="s">
        <v>259</v>
      </c>
      <c r="N311" s="32" t="s">
        <v>305</v>
      </c>
      <c r="O311" s="32" t="s">
        <v>24</v>
      </c>
      <c r="P311" s="40" t="s">
        <v>32</v>
      </c>
      <c r="Q311" s="40" t="s">
        <v>32</v>
      </c>
      <c r="R311" s="4" t="s">
        <v>1524</v>
      </c>
      <c r="S311" s="4"/>
      <c r="T311" s="38" t="s">
        <v>274</v>
      </c>
      <c r="U311" s="38" t="s">
        <v>263</v>
      </c>
      <c r="V311" s="4" t="s">
        <v>28</v>
      </c>
      <c r="W311" s="4"/>
      <c r="X311" s="38" t="s">
        <v>7</v>
      </c>
      <c r="Y311" s="38" t="s">
        <v>7</v>
      </c>
      <c r="Z311" s="29" t="s">
        <v>1525</v>
      </c>
      <c r="AA311" s="29" t="s">
        <v>1526</v>
      </c>
      <c r="AB311" s="4" t="s">
        <v>174</v>
      </c>
      <c r="AC311" s="4" t="s">
        <v>174</v>
      </c>
      <c r="AD311" s="4" t="s">
        <v>174</v>
      </c>
      <c r="AE311" s="4" t="s">
        <v>173</v>
      </c>
      <c r="AF311" s="4" t="s">
        <v>173</v>
      </c>
      <c r="AG311" s="4" t="s">
        <v>174</v>
      </c>
      <c r="AH311" s="10"/>
      <c r="AI311" s="4"/>
      <c r="AJ311" s="4" t="s">
        <v>174</v>
      </c>
      <c r="AK311" s="4" t="s">
        <v>174</v>
      </c>
      <c r="AL311" s="4"/>
      <c r="AM311" s="4" t="s">
        <v>174</v>
      </c>
      <c r="AN311" s="11">
        <f t="shared" si="32"/>
        <v>1</v>
      </c>
      <c r="AO311" s="11" t="str">
        <f t="shared" si="28"/>
        <v>Dia útil</v>
      </c>
      <c r="AP311" s="11">
        <f t="shared" si="29"/>
        <v>1</v>
      </c>
      <c r="AQ311" s="11" t="str">
        <f t="shared" si="30"/>
        <v>03/09/2024</v>
      </c>
    </row>
    <row r="312" spans="1:43" ht="31.5" customHeight="1" x14ac:dyDescent="0.3">
      <c r="A312" s="28">
        <v>45532</v>
      </c>
      <c r="B312" s="91">
        <v>45538</v>
      </c>
      <c r="C312" s="38">
        <f t="shared" si="33"/>
        <v>6</v>
      </c>
      <c r="D312" s="4">
        <v>3</v>
      </c>
      <c r="E312" s="4">
        <v>13061306</v>
      </c>
      <c r="F312" s="3" t="s">
        <v>353</v>
      </c>
      <c r="G312" s="38" t="s">
        <v>354</v>
      </c>
      <c r="H312" s="38">
        <v>31</v>
      </c>
      <c r="I312" s="38" t="s">
        <v>257</v>
      </c>
      <c r="J312" s="38" t="s">
        <v>1379</v>
      </c>
      <c r="K312" s="38" t="s">
        <v>117</v>
      </c>
      <c r="L312" s="38" t="s">
        <v>764</v>
      </c>
      <c r="M312" s="38" t="s">
        <v>259</v>
      </c>
      <c r="N312" s="38" t="s">
        <v>620</v>
      </c>
      <c r="O312" s="38" t="s">
        <v>24</v>
      </c>
      <c r="P312" s="40" t="s">
        <v>2359</v>
      </c>
      <c r="Q312" s="40" t="s">
        <v>44</v>
      </c>
      <c r="R312" s="4"/>
      <c r="S312" s="4"/>
      <c r="T312" s="38" t="s">
        <v>262</v>
      </c>
      <c r="U312" s="38" t="s">
        <v>263</v>
      </c>
      <c r="V312" s="4" t="s">
        <v>43</v>
      </c>
      <c r="W312" s="4"/>
      <c r="X312" s="38" t="s">
        <v>12</v>
      </c>
      <c r="Y312" s="38" t="s">
        <v>7</v>
      </c>
      <c r="Z312" s="29" t="s">
        <v>1527</v>
      </c>
      <c r="AA312" s="29" t="s">
        <v>1528</v>
      </c>
      <c r="AB312" s="4" t="s">
        <v>174</v>
      </c>
      <c r="AC312" s="4" t="s">
        <v>174</v>
      </c>
      <c r="AD312" s="4" t="s">
        <v>173</v>
      </c>
      <c r="AE312" s="4" t="s">
        <v>173</v>
      </c>
      <c r="AF312" s="4" t="s">
        <v>173</v>
      </c>
      <c r="AG312" s="4" t="s">
        <v>174</v>
      </c>
      <c r="AH312" s="10"/>
      <c r="AI312" s="4"/>
      <c r="AJ312" s="4" t="s">
        <v>173</v>
      </c>
      <c r="AK312" s="4" t="s">
        <v>1529</v>
      </c>
      <c r="AL312" s="4"/>
      <c r="AM312" s="4" t="s">
        <v>174</v>
      </c>
      <c r="AN312" s="11">
        <f t="shared" si="32"/>
        <v>1</v>
      </c>
      <c r="AO312" s="11" t="str">
        <f t="shared" si="28"/>
        <v>Dia útil</v>
      </c>
      <c r="AP312" s="11">
        <f t="shared" si="29"/>
        <v>1</v>
      </c>
      <c r="AQ312" s="11" t="str">
        <f t="shared" si="30"/>
        <v>03/09/2024</v>
      </c>
    </row>
    <row r="313" spans="1:43" ht="31.5" customHeight="1" x14ac:dyDescent="0.3">
      <c r="A313" s="28">
        <v>45503</v>
      </c>
      <c r="B313" s="69">
        <v>45539</v>
      </c>
      <c r="C313" s="38">
        <f t="shared" si="33"/>
        <v>36</v>
      </c>
      <c r="D313" s="4">
        <v>1</v>
      </c>
      <c r="E313" s="4">
        <v>13064374</v>
      </c>
      <c r="F313" s="3" t="s">
        <v>1530</v>
      </c>
      <c r="G313" s="38" t="s">
        <v>1531</v>
      </c>
      <c r="H313" s="38">
        <v>84</v>
      </c>
      <c r="I313" s="38" t="s">
        <v>268</v>
      </c>
      <c r="J313" s="4" t="s">
        <v>283</v>
      </c>
      <c r="K313" s="38" t="s">
        <v>116</v>
      </c>
      <c r="L313" s="4" t="s">
        <v>355</v>
      </c>
      <c r="M313" s="4" t="s">
        <v>294</v>
      </c>
      <c r="N313" s="4" t="s">
        <v>295</v>
      </c>
      <c r="O313" s="4" t="s">
        <v>26</v>
      </c>
      <c r="P313" s="40" t="s">
        <v>2343</v>
      </c>
      <c r="Q313" s="40" t="s">
        <v>27</v>
      </c>
      <c r="R313" s="4"/>
      <c r="S313" s="4"/>
      <c r="T313" s="38" t="s">
        <v>274</v>
      </c>
      <c r="U313" s="38" t="s">
        <v>416</v>
      </c>
      <c r="V313" s="4" t="s">
        <v>25</v>
      </c>
      <c r="W313" s="4"/>
      <c r="X313" s="38" t="s">
        <v>14</v>
      </c>
      <c r="Y313" s="38" t="s">
        <v>14</v>
      </c>
      <c r="Z313" s="29" t="s">
        <v>1532</v>
      </c>
      <c r="AA313" s="29" t="s">
        <v>1533</v>
      </c>
      <c r="AB313" s="4" t="s">
        <v>173</v>
      </c>
      <c r="AC313" s="4" t="s">
        <v>174</v>
      </c>
      <c r="AD313" s="4" t="s">
        <v>173</v>
      </c>
      <c r="AE313" s="4" t="s">
        <v>173</v>
      </c>
      <c r="AF313" s="4" t="s">
        <v>173</v>
      </c>
      <c r="AG313" s="4" t="s">
        <v>174</v>
      </c>
      <c r="AH313" s="10"/>
      <c r="AI313" s="4"/>
      <c r="AJ313" s="4" t="s">
        <v>174</v>
      </c>
      <c r="AK313" s="4" t="s">
        <v>1534</v>
      </c>
      <c r="AL313" s="4" t="s">
        <v>1535</v>
      </c>
      <c r="AM313" s="4" t="s">
        <v>174</v>
      </c>
      <c r="AN313" s="11">
        <f t="shared" si="32"/>
        <v>1</v>
      </c>
      <c r="AO313" s="11" t="str">
        <f t="shared" si="28"/>
        <v>Dia útil</v>
      </c>
      <c r="AP313" s="11">
        <f t="shared" si="29"/>
        <v>2</v>
      </c>
      <c r="AQ313" s="11" t="str">
        <f t="shared" si="30"/>
        <v>04/09/2024</v>
      </c>
    </row>
    <row r="314" spans="1:43" ht="31.5" customHeight="1" x14ac:dyDescent="0.3">
      <c r="A314" s="28">
        <v>45488</v>
      </c>
      <c r="B314" s="69">
        <v>45539</v>
      </c>
      <c r="C314" s="38">
        <f t="shared" si="33"/>
        <v>51</v>
      </c>
      <c r="D314" s="4">
        <v>0</v>
      </c>
      <c r="E314" s="4">
        <v>13065318</v>
      </c>
      <c r="F314" s="3" t="s">
        <v>1536</v>
      </c>
      <c r="G314" s="38" t="s">
        <v>1537</v>
      </c>
      <c r="H314" s="38">
        <v>37</v>
      </c>
      <c r="I314" s="38" t="s">
        <v>268</v>
      </c>
      <c r="J314" s="4" t="s">
        <v>283</v>
      </c>
      <c r="K314" s="38" t="s">
        <v>117</v>
      </c>
      <c r="L314" s="4" t="s">
        <v>223</v>
      </c>
      <c r="M314" s="38" t="s">
        <v>294</v>
      </c>
      <c r="N314" s="38" t="s">
        <v>295</v>
      </c>
      <c r="O314" s="38" t="s">
        <v>26</v>
      </c>
      <c r="P314" s="40" t="s">
        <v>2343</v>
      </c>
      <c r="Q314" s="40" t="s">
        <v>27</v>
      </c>
      <c r="R314" s="4"/>
      <c r="S314" s="4"/>
      <c r="T314" s="38" t="s">
        <v>262</v>
      </c>
      <c r="U314" s="38" t="s">
        <v>416</v>
      </c>
      <c r="V314" s="4" t="s">
        <v>25</v>
      </c>
      <c r="W314" s="4"/>
      <c r="X314" s="38" t="s">
        <v>14</v>
      </c>
      <c r="Y314" s="38" t="s">
        <v>14</v>
      </c>
      <c r="Z314" s="29" t="s">
        <v>1532</v>
      </c>
      <c r="AA314" s="29" t="s">
        <v>1538</v>
      </c>
      <c r="AB314" s="4" t="s">
        <v>174</v>
      </c>
      <c r="AC314" s="4" t="s">
        <v>174</v>
      </c>
      <c r="AD314" s="4" t="s">
        <v>174</v>
      </c>
      <c r="AE314" s="4" t="s">
        <v>174</v>
      </c>
      <c r="AF314" s="4" t="s">
        <v>174</v>
      </c>
      <c r="AG314" s="4" t="s">
        <v>174</v>
      </c>
      <c r="AH314" s="10"/>
      <c r="AI314" s="4"/>
      <c r="AJ314" s="4" t="s">
        <v>174</v>
      </c>
      <c r="AK314" s="4" t="s">
        <v>174</v>
      </c>
      <c r="AL314" s="4"/>
      <c r="AM314" s="4" t="s">
        <v>174</v>
      </c>
      <c r="AN314" s="11">
        <f t="shared" si="32"/>
        <v>1</v>
      </c>
      <c r="AO314" s="11" t="str">
        <f t="shared" si="28"/>
        <v>Dia útil</v>
      </c>
      <c r="AP314" s="11">
        <f t="shared" si="29"/>
        <v>2</v>
      </c>
      <c r="AQ314" s="11" t="str">
        <f t="shared" si="30"/>
        <v>04/09/2024</v>
      </c>
    </row>
    <row r="315" spans="1:43" ht="31.5" customHeight="1" x14ac:dyDescent="0.3">
      <c r="A315" s="28">
        <v>45509</v>
      </c>
      <c r="B315" s="69">
        <v>45539</v>
      </c>
      <c r="C315" s="38">
        <f t="shared" si="33"/>
        <v>30</v>
      </c>
      <c r="D315" s="4">
        <v>5</v>
      </c>
      <c r="E315" s="4">
        <v>13065538</v>
      </c>
      <c r="F315" s="3" t="s">
        <v>1539</v>
      </c>
      <c r="G315" s="38" t="s">
        <v>1540</v>
      </c>
      <c r="H315" s="38">
        <v>34</v>
      </c>
      <c r="I315" s="38" t="s">
        <v>268</v>
      </c>
      <c r="J315" s="38" t="s">
        <v>1128</v>
      </c>
      <c r="K315" s="38" t="s">
        <v>117</v>
      </c>
      <c r="L315" s="4" t="s">
        <v>304</v>
      </c>
      <c r="M315" s="38" t="s">
        <v>294</v>
      </c>
      <c r="N315" s="38" t="s">
        <v>295</v>
      </c>
      <c r="O315" s="38" t="s">
        <v>26</v>
      </c>
      <c r="P315" s="40" t="s">
        <v>2343</v>
      </c>
      <c r="Q315" s="40" t="s">
        <v>27</v>
      </c>
      <c r="R315" s="4"/>
      <c r="S315" s="4"/>
      <c r="T315" s="4" t="s">
        <v>274</v>
      </c>
      <c r="U315" s="4" t="s">
        <v>416</v>
      </c>
      <c r="V315" s="38" t="s">
        <v>25</v>
      </c>
      <c r="W315" s="4"/>
      <c r="X315" s="38" t="s">
        <v>14</v>
      </c>
      <c r="Y315" s="38" t="s">
        <v>14</v>
      </c>
      <c r="Z315" s="29" t="s">
        <v>1541</v>
      </c>
      <c r="AA315" s="29" t="s">
        <v>1542</v>
      </c>
      <c r="AB315" s="4" t="s">
        <v>174</v>
      </c>
      <c r="AC315" s="4" t="s">
        <v>174</v>
      </c>
      <c r="AD315" s="4" t="s">
        <v>174</v>
      </c>
      <c r="AE315" s="4" t="s">
        <v>174</v>
      </c>
      <c r="AF315" s="4" t="s">
        <v>173</v>
      </c>
      <c r="AG315" s="4" t="s">
        <v>174</v>
      </c>
      <c r="AH315" s="10"/>
      <c r="AI315" s="4"/>
      <c r="AJ315" s="4" t="s">
        <v>174</v>
      </c>
      <c r="AK315" s="4" t="s">
        <v>174</v>
      </c>
      <c r="AL315" s="4"/>
      <c r="AM315" s="4" t="s">
        <v>174</v>
      </c>
      <c r="AN315" s="11">
        <f t="shared" si="32"/>
        <v>1</v>
      </c>
      <c r="AO315" s="11" t="str">
        <f t="shared" si="28"/>
        <v>Dia útil</v>
      </c>
      <c r="AP315" s="11">
        <f t="shared" si="29"/>
        <v>2</v>
      </c>
      <c r="AQ315" s="11" t="str">
        <f t="shared" si="30"/>
        <v>04/09/2024</v>
      </c>
    </row>
    <row r="316" spans="1:43" ht="31.5" customHeight="1" x14ac:dyDescent="0.3">
      <c r="A316" s="28">
        <v>45534</v>
      </c>
      <c r="B316" s="69">
        <v>45539</v>
      </c>
      <c r="C316" s="38">
        <f t="shared" si="33"/>
        <v>5</v>
      </c>
      <c r="D316" s="4">
        <v>4</v>
      </c>
      <c r="E316" s="4">
        <v>13064243</v>
      </c>
      <c r="F316" s="3" t="s">
        <v>1543</v>
      </c>
      <c r="G316" s="38" t="s">
        <v>1544</v>
      </c>
      <c r="H316" s="38">
        <v>58</v>
      </c>
      <c r="I316" s="38" t="s">
        <v>268</v>
      </c>
      <c r="J316" s="38" t="s">
        <v>1379</v>
      </c>
      <c r="K316" s="38" t="s">
        <v>118</v>
      </c>
      <c r="L316" s="4"/>
      <c r="M316" s="133" t="s">
        <v>294</v>
      </c>
      <c r="N316" s="133" t="s">
        <v>1545</v>
      </c>
      <c r="O316" s="133" t="s">
        <v>202</v>
      </c>
      <c r="P316" s="40" t="s">
        <v>2345</v>
      </c>
      <c r="Q316" s="40" t="s">
        <v>184</v>
      </c>
      <c r="R316" s="4"/>
      <c r="S316" s="4"/>
      <c r="T316" s="38" t="s">
        <v>262</v>
      </c>
      <c r="U316" s="38" t="s">
        <v>416</v>
      </c>
      <c r="V316" s="38" t="s">
        <v>55</v>
      </c>
      <c r="W316" s="4"/>
      <c r="X316" s="38" t="s">
        <v>7</v>
      </c>
      <c r="Y316" s="38" t="s">
        <v>7</v>
      </c>
      <c r="Z316" s="29" t="s">
        <v>1546</v>
      </c>
      <c r="AA316" s="29"/>
      <c r="AB316" s="4" t="s">
        <v>173</v>
      </c>
      <c r="AC316" s="4" t="s">
        <v>173</v>
      </c>
      <c r="AD316" s="4" t="s">
        <v>173</v>
      </c>
      <c r="AE316" s="4" t="s">
        <v>173</v>
      </c>
      <c r="AF316" s="4" t="s">
        <v>173</v>
      </c>
      <c r="AG316" s="4" t="s">
        <v>174</v>
      </c>
      <c r="AH316" s="10"/>
      <c r="AI316" s="4"/>
      <c r="AJ316" s="4" t="s">
        <v>173</v>
      </c>
      <c r="AK316" s="4" t="s">
        <v>1515</v>
      </c>
      <c r="AL316" s="4"/>
      <c r="AM316" s="4" t="s">
        <v>1517</v>
      </c>
      <c r="AN316" s="11">
        <f t="shared" si="32"/>
        <v>1</v>
      </c>
      <c r="AO316" s="11" t="str">
        <f t="shared" si="28"/>
        <v>Dia útil</v>
      </c>
      <c r="AP316" s="11">
        <f t="shared" si="29"/>
        <v>2</v>
      </c>
      <c r="AQ316" s="11" t="str">
        <f t="shared" si="30"/>
        <v>04/09/2024</v>
      </c>
    </row>
    <row r="317" spans="1:43" ht="31.5" customHeight="1" x14ac:dyDescent="0.3">
      <c r="A317" s="28" t="s">
        <v>227</v>
      </c>
      <c r="B317" s="69">
        <v>45539</v>
      </c>
      <c r="C317" s="38">
        <v>0</v>
      </c>
      <c r="D317" s="4">
        <v>0</v>
      </c>
      <c r="E317" s="4">
        <v>13065799</v>
      </c>
      <c r="F317" s="3" t="s">
        <v>1547</v>
      </c>
      <c r="G317" s="38" t="s">
        <v>1548</v>
      </c>
      <c r="H317" s="38">
        <v>47</v>
      </c>
      <c r="I317" s="38" t="s">
        <v>257</v>
      </c>
      <c r="J317" s="38" t="s">
        <v>1220</v>
      </c>
      <c r="K317" s="38" t="s">
        <v>178</v>
      </c>
      <c r="L317" s="4" t="s">
        <v>223</v>
      </c>
      <c r="M317" s="4" t="s">
        <v>259</v>
      </c>
      <c r="N317" s="4" t="s">
        <v>305</v>
      </c>
      <c r="O317" s="4" t="s">
        <v>24</v>
      </c>
      <c r="P317" s="40" t="s">
        <v>2354</v>
      </c>
      <c r="Q317" s="40" t="s">
        <v>125</v>
      </c>
      <c r="R317" s="4" t="s">
        <v>406</v>
      </c>
      <c r="S317" s="4"/>
      <c r="T317" s="38" t="s">
        <v>274</v>
      </c>
      <c r="U317" s="38" t="s">
        <v>263</v>
      </c>
      <c r="V317" s="38" t="s">
        <v>51</v>
      </c>
      <c r="W317" s="4"/>
      <c r="X317" s="38" t="s">
        <v>7</v>
      </c>
      <c r="Y317" s="38" t="s">
        <v>7</v>
      </c>
      <c r="Z317" s="29" t="s">
        <v>1549</v>
      </c>
      <c r="AA317" s="29" t="s">
        <v>1550</v>
      </c>
      <c r="AB317" s="4" t="s">
        <v>174</v>
      </c>
      <c r="AC317" s="4" t="s">
        <v>174</v>
      </c>
      <c r="AD317" s="4" t="s">
        <v>173</v>
      </c>
      <c r="AE317" s="4" t="s">
        <v>174</v>
      </c>
      <c r="AF317" s="4" t="s">
        <v>174</v>
      </c>
      <c r="AG317" s="4" t="s">
        <v>174</v>
      </c>
      <c r="AH317" s="10"/>
      <c r="AI317" s="4"/>
      <c r="AJ317" s="4" t="s">
        <v>174</v>
      </c>
      <c r="AK317" s="4" t="s">
        <v>174</v>
      </c>
      <c r="AL317" s="4"/>
      <c r="AM317" s="4" t="s">
        <v>174</v>
      </c>
      <c r="AN317" s="11">
        <f t="shared" si="32"/>
        <v>1</v>
      </c>
      <c r="AO317" s="11" t="str">
        <f t="shared" si="28"/>
        <v>Dia útil</v>
      </c>
      <c r="AP317" s="11">
        <f t="shared" si="29"/>
        <v>2</v>
      </c>
      <c r="AQ317" s="11" t="str">
        <f t="shared" si="30"/>
        <v>04/09/2024</v>
      </c>
    </row>
    <row r="318" spans="1:43" ht="31.5" customHeight="1" x14ac:dyDescent="0.3">
      <c r="A318" s="28">
        <v>45538</v>
      </c>
      <c r="B318" s="69">
        <v>45539</v>
      </c>
      <c r="C318" s="38">
        <f t="shared" si="33"/>
        <v>1</v>
      </c>
      <c r="D318" s="4">
        <v>3</v>
      </c>
      <c r="E318" s="4">
        <v>13063949</v>
      </c>
      <c r="F318" s="3" t="s">
        <v>1551</v>
      </c>
      <c r="G318" s="4" t="s">
        <v>1552</v>
      </c>
      <c r="H318" s="4">
        <v>32</v>
      </c>
      <c r="I318" s="4" t="s">
        <v>268</v>
      </c>
      <c r="J318" s="4" t="s">
        <v>1379</v>
      </c>
      <c r="K318" s="4" t="s">
        <v>117</v>
      </c>
      <c r="L318" s="4"/>
      <c r="M318" s="4" t="s">
        <v>259</v>
      </c>
      <c r="N318" s="4" t="s">
        <v>305</v>
      </c>
      <c r="O318" s="4" t="s">
        <v>24</v>
      </c>
      <c r="P318" s="40" t="s">
        <v>2355</v>
      </c>
      <c r="Q318" s="40" t="s">
        <v>38</v>
      </c>
      <c r="R318" s="4"/>
      <c r="S318" s="4"/>
      <c r="T318" s="4" t="s">
        <v>262</v>
      </c>
      <c r="U318" s="4" t="s">
        <v>263</v>
      </c>
      <c r="V318" s="4" t="s">
        <v>39</v>
      </c>
      <c r="W318" s="4"/>
      <c r="X318" s="38" t="s">
        <v>7</v>
      </c>
      <c r="Y318" s="4" t="s">
        <v>7</v>
      </c>
      <c r="Z318" s="29" t="s">
        <v>1553</v>
      </c>
      <c r="AA318" s="29" t="s">
        <v>1554</v>
      </c>
      <c r="AB318" s="4" t="s">
        <v>173</v>
      </c>
      <c r="AC318" s="4" t="s">
        <v>174</v>
      </c>
      <c r="AD318" s="4" t="s">
        <v>173</v>
      </c>
      <c r="AE318" s="4" t="s">
        <v>173</v>
      </c>
      <c r="AF318" s="4" t="s">
        <v>173</v>
      </c>
      <c r="AG318" s="4" t="s">
        <v>173</v>
      </c>
      <c r="AH318" s="10"/>
      <c r="AI318" s="4"/>
      <c r="AJ318" s="4" t="s">
        <v>173</v>
      </c>
      <c r="AK318" s="4" t="s">
        <v>1529</v>
      </c>
      <c r="AL318" s="4" t="s">
        <v>1555</v>
      </c>
      <c r="AM318" s="4" t="s">
        <v>906</v>
      </c>
      <c r="AN318" s="11">
        <f t="shared" si="32"/>
        <v>1</v>
      </c>
      <c r="AO318" s="11" t="str">
        <f t="shared" si="28"/>
        <v>Dia útil</v>
      </c>
      <c r="AP318" s="11">
        <f t="shared" si="29"/>
        <v>2</v>
      </c>
      <c r="AQ318" s="11" t="str">
        <f t="shared" si="30"/>
        <v>04/09/2024</v>
      </c>
    </row>
    <row r="319" spans="1:43" ht="31.5" customHeight="1" x14ac:dyDescent="0.3">
      <c r="A319" s="45">
        <v>45534</v>
      </c>
      <c r="B319" s="91">
        <v>45540</v>
      </c>
      <c r="C319" s="38">
        <f t="shared" si="33"/>
        <v>6</v>
      </c>
      <c r="D319" s="38" t="s">
        <v>227</v>
      </c>
      <c r="E319" s="38">
        <v>13067315</v>
      </c>
      <c r="F319" s="92" t="s">
        <v>1556</v>
      </c>
      <c r="G319" s="38" t="s">
        <v>1557</v>
      </c>
      <c r="H319" s="38">
        <v>59</v>
      </c>
      <c r="I319" s="38" t="s">
        <v>268</v>
      </c>
      <c r="J319" s="38" t="s">
        <v>283</v>
      </c>
      <c r="K319" s="38" t="s">
        <v>178</v>
      </c>
      <c r="L319" s="38" t="s">
        <v>226</v>
      </c>
      <c r="M319" s="38" t="s">
        <v>294</v>
      </c>
      <c r="N319" s="38" t="s">
        <v>295</v>
      </c>
      <c r="O319" s="38" t="s">
        <v>26</v>
      </c>
      <c r="P319" s="40" t="s">
        <v>2343</v>
      </c>
      <c r="Q319" s="40" t="s">
        <v>27</v>
      </c>
      <c r="R319" s="38"/>
      <c r="S319" s="38"/>
      <c r="T319" s="38" t="s">
        <v>274</v>
      </c>
      <c r="U319" s="38" t="s">
        <v>416</v>
      </c>
      <c r="V319" s="38" t="s">
        <v>25</v>
      </c>
      <c r="W319" s="38"/>
      <c r="X319" s="4" t="s">
        <v>14</v>
      </c>
      <c r="Y319" s="38" t="s">
        <v>14</v>
      </c>
      <c r="Z319" s="29" t="s">
        <v>1558</v>
      </c>
      <c r="AA319" s="29" t="s">
        <v>1538</v>
      </c>
      <c r="AB319" s="4" t="s">
        <v>174</v>
      </c>
      <c r="AC319" s="4" t="s">
        <v>174</v>
      </c>
      <c r="AD319" s="4" t="s">
        <v>174</v>
      </c>
      <c r="AE319" s="4" t="s">
        <v>174</v>
      </c>
      <c r="AF319" s="4" t="s">
        <v>174</v>
      </c>
      <c r="AG319" s="4" t="s">
        <v>174</v>
      </c>
      <c r="AH319" s="110"/>
      <c r="AI319" s="38"/>
      <c r="AJ319" s="4" t="s">
        <v>174</v>
      </c>
      <c r="AK319" s="4" t="s">
        <v>174</v>
      </c>
      <c r="AL319" s="4"/>
      <c r="AM319" s="4" t="s">
        <v>174</v>
      </c>
      <c r="AN319" s="11">
        <f t="shared" si="32"/>
        <v>1</v>
      </c>
      <c r="AO319" s="11" t="str">
        <f t="shared" si="28"/>
        <v>Dia útil</v>
      </c>
      <c r="AP319" s="11">
        <f t="shared" si="29"/>
        <v>3</v>
      </c>
      <c r="AQ319" s="11" t="str">
        <f t="shared" si="30"/>
        <v>05/09/2024</v>
      </c>
    </row>
    <row r="320" spans="1:43" ht="31.5" customHeight="1" x14ac:dyDescent="0.3">
      <c r="A320" s="45">
        <v>45533</v>
      </c>
      <c r="B320" s="91">
        <v>45540</v>
      </c>
      <c r="C320" s="38">
        <f t="shared" si="33"/>
        <v>7</v>
      </c>
      <c r="D320" s="38">
        <v>2</v>
      </c>
      <c r="E320" s="38">
        <v>13067830</v>
      </c>
      <c r="F320" s="92" t="s">
        <v>1559</v>
      </c>
      <c r="G320" s="38" t="s">
        <v>1560</v>
      </c>
      <c r="H320" s="38">
        <v>74</v>
      </c>
      <c r="I320" s="38" t="s">
        <v>268</v>
      </c>
      <c r="J320" s="38" t="s">
        <v>283</v>
      </c>
      <c r="K320" s="38" t="s">
        <v>116</v>
      </c>
      <c r="L320" s="38" t="s">
        <v>224</v>
      </c>
      <c r="M320" s="38" t="s">
        <v>294</v>
      </c>
      <c r="N320" s="38" t="s">
        <v>295</v>
      </c>
      <c r="O320" s="38" t="s">
        <v>26</v>
      </c>
      <c r="P320" s="40" t="s">
        <v>2343</v>
      </c>
      <c r="Q320" s="40" t="s">
        <v>27</v>
      </c>
      <c r="R320" s="38"/>
      <c r="S320" s="38"/>
      <c r="T320" s="38" t="s">
        <v>274</v>
      </c>
      <c r="U320" s="38" t="s">
        <v>416</v>
      </c>
      <c r="V320" s="38" t="s">
        <v>25</v>
      </c>
      <c r="W320" s="38"/>
      <c r="X320" s="38" t="s">
        <v>14</v>
      </c>
      <c r="Y320" s="38" t="s">
        <v>14</v>
      </c>
      <c r="Z320" s="29" t="s">
        <v>1561</v>
      </c>
      <c r="AA320" s="29" t="s">
        <v>1562</v>
      </c>
      <c r="AB320" s="4" t="s">
        <v>174</v>
      </c>
      <c r="AC320" s="4" t="s">
        <v>174</v>
      </c>
      <c r="AD320" s="4" t="s">
        <v>174</v>
      </c>
      <c r="AE320" s="4" t="s">
        <v>173</v>
      </c>
      <c r="AF320" s="4" t="s">
        <v>173</v>
      </c>
      <c r="AG320" s="4" t="s">
        <v>174</v>
      </c>
      <c r="AH320" s="110"/>
      <c r="AI320" s="38"/>
      <c r="AJ320" s="4" t="s">
        <v>174</v>
      </c>
      <c r="AK320" s="4" t="s">
        <v>174</v>
      </c>
      <c r="AL320" s="4"/>
      <c r="AM320" s="4" t="s">
        <v>174</v>
      </c>
      <c r="AN320" s="11">
        <f t="shared" si="32"/>
        <v>1</v>
      </c>
      <c r="AO320" s="11" t="str">
        <f t="shared" si="28"/>
        <v>Dia útil</v>
      </c>
      <c r="AP320" s="11">
        <f t="shared" si="29"/>
        <v>3</v>
      </c>
      <c r="AQ320" s="11" t="str">
        <f t="shared" si="30"/>
        <v>05/09/2024</v>
      </c>
    </row>
    <row r="321" spans="1:43" ht="31.5" customHeight="1" x14ac:dyDescent="0.3">
      <c r="A321" s="45">
        <v>45533</v>
      </c>
      <c r="B321" s="91">
        <v>45540</v>
      </c>
      <c r="C321" s="38">
        <f t="shared" si="33"/>
        <v>7</v>
      </c>
      <c r="D321" s="4">
        <v>13</v>
      </c>
      <c r="E321" s="38">
        <v>13066974</v>
      </c>
      <c r="F321" s="92" t="s">
        <v>1093</v>
      </c>
      <c r="G321" s="38" t="s">
        <v>1094</v>
      </c>
      <c r="H321" s="38">
        <f>2024-1972</f>
        <v>52</v>
      </c>
      <c r="I321" s="38" t="s">
        <v>257</v>
      </c>
      <c r="J321" s="38" t="s">
        <v>283</v>
      </c>
      <c r="K321" s="38" t="s">
        <v>116</v>
      </c>
      <c r="L321" s="38" t="s">
        <v>223</v>
      </c>
      <c r="M321" s="38" t="s">
        <v>259</v>
      </c>
      <c r="N321" s="38" t="s">
        <v>338</v>
      </c>
      <c r="O321" s="38" t="s">
        <v>24</v>
      </c>
      <c r="P321" s="40" t="s">
        <v>30</v>
      </c>
      <c r="Q321" s="40" t="s">
        <v>30</v>
      </c>
      <c r="R321" s="38" t="s">
        <v>1563</v>
      </c>
      <c r="S321" s="38"/>
      <c r="T321" s="38" t="s">
        <v>274</v>
      </c>
      <c r="U321" s="38" t="s">
        <v>263</v>
      </c>
      <c r="V321" s="38" t="s">
        <v>28</v>
      </c>
      <c r="W321" s="38"/>
      <c r="X321" s="38" t="s">
        <v>7</v>
      </c>
      <c r="Y321" s="38" t="str">
        <f>_xlfn.XLOOKUP(E321,[2]!Agenda[Demanda],[2]!Agenda[Risco / Erro / Sem Erro],0,0)</f>
        <v>Evitável</v>
      </c>
      <c r="Z321" s="29" t="s">
        <v>1564</v>
      </c>
      <c r="AA321" s="29" t="s">
        <v>1565</v>
      </c>
      <c r="AB321" s="4" t="s">
        <v>173</v>
      </c>
      <c r="AC321" s="4" t="s">
        <v>173</v>
      </c>
      <c r="AD321" s="4" t="s">
        <v>174</v>
      </c>
      <c r="AE321" s="4" t="s">
        <v>173</v>
      </c>
      <c r="AF321" s="4" t="s">
        <v>173</v>
      </c>
      <c r="AG321" s="4" t="s">
        <v>173</v>
      </c>
      <c r="AH321" s="110"/>
      <c r="AI321" s="38"/>
      <c r="AJ321" s="4" t="s">
        <v>173</v>
      </c>
      <c r="AK321" s="4" t="s">
        <v>1515</v>
      </c>
      <c r="AL321" s="4"/>
      <c r="AM321" s="4" t="s">
        <v>1517</v>
      </c>
      <c r="AN321" s="11">
        <f t="shared" si="32"/>
        <v>1</v>
      </c>
      <c r="AO321" s="11" t="str">
        <f t="shared" si="28"/>
        <v>Dia útil</v>
      </c>
      <c r="AP321" s="11">
        <f t="shared" si="29"/>
        <v>3</v>
      </c>
      <c r="AQ321" s="11" t="str">
        <f t="shared" si="30"/>
        <v>05/09/2024</v>
      </c>
    </row>
    <row r="322" spans="1:43" ht="31.5" customHeight="1" x14ac:dyDescent="0.3">
      <c r="A322" s="28">
        <v>45539</v>
      </c>
      <c r="B322" s="69">
        <v>45540</v>
      </c>
      <c r="C322" s="38">
        <f t="shared" si="33"/>
        <v>1</v>
      </c>
      <c r="D322" s="4">
        <v>5</v>
      </c>
      <c r="E322" s="4">
        <v>13066404</v>
      </c>
      <c r="F322" s="3" t="s">
        <v>1566</v>
      </c>
      <c r="G322" s="4" t="s">
        <v>1567</v>
      </c>
      <c r="H322" s="4">
        <v>59</v>
      </c>
      <c r="I322" s="38" t="s">
        <v>268</v>
      </c>
      <c r="J322" s="38" t="s">
        <v>1379</v>
      </c>
      <c r="K322" s="4" t="s">
        <v>118</v>
      </c>
      <c r="L322" s="4" t="s">
        <v>223</v>
      </c>
      <c r="M322" s="38" t="s">
        <v>259</v>
      </c>
      <c r="N322" s="38" t="s">
        <v>338</v>
      </c>
      <c r="O322" s="38" t="s">
        <v>24</v>
      </c>
      <c r="P322" s="40" t="s">
        <v>338</v>
      </c>
      <c r="Q322" s="40" t="s">
        <v>50</v>
      </c>
      <c r="R322" s="4" t="s">
        <v>146</v>
      </c>
      <c r="S322" s="4"/>
      <c r="T322" s="38" t="s">
        <v>262</v>
      </c>
      <c r="U322" s="38" t="s">
        <v>263</v>
      </c>
      <c r="V322" s="4" t="s">
        <v>46</v>
      </c>
      <c r="W322" s="4"/>
      <c r="X322" s="4" t="s">
        <v>7</v>
      </c>
      <c r="Y322" s="38" t="s">
        <v>7</v>
      </c>
      <c r="Z322" s="29" t="s">
        <v>1568</v>
      </c>
      <c r="AA322" s="29" t="s">
        <v>1569</v>
      </c>
      <c r="AB322" s="4" t="s">
        <v>173</v>
      </c>
      <c r="AC322" s="4" t="s">
        <v>174</v>
      </c>
      <c r="AD322" s="4" t="s">
        <v>173</v>
      </c>
      <c r="AE322" s="4" t="s">
        <v>173</v>
      </c>
      <c r="AF322" s="4" t="s">
        <v>173</v>
      </c>
      <c r="AG322" s="4" t="s">
        <v>174</v>
      </c>
      <c r="AH322" s="10"/>
      <c r="AI322" s="4"/>
      <c r="AJ322" s="4" t="s">
        <v>173</v>
      </c>
      <c r="AK322" s="4" t="s">
        <v>174</v>
      </c>
      <c r="AL322" s="4"/>
      <c r="AM322" s="4" t="s">
        <v>1499</v>
      </c>
      <c r="AN322" s="11">
        <f t="shared" si="32"/>
        <v>1</v>
      </c>
      <c r="AO322" s="11" t="str">
        <f t="shared" ref="AO322:AO385" si="34">IF(OR(WEEKDAY(B322,2)=1,WEEKDAY(B322,2)=2,WEEKDAY(B322,2)=3,WEEKDAY(B322,2)=4,WEEKDAY(B322,2)=5),"Dia útil","Final de semana")</f>
        <v>Dia útil</v>
      </c>
      <c r="AP322" s="11">
        <f t="shared" ref="AP322:AP385" si="35">NETWORKDAYS(EOMONTH(B322,-1)+1,B322-1)</f>
        <v>3</v>
      </c>
      <c r="AQ322" s="11" t="str">
        <f t="shared" ref="AQ322:AQ385" si="36">TEXT(B322,"DD/MM/AAAA")</f>
        <v>05/09/2024</v>
      </c>
    </row>
    <row r="323" spans="1:43" ht="31.5" customHeight="1" x14ac:dyDescent="0.3">
      <c r="A323" s="45">
        <v>45520</v>
      </c>
      <c r="B323" s="91">
        <v>45540</v>
      </c>
      <c r="C323" s="38">
        <f t="shared" si="33"/>
        <v>20</v>
      </c>
      <c r="D323" s="4">
        <v>5</v>
      </c>
      <c r="E323" s="38">
        <v>13067674</v>
      </c>
      <c r="F323" s="92" t="s">
        <v>1570</v>
      </c>
      <c r="G323" s="38" t="s">
        <v>1571</v>
      </c>
      <c r="H323" s="38">
        <v>65</v>
      </c>
      <c r="I323" s="38" t="s">
        <v>268</v>
      </c>
      <c r="J323" s="38" t="s">
        <v>1379</v>
      </c>
      <c r="K323" s="38"/>
      <c r="L323" s="38" t="s">
        <v>355</v>
      </c>
      <c r="M323" s="38" t="s">
        <v>259</v>
      </c>
      <c r="N323" s="38" t="s">
        <v>1185</v>
      </c>
      <c r="O323" s="38" t="s">
        <v>24</v>
      </c>
      <c r="P323" s="40" t="s">
        <v>32</v>
      </c>
      <c r="Q323" s="40" t="s">
        <v>32</v>
      </c>
      <c r="R323" s="38" t="s">
        <v>170</v>
      </c>
      <c r="S323" s="38"/>
      <c r="T323" s="38" t="s">
        <v>262</v>
      </c>
      <c r="U323" s="38" t="s">
        <v>263</v>
      </c>
      <c r="V323" s="38" t="s">
        <v>28</v>
      </c>
      <c r="W323" s="38"/>
      <c r="X323" s="38" t="s">
        <v>7</v>
      </c>
      <c r="Y323" s="38" t="str">
        <f>_xlfn.XLOOKUP(E323,[2]!Agenda[Demanda],[2]!Agenda[Risco / Erro / Sem Erro],0,0)</f>
        <v>Evitável</v>
      </c>
      <c r="Z323" s="29" t="s">
        <v>1572</v>
      </c>
      <c r="AA323" s="29" t="s">
        <v>1573</v>
      </c>
      <c r="AB323" s="4" t="s">
        <v>174</v>
      </c>
      <c r="AC323" s="4" t="s">
        <v>174</v>
      </c>
      <c r="AD323" s="4" t="s">
        <v>173</v>
      </c>
      <c r="AE323" s="4" t="s">
        <v>173</v>
      </c>
      <c r="AF323" s="4" t="s">
        <v>173</v>
      </c>
      <c r="AG323" s="4" t="s">
        <v>174</v>
      </c>
      <c r="AH323" s="110"/>
      <c r="AI323" s="38"/>
      <c r="AJ323" s="4" t="s">
        <v>174</v>
      </c>
      <c r="AK323" s="4" t="s">
        <v>174</v>
      </c>
      <c r="AL323" s="4"/>
      <c r="AM323" s="4" t="s">
        <v>174</v>
      </c>
      <c r="AN323" s="11">
        <f t="shared" ref="AN323:AN386" si="37">IF(OR(LEFT(AQ323,2)="01",LEFT(AQ323,2)="02",LEFT(AQ323,2)="03",LEFT(AQ323,2)="04",LEFT(AQ323,2)="05",LEFT(AQ323,2)="06",LEFT(AQ323,2)="07"),1,IF(OR(LEFT(AQ323,2)="08",LEFT(AQ323,2)="09",LEFT(AQ323,2)="10",LEFT(AQ323,2)="11",LEFT(AQ323,2)="12",LEFT(AQ323,2)="13",LEFT(AQ323,2)="14"),2,IF(OR(LEFT(AQ323,2)="15",LEFT(AQ323,2)="16",LEFT(AQ323,2)="17",LEFT(AQ323,2)="18",LEFT(AQ323,2)="19",LEFT(AQ323,2)="20",LEFT(AQ323,2)="21"),3,IF(OR(LEFT(AQ323,2)="22",LEFT(AQ323,2)="23",LEFT(AQ323,2)="24",LEFT(AQ323,2)="25",LEFT(AQ323,2)="26",LEFT(AQ323,2)="27",LEFT(AQ323,2)="28"),4,5))))</f>
        <v>1</v>
      </c>
      <c r="AO323" s="11" t="str">
        <f t="shared" si="34"/>
        <v>Dia útil</v>
      </c>
      <c r="AP323" s="11">
        <f t="shared" si="35"/>
        <v>3</v>
      </c>
      <c r="AQ323" s="11" t="str">
        <f t="shared" si="36"/>
        <v>05/09/2024</v>
      </c>
    </row>
    <row r="324" spans="1:43" ht="31.5" customHeight="1" x14ac:dyDescent="0.3">
      <c r="A324" s="28">
        <v>45524</v>
      </c>
      <c r="B324" s="69">
        <v>45541</v>
      </c>
      <c r="C324" s="38">
        <f t="shared" si="33"/>
        <v>17</v>
      </c>
      <c r="D324" s="4" t="s">
        <v>227</v>
      </c>
      <c r="E324" s="38">
        <v>13068836</v>
      </c>
      <c r="F324" s="3" t="s">
        <v>1574</v>
      </c>
      <c r="G324" s="38" t="s">
        <v>1575</v>
      </c>
      <c r="H324" s="38">
        <v>68</v>
      </c>
      <c r="I324" s="38" t="s">
        <v>268</v>
      </c>
      <c r="J324" s="38" t="s">
        <v>283</v>
      </c>
      <c r="K324" s="4" t="s">
        <v>118</v>
      </c>
      <c r="L324" s="4" t="s">
        <v>355</v>
      </c>
      <c r="M324" s="38" t="s">
        <v>294</v>
      </c>
      <c r="N324" s="38" t="s">
        <v>295</v>
      </c>
      <c r="O324" s="38" t="s">
        <v>26</v>
      </c>
      <c r="P324" s="40" t="s">
        <v>2343</v>
      </c>
      <c r="Q324" s="40" t="s">
        <v>27</v>
      </c>
      <c r="R324" s="4"/>
      <c r="S324" s="4"/>
      <c r="T324" s="4" t="s">
        <v>274</v>
      </c>
      <c r="U324" s="4" t="s">
        <v>416</v>
      </c>
      <c r="V324" s="38" t="s">
        <v>25</v>
      </c>
      <c r="W324" s="4"/>
      <c r="X324" s="38" t="s">
        <v>14</v>
      </c>
      <c r="Y324" s="38" t="s">
        <v>14</v>
      </c>
      <c r="Z324" s="29" t="s">
        <v>1576</v>
      </c>
      <c r="AA324" s="29" t="s">
        <v>1577</v>
      </c>
      <c r="AB324" s="4" t="s">
        <v>174</v>
      </c>
      <c r="AC324" s="4" t="s">
        <v>174</v>
      </c>
      <c r="AD324" s="4" t="s">
        <v>174</v>
      </c>
      <c r="AE324" s="4" t="s">
        <v>174</v>
      </c>
      <c r="AF324" s="4" t="s">
        <v>174</v>
      </c>
      <c r="AG324" s="4" t="s">
        <v>174</v>
      </c>
      <c r="AH324" s="10"/>
      <c r="AI324" s="4"/>
      <c r="AJ324" s="4" t="s">
        <v>174</v>
      </c>
      <c r="AK324" s="4" t="s">
        <v>174</v>
      </c>
      <c r="AL324" s="4"/>
      <c r="AM324" s="4" t="s">
        <v>174</v>
      </c>
      <c r="AN324" s="11">
        <f t="shared" si="37"/>
        <v>1</v>
      </c>
      <c r="AO324" s="11" t="str">
        <f t="shared" si="34"/>
        <v>Dia útil</v>
      </c>
      <c r="AP324" s="11">
        <f t="shared" si="35"/>
        <v>4</v>
      </c>
      <c r="AQ324" s="11" t="str">
        <f t="shared" si="36"/>
        <v>06/09/2024</v>
      </c>
    </row>
    <row r="325" spans="1:43" ht="31.5" customHeight="1" x14ac:dyDescent="0.3">
      <c r="A325" s="28">
        <v>45518</v>
      </c>
      <c r="B325" s="69">
        <v>45541</v>
      </c>
      <c r="C325" s="38">
        <f t="shared" si="33"/>
        <v>23</v>
      </c>
      <c r="D325" s="4">
        <v>4</v>
      </c>
      <c r="E325" s="38">
        <v>13069127</v>
      </c>
      <c r="F325" s="3" t="s">
        <v>1578</v>
      </c>
      <c r="G325" s="38" t="s">
        <v>1579</v>
      </c>
      <c r="H325" s="38">
        <v>13</v>
      </c>
      <c r="I325" s="38" t="s">
        <v>268</v>
      </c>
      <c r="J325" s="38" t="s">
        <v>258</v>
      </c>
      <c r="K325" s="38" t="s">
        <v>117</v>
      </c>
      <c r="L325" s="38" t="s">
        <v>1512</v>
      </c>
      <c r="M325" s="4" t="s">
        <v>259</v>
      </c>
      <c r="N325" s="4" t="s">
        <v>620</v>
      </c>
      <c r="O325" s="4" t="s">
        <v>24</v>
      </c>
      <c r="P325" s="40" t="s">
        <v>35</v>
      </c>
      <c r="Q325" s="40" t="s">
        <v>35</v>
      </c>
      <c r="R325" s="4" t="s">
        <v>348</v>
      </c>
      <c r="S325" s="4"/>
      <c r="T325" s="38" t="s">
        <v>262</v>
      </c>
      <c r="U325" s="38" t="s">
        <v>263</v>
      </c>
      <c r="V325" s="4" t="s">
        <v>46</v>
      </c>
      <c r="W325" s="4"/>
      <c r="X325" s="4" t="s">
        <v>7</v>
      </c>
      <c r="Y325" s="38" t="str">
        <f>_xlfn.XLOOKUP(E325,[2]!Agenda[Demanda],[2]!Agenda[Risco / Erro / Sem Erro],0,0)</f>
        <v>Evitável</v>
      </c>
      <c r="Z325" s="29" t="s">
        <v>1580</v>
      </c>
      <c r="AA325" s="29" t="s">
        <v>1581</v>
      </c>
      <c r="AB325" s="4" t="s">
        <v>174</v>
      </c>
      <c r="AC325" s="4" t="s">
        <v>174</v>
      </c>
      <c r="AD325" s="4" t="s">
        <v>173</v>
      </c>
      <c r="AE325" s="4" t="s">
        <v>173</v>
      </c>
      <c r="AF325" s="4" t="s">
        <v>173</v>
      </c>
      <c r="AG325" s="4" t="s">
        <v>174</v>
      </c>
      <c r="AH325" s="10"/>
      <c r="AI325" s="4"/>
      <c r="AJ325" s="4" t="s">
        <v>174</v>
      </c>
      <c r="AK325" s="4" t="s">
        <v>174</v>
      </c>
      <c r="AL325" s="4"/>
      <c r="AM325" s="4" t="s">
        <v>174</v>
      </c>
      <c r="AN325" s="11">
        <f t="shared" si="37"/>
        <v>1</v>
      </c>
      <c r="AO325" s="11" t="str">
        <f t="shared" si="34"/>
        <v>Dia útil</v>
      </c>
      <c r="AP325" s="11">
        <f t="shared" si="35"/>
        <v>4</v>
      </c>
      <c r="AQ325" s="11" t="str">
        <f t="shared" si="36"/>
        <v>06/09/2024</v>
      </c>
    </row>
    <row r="326" spans="1:43" ht="31.5" customHeight="1" x14ac:dyDescent="0.3">
      <c r="A326" s="28">
        <v>45534</v>
      </c>
      <c r="B326" s="69">
        <v>45541</v>
      </c>
      <c r="C326" s="38">
        <f t="shared" si="33"/>
        <v>7</v>
      </c>
      <c r="D326" s="4">
        <v>4</v>
      </c>
      <c r="E326" s="38">
        <v>13069151</v>
      </c>
      <c r="F326" s="3" t="s">
        <v>1582</v>
      </c>
      <c r="G326" s="38" t="s">
        <v>1583</v>
      </c>
      <c r="H326" s="38">
        <v>6</v>
      </c>
      <c r="I326" s="38" t="s">
        <v>268</v>
      </c>
      <c r="J326" s="38" t="s">
        <v>258</v>
      </c>
      <c r="K326" s="38" t="s">
        <v>117</v>
      </c>
      <c r="L326" s="38" t="s">
        <v>1512</v>
      </c>
      <c r="M326" s="38" t="s">
        <v>259</v>
      </c>
      <c r="N326" s="38" t="s">
        <v>620</v>
      </c>
      <c r="O326" s="38" t="s">
        <v>24</v>
      </c>
      <c r="P326" s="40" t="s">
        <v>35</v>
      </c>
      <c r="Q326" s="40" t="s">
        <v>35</v>
      </c>
      <c r="R326" s="4" t="s">
        <v>348</v>
      </c>
      <c r="S326" s="4"/>
      <c r="T326" s="38" t="s">
        <v>262</v>
      </c>
      <c r="U326" s="38" t="s">
        <v>263</v>
      </c>
      <c r="V326" s="4" t="s">
        <v>46</v>
      </c>
      <c r="W326" s="4"/>
      <c r="X326" s="4" t="s">
        <v>7</v>
      </c>
      <c r="Y326" s="38" t="str">
        <f>_xlfn.XLOOKUP(E326,[2]!Agenda[Demanda],[2]!Agenda[Risco / Erro / Sem Erro],0,0)</f>
        <v>Evitável</v>
      </c>
      <c r="Z326" s="29" t="s">
        <v>1584</v>
      </c>
      <c r="AA326" s="29" t="s">
        <v>1581</v>
      </c>
      <c r="AB326" s="4" t="s">
        <v>174</v>
      </c>
      <c r="AC326" s="4" t="s">
        <v>174</v>
      </c>
      <c r="AD326" s="4" t="s">
        <v>173</v>
      </c>
      <c r="AE326" s="4" t="s">
        <v>173</v>
      </c>
      <c r="AF326" s="4" t="s">
        <v>173</v>
      </c>
      <c r="AG326" s="4" t="s">
        <v>174</v>
      </c>
      <c r="AH326" s="10"/>
      <c r="AI326" s="4"/>
      <c r="AJ326" s="4" t="s">
        <v>174</v>
      </c>
      <c r="AK326" s="4" t="s">
        <v>174</v>
      </c>
      <c r="AL326" s="4"/>
      <c r="AM326" s="4" t="s">
        <v>174</v>
      </c>
      <c r="AN326" s="11">
        <f t="shared" si="37"/>
        <v>1</v>
      </c>
      <c r="AO326" s="11" t="str">
        <f t="shared" si="34"/>
        <v>Dia útil</v>
      </c>
      <c r="AP326" s="11">
        <f t="shared" si="35"/>
        <v>4</v>
      </c>
      <c r="AQ326" s="11" t="str">
        <f t="shared" si="36"/>
        <v>06/09/2024</v>
      </c>
    </row>
    <row r="327" spans="1:43" ht="31.5" customHeight="1" x14ac:dyDescent="0.3">
      <c r="A327" s="28">
        <v>45485</v>
      </c>
      <c r="B327" s="69">
        <v>45541</v>
      </c>
      <c r="C327" s="38">
        <f t="shared" si="33"/>
        <v>56</v>
      </c>
      <c r="D327" s="4">
        <v>5</v>
      </c>
      <c r="E327" s="4">
        <v>13069143</v>
      </c>
      <c r="F327" s="3" t="s">
        <v>1585</v>
      </c>
      <c r="G327" s="4" t="s">
        <v>1586</v>
      </c>
      <c r="H327" s="4">
        <v>25</v>
      </c>
      <c r="I327" s="38" t="s">
        <v>268</v>
      </c>
      <c r="J327" s="38" t="s">
        <v>283</v>
      </c>
      <c r="K327" s="4" t="s">
        <v>118</v>
      </c>
      <c r="L327" s="38" t="s">
        <v>1184</v>
      </c>
      <c r="M327" s="38" t="s">
        <v>259</v>
      </c>
      <c r="N327" s="38" t="s">
        <v>290</v>
      </c>
      <c r="O327" s="38" t="s">
        <v>24</v>
      </c>
      <c r="P327" s="40" t="s">
        <v>2355</v>
      </c>
      <c r="Q327" s="40" t="s">
        <v>38</v>
      </c>
      <c r="R327" s="4"/>
      <c r="S327" s="4"/>
      <c r="T327" s="4" t="s">
        <v>262</v>
      </c>
      <c r="U327" s="4" t="s">
        <v>263</v>
      </c>
      <c r="V327" s="4" t="s">
        <v>39</v>
      </c>
      <c r="W327" s="4"/>
      <c r="X327" s="4" t="s">
        <v>7</v>
      </c>
      <c r="Y327" s="38" t="str">
        <f>_xlfn.XLOOKUP(E327,[2]!Agenda[Demanda],[2]!Agenda[Risco / Erro / Sem Erro],0,0)</f>
        <v>Evitável</v>
      </c>
      <c r="Z327" s="29" t="s">
        <v>1587</v>
      </c>
      <c r="AA327" s="29" t="s">
        <v>1588</v>
      </c>
      <c r="AB327" s="4" t="s">
        <v>173</v>
      </c>
      <c r="AC327" s="4" t="s">
        <v>174</v>
      </c>
      <c r="AD327" s="4" t="s">
        <v>173</v>
      </c>
      <c r="AE327" s="4" t="s">
        <v>173</v>
      </c>
      <c r="AF327" s="4" t="s">
        <v>173</v>
      </c>
      <c r="AG327" s="4" t="s">
        <v>174</v>
      </c>
      <c r="AH327" s="10"/>
      <c r="AI327" s="4"/>
      <c r="AJ327" s="4" t="s">
        <v>173</v>
      </c>
      <c r="AK327" s="4" t="s">
        <v>1589</v>
      </c>
      <c r="AL327" s="4" t="s">
        <v>1590</v>
      </c>
      <c r="AM327" s="4" t="s">
        <v>174</v>
      </c>
      <c r="AN327" s="11">
        <f t="shared" si="37"/>
        <v>1</v>
      </c>
      <c r="AO327" s="11" t="str">
        <f t="shared" si="34"/>
        <v>Dia útil</v>
      </c>
      <c r="AP327" s="11">
        <f t="shared" si="35"/>
        <v>4</v>
      </c>
      <c r="AQ327" s="11" t="str">
        <f t="shared" si="36"/>
        <v>06/09/2024</v>
      </c>
    </row>
    <row r="328" spans="1:43" ht="31.5" customHeight="1" x14ac:dyDescent="0.3">
      <c r="A328" s="45">
        <v>45539</v>
      </c>
      <c r="B328" s="91">
        <v>45542</v>
      </c>
      <c r="C328" s="38">
        <f t="shared" si="33"/>
        <v>3</v>
      </c>
      <c r="D328" s="38">
        <v>1</v>
      </c>
      <c r="E328" s="38">
        <v>13070500</v>
      </c>
      <c r="F328" s="92" t="s">
        <v>569</v>
      </c>
      <c r="G328" s="38" t="s">
        <v>1591</v>
      </c>
      <c r="H328" s="38">
        <v>38</v>
      </c>
      <c r="I328" s="38" t="s">
        <v>257</v>
      </c>
      <c r="J328" s="38" t="s">
        <v>258</v>
      </c>
      <c r="K328" s="38" t="s">
        <v>118</v>
      </c>
      <c r="L328" s="38" t="s">
        <v>1184</v>
      </c>
      <c r="M328" s="38" t="s">
        <v>259</v>
      </c>
      <c r="N328" s="38" t="s">
        <v>305</v>
      </c>
      <c r="O328" s="38" t="s">
        <v>24</v>
      </c>
      <c r="P328" s="40" t="s">
        <v>30</v>
      </c>
      <c r="Q328" s="40" t="s">
        <v>30</v>
      </c>
      <c r="R328" s="38" t="s">
        <v>159</v>
      </c>
      <c r="S328" s="38"/>
      <c r="T328" s="38" t="s">
        <v>262</v>
      </c>
      <c r="U328" s="38" t="s">
        <v>263</v>
      </c>
      <c r="V328" s="38" t="s">
        <v>46</v>
      </c>
      <c r="W328" s="38"/>
      <c r="X328" s="38" t="s">
        <v>7</v>
      </c>
      <c r="Y328" s="38" t="str">
        <f>_xlfn.XLOOKUP(E328,[2]!Agenda[Demanda],[2]!Agenda[Risco / Erro / Sem Erro],0,0)</f>
        <v>Evitável</v>
      </c>
      <c r="Z328" s="29" t="s">
        <v>1592</v>
      </c>
      <c r="AA328" s="29" t="s">
        <v>1593</v>
      </c>
      <c r="AB328" s="4" t="s">
        <v>174</v>
      </c>
      <c r="AC328" s="4" t="s">
        <v>174</v>
      </c>
      <c r="AD328" s="4" t="s">
        <v>174</v>
      </c>
      <c r="AE328" s="4" t="s">
        <v>173</v>
      </c>
      <c r="AF328" s="4" t="s">
        <v>173</v>
      </c>
      <c r="AG328" s="4" t="s">
        <v>174</v>
      </c>
      <c r="AH328" s="110"/>
      <c r="AI328" s="4"/>
      <c r="AJ328" s="4" t="s">
        <v>174</v>
      </c>
      <c r="AK328" s="4" t="s">
        <v>174</v>
      </c>
      <c r="AL328" s="4" t="s">
        <v>227</v>
      </c>
      <c r="AM328" s="4" t="s">
        <v>1499</v>
      </c>
      <c r="AN328" s="11">
        <f t="shared" si="37"/>
        <v>1</v>
      </c>
      <c r="AO328" s="11" t="str">
        <f t="shared" si="34"/>
        <v>Final de semana</v>
      </c>
      <c r="AP328" s="11">
        <f t="shared" si="35"/>
        <v>5</v>
      </c>
      <c r="AQ328" s="11" t="str">
        <f t="shared" si="36"/>
        <v>07/09/2024</v>
      </c>
    </row>
    <row r="329" spans="1:43" ht="31.5" customHeight="1" x14ac:dyDescent="0.3">
      <c r="A329" s="45">
        <v>45502</v>
      </c>
      <c r="B329" s="91">
        <v>45544</v>
      </c>
      <c r="C329" s="38">
        <f t="shared" si="33"/>
        <v>42</v>
      </c>
      <c r="D329" s="38">
        <v>5</v>
      </c>
      <c r="E329" s="38">
        <v>13071246</v>
      </c>
      <c r="F329" s="92" t="s">
        <v>1594</v>
      </c>
      <c r="G329" s="38" t="s">
        <v>1595</v>
      </c>
      <c r="H329" s="38">
        <v>35</v>
      </c>
      <c r="I329" s="38" t="s">
        <v>268</v>
      </c>
      <c r="J329" s="38" t="s">
        <v>283</v>
      </c>
      <c r="K329" s="4" t="s">
        <v>118</v>
      </c>
      <c r="L329" s="4" t="s">
        <v>355</v>
      </c>
      <c r="M329" s="4" t="s">
        <v>294</v>
      </c>
      <c r="N329" s="4" t="s">
        <v>295</v>
      </c>
      <c r="O329" s="4" t="s">
        <v>26</v>
      </c>
      <c r="P329" s="40" t="s">
        <v>2343</v>
      </c>
      <c r="Q329" s="40" t="s">
        <v>76</v>
      </c>
      <c r="R329" s="4"/>
      <c r="S329" s="4"/>
      <c r="T329" s="4"/>
      <c r="U329" s="4" t="s">
        <v>416</v>
      </c>
      <c r="V329" s="4" t="s">
        <v>25</v>
      </c>
      <c r="W329" s="4"/>
      <c r="X329" s="38" t="s">
        <v>14</v>
      </c>
      <c r="Y329" s="38" t="s">
        <v>14</v>
      </c>
      <c r="Z329" s="29" t="s">
        <v>1596</v>
      </c>
      <c r="AA329" s="29" t="s">
        <v>1597</v>
      </c>
      <c r="AB329" s="4" t="s">
        <v>173</v>
      </c>
      <c r="AC329" s="4" t="s">
        <v>174</v>
      </c>
      <c r="AD329" s="4" t="s">
        <v>173</v>
      </c>
      <c r="AE329" s="4" t="s">
        <v>173</v>
      </c>
      <c r="AF329" s="4" t="s">
        <v>173</v>
      </c>
      <c r="AG329" s="4" t="s">
        <v>174</v>
      </c>
      <c r="AH329" s="4"/>
      <c r="AJ329" s="4" t="s">
        <v>174</v>
      </c>
      <c r="AK329" s="4" t="s">
        <v>174</v>
      </c>
      <c r="AL329" s="4" t="s">
        <v>1598</v>
      </c>
      <c r="AM329" s="4" t="s">
        <v>174</v>
      </c>
      <c r="AN329" s="11">
        <f t="shared" si="37"/>
        <v>2</v>
      </c>
      <c r="AO329" s="11" t="str">
        <f t="shared" si="34"/>
        <v>Dia útil</v>
      </c>
      <c r="AP329" s="11">
        <f t="shared" si="35"/>
        <v>5</v>
      </c>
      <c r="AQ329" s="11" t="str">
        <f t="shared" si="36"/>
        <v>09/09/2024</v>
      </c>
    </row>
    <row r="330" spans="1:43" ht="31.5" customHeight="1" x14ac:dyDescent="0.3">
      <c r="A330" s="28">
        <v>45544</v>
      </c>
      <c r="B330" s="91">
        <v>45544</v>
      </c>
      <c r="C330" s="38">
        <f t="shared" si="33"/>
        <v>0</v>
      </c>
      <c r="D330" s="4">
        <v>1</v>
      </c>
      <c r="E330" s="4">
        <v>13070867</v>
      </c>
      <c r="F330" s="3" t="s">
        <v>219</v>
      </c>
      <c r="G330" s="4" t="s">
        <v>1464</v>
      </c>
      <c r="H330" s="4">
        <v>19</v>
      </c>
      <c r="I330" s="38" t="s">
        <v>257</v>
      </c>
      <c r="J330" s="38" t="s">
        <v>1379</v>
      </c>
      <c r="K330" s="4" t="s">
        <v>121</v>
      </c>
      <c r="L330" s="4" t="s">
        <v>136</v>
      </c>
      <c r="M330" s="38" t="s">
        <v>259</v>
      </c>
      <c r="N330" s="38" t="s">
        <v>620</v>
      </c>
      <c r="O330" s="38" t="s">
        <v>24</v>
      </c>
      <c r="P330" s="40" t="s">
        <v>2347</v>
      </c>
      <c r="Q330" s="40" t="s">
        <v>2473</v>
      </c>
      <c r="R330" s="4" t="s">
        <v>915</v>
      </c>
      <c r="S330" s="4"/>
      <c r="T330" s="4" t="s">
        <v>262</v>
      </c>
      <c r="U330" s="4" t="s">
        <v>263</v>
      </c>
      <c r="V330" s="38" t="s">
        <v>43</v>
      </c>
      <c r="W330" s="4"/>
      <c r="X330" s="38" t="s">
        <v>7</v>
      </c>
      <c r="Y330" s="4" t="str">
        <f>_xlfn.XLOOKUP(E330,[2]!Agenda[Demanda],[2]!Agenda[Risco / Erro / Sem Erro],0,0)</f>
        <v>Evitável</v>
      </c>
      <c r="Z330" s="29" t="s">
        <v>1599</v>
      </c>
      <c r="AA330" s="29" t="s">
        <v>1600</v>
      </c>
      <c r="AB330" s="4" t="s">
        <v>174</v>
      </c>
      <c r="AC330" s="4" t="s">
        <v>174</v>
      </c>
      <c r="AD330" s="4" t="s">
        <v>173</v>
      </c>
      <c r="AE330" s="4" t="s">
        <v>173</v>
      </c>
      <c r="AF330" s="4" t="s">
        <v>173</v>
      </c>
      <c r="AG330" s="4" t="s">
        <v>174</v>
      </c>
      <c r="AJ330" s="4" t="s">
        <v>174</v>
      </c>
      <c r="AK330" s="4" t="s">
        <v>174</v>
      </c>
      <c r="AL330" s="4" t="s">
        <v>1601</v>
      </c>
      <c r="AM330" s="4" t="s">
        <v>174</v>
      </c>
      <c r="AN330" s="11">
        <f t="shared" si="37"/>
        <v>2</v>
      </c>
      <c r="AO330" s="11" t="str">
        <f t="shared" si="34"/>
        <v>Dia útil</v>
      </c>
      <c r="AP330" s="11">
        <f t="shared" si="35"/>
        <v>5</v>
      </c>
      <c r="AQ330" s="11" t="str">
        <f t="shared" si="36"/>
        <v>09/09/2024</v>
      </c>
    </row>
    <row r="331" spans="1:43" ht="31.5" customHeight="1" x14ac:dyDescent="0.3">
      <c r="A331" s="45">
        <v>45531</v>
      </c>
      <c r="B331" s="91">
        <v>45544</v>
      </c>
      <c r="C331" s="38">
        <f t="shared" si="33"/>
        <v>13</v>
      </c>
      <c r="D331" s="38">
        <v>3</v>
      </c>
      <c r="E331" s="38">
        <v>13071729</v>
      </c>
      <c r="F331" s="92" t="s">
        <v>1602</v>
      </c>
      <c r="G331" s="38" t="s">
        <v>1603</v>
      </c>
      <c r="H331" s="38">
        <v>46</v>
      </c>
      <c r="I331" s="38" t="s">
        <v>257</v>
      </c>
      <c r="J331" s="38" t="s">
        <v>1220</v>
      </c>
      <c r="K331" s="38" t="s">
        <v>121</v>
      </c>
      <c r="L331" s="38" t="s">
        <v>226</v>
      </c>
      <c r="M331" s="38" t="s">
        <v>259</v>
      </c>
      <c r="N331" s="38" t="s">
        <v>305</v>
      </c>
      <c r="O331" s="38" t="s">
        <v>24</v>
      </c>
      <c r="P331" s="40" t="s">
        <v>2354</v>
      </c>
      <c r="Q331" s="40" t="s">
        <v>125</v>
      </c>
      <c r="R331" s="38"/>
      <c r="S331" s="38"/>
      <c r="T331" s="38" t="s">
        <v>262</v>
      </c>
      <c r="U331" s="38" t="s">
        <v>263</v>
      </c>
      <c r="V331" s="38" t="s">
        <v>51</v>
      </c>
      <c r="W331" s="38"/>
      <c r="X331" s="38" t="s">
        <v>12</v>
      </c>
      <c r="Y331" s="38" t="str">
        <f>_xlfn.XLOOKUP(E331,[2]!Agenda[Demanda],[2]!Agenda[Risco / Erro / Sem Erro],0,0)</f>
        <v>Evitável</v>
      </c>
      <c r="Z331" s="93" t="s">
        <v>1604</v>
      </c>
      <c r="AA331" s="93"/>
      <c r="AB331" s="38" t="s">
        <v>174</v>
      </c>
      <c r="AC331" s="38" t="s">
        <v>174</v>
      </c>
      <c r="AD331" s="38" t="s">
        <v>174</v>
      </c>
      <c r="AE331" s="4" t="s">
        <v>173</v>
      </c>
      <c r="AF331" s="38" t="s">
        <v>173</v>
      </c>
      <c r="AG331" s="38" t="s">
        <v>174</v>
      </c>
      <c r="AJ331" s="38" t="s">
        <v>174</v>
      </c>
      <c r="AK331" s="38" t="s">
        <v>174</v>
      </c>
      <c r="AL331" s="4"/>
      <c r="AM331" s="4" t="s">
        <v>174</v>
      </c>
      <c r="AN331" s="11">
        <f t="shared" si="37"/>
        <v>2</v>
      </c>
      <c r="AO331" s="11" t="str">
        <f t="shared" si="34"/>
        <v>Dia útil</v>
      </c>
      <c r="AP331" s="11">
        <f t="shared" si="35"/>
        <v>5</v>
      </c>
      <c r="AQ331" s="11" t="str">
        <f t="shared" si="36"/>
        <v>09/09/2024</v>
      </c>
    </row>
    <row r="332" spans="1:43" ht="31.5" customHeight="1" x14ac:dyDescent="0.3">
      <c r="A332" s="45">
        <v>45531</v>
      </c>
      <c r="B332" s="91">
        <v>45544</v>
      </c>
      <c r="C332" s="38">
        <f t="shared" si="33"/>
        <v>13</v>
      </c>
      <c r="D332" s="38">
        <v>7</v>
      </c>
      <c r="E332" s="38">
        <v>13071513</v>
      </c>
      <c r="F332" s="92" t="s">
        <v>1605</v>
      </c>
      <c r="G332" s="38" t="s">
        <v>1606</v>
      </c>
      <c r="H332" s="38">
        <v>54</v>
      </c>
      <c r="I332" s="38" t="s">
        <v>268</v>
      </c>
      <c r="J332" s="38" t="s">
        <v>336</v>
      </c>
      <c r="K332" s="38" t="s">
        <v>116</v>
      </c>
      <c r="L332" s="38" t="s">
        <v>223</v>
      </c>
      <c r="M332" s="38" t="s">
        <v>259</v>
      </c>
      <c r="N332" s="38" t="s">
        <v>305</v>
      </c>
      <c r="O332" s="38" t="s">
        <v>24</v>
      </c>
      <c r="P332" s="40" t="s">
        <v>2355</v>
      </c>
      <c r="Q332" s="40" t="s">
        <v>38</v>
      </c>
      <c r="R332" s="38" t="s">
        <v>1607</v>
      </c>
      <c r="S332" s="38"/>
      <c r="T332" s="38" t="s">
        <v>262</v>
      </c>
      <c r="U332" s="38" t="s">
        <v>263</v>
      </c>
      <c r="V332" s="38" t="s">
        <v>39</v>
      </c>
      <c r="W332" s="38"/>
      <c r="X332" s="38" t="s">
        <v>7</v>
      </c>
      <c r="Y332" s="38" t="str">
        <f>_xlfn.XLOOKUP(E332,[2]!Agenda[Demanda],[2]!Agenda[Risco / Erro / Sem Erro],0,0)</f>
        <v>Evitável</v>
      </c>
      <c r="Z332" s="93" t="s">
        <v>1608</v>
      </c>
      <c r="AA332" s="29" t="s">
        <v>1609</v>
      </c>
      <c r="AB332" s="4" t="s">
        <v>173</v>
      </c>
      <c r="AC332" s="4" t="s">
        <v>173</v>
      </c>
      <c r="AD332" s="4" t="s">
        <v>173</v>
      </c>
      <c r="AE332" s="4" t="s">
        <v>173</v>
      </c>
      <c r="AF332" s="4" t="s">
        <v>173</v>
      </c>
      <c r="AG332" s="4" t="s">
        <v>174</v>
      </c>
      <c r="AH332" s="4"/>
      <c r="AI332" s="4"/>
      <c r="AJ332" s="4" t="s">
        <v>173</v>
      </c>
      <c r="AK332" s="4" t="s">
        <v>174</v>
      </c>
      <c r="AL332" s="4" t="s">
        <v>1610</v>
      </c>
      <c r="AM332" s="4" t="s">
        <v>1517</v>
      </c>
      <c r="AN332" s="11">
        <f t="shared" si="37"/>
        <v>2</v>
      </c>
      <c r="AO332" s="11" t="str">
        <f t="shared" si="34"/>
        <v>Dia útil</v>
      </c>
      <c r="AP332" s="11">
        <f t="shared" si="35"/>
        <v>5</v>
      </c>
      <c r="AQ332" s="11" t="str">
        <f t="shared" si="36"/>
        <v>09/09/2024</v>
      </c>
    </row>
    <row r="333" spans="1:43" ht="31.5" customHeight="1" x14ac:dyDescent="0.3">
      <c r="A333" s="28">
        <v>45544</v>
      </c>
      <c r="B333" s="91">
        <v>45544</v>
      </c>
      <c r="C333" s="38">
        <f t="shared" si="33"/>
        <v>0</v>
      </c>
      <c r="D333" s="4">
        <v>1</v>
      </c>
      <c r="E333" s="4">
        <v>13072774</v>
      </c>
      <c r="F333" s="3" t="s">
        <v>1611</v>
      </c>
      <c r="G333" s="38" t="s">
        <v>1612</v>
      </c>
      <c r="H333" s="38">
        <v>61</v>
      </c>
      <c r="I333" s="38" t="s">
        <v>268</v>
      </c>
      <c r="J333" s="4" t="s">
        <v>1220</v>
      </c>
      <c r="K333" s="4" t="s">
        <v>178</v>
      </c>
      <c r="L333" s="4" t="s">
        <v>151</v>
      </c>
      <c r="M333" s="38" t="s">
        <v>259</v>
      </c>
      <c r="N333" s="38" t="s">
        <v>1185</v>
      </c>
      <c r="O333" s="38" t="s">
        <v>24</v>
      </c>
      <c r="P333" s="40" t="s">
        <v>2355</v>
      </c>
      <c r="Q333" s="40" t="s">
        <v>38</v>
      </c>
      <c r="R333" s="4"/>
      <c r="S333" s="4"/>
      <c r="T333" s="38" t="s">
        <v>262</v>
      </c>
      <c r="U333" s="38" t="s">
        <v>263</v>
      </c>
      <c r="V333" s="4" t="s">
        <v>39</v>
      </c>
      <c r="W333" s="4"/>
      <c r="X333" s="4" t="s">
        <v>7</v>
      </c>
      <c r="Y333" s="38" t="s">
        <v>7</v>
      </c>
      <c r="Z333" s="29" t="s">
        <v>1613</v>
      </c>
      <c r="AA333" s="29" t="s">
        <v>1614</v>
      </c>
      <c r="AB333" s="4" t="s">
        <v>174</v>
      </c>
      <c r="AC333" s="4" t="s">
        <v>174</v>
      </c>
      <c r="AD333" s="4" t="s">
        <v>173</v>
      </c>
      <c r="AE333" s="4" t="s">
        <v>173</v>
      </c>
      <c r="AF333" s="4" t="s">
        <v>173</v>
      </c>
      <c r="AG333" s="38" t="s">
        <v>174</v>
      </c>
      <c r="AH333" s="4"/>
      <c r="AI333" s="4"/>
      <c r="AJ333" s="4" t="s">
        <v>174</v>
      </c>
      <c r="AK333" s="4" t="s">
        <v>174</v>
      </c>
      <c r="AL333" s="4" t="s">
        <v>1498</v>
      </c>
      <c r="AM333" s="4" t="s">
        <v>174</v>
      </c>
      <c r="AN333" s="11">
        <f t="shared" si="37"/>
        <v>2</v>
      </c>
      <c r="AO333" s="11" t="str">
        <f t="shared" si="34"/>
        <v>Dia útil</v>
      </c>
      <c r="AP333" s="11">
        <f t="shared" si="35"/>
        <v>5</v>
      </c>
      <c r="AQ333" s="11" t="str">
        <f t="shared" si="36"/>
        <v>09/09/2024</v>
      </c>
    </row>
    <row r="334" spans="1:43" ht="31.5" customHeight="1" x14ac:dyDescent="0.3">
      <c r="A334" s="45">
        <v>45511</v>
      </c>
      <c r="B334" s="91">
        <v>45544</v>
      </c>
      <c r="C334" s="38">
        <f t="shared" si="33"/>
        <v>33</v>
      </c>
      <c r="D334" s="38">
        <v>5</v>
      </c>
      <c r="E334" s="38">
        <v>13072250</v>
      </c>
      <c r="F334" s="92" t="s">
        <v>1615</v>
      </c>
      <c r="G334" s="38" t="s">
        <v>1612</v>
      </c>
      <c r="H334" s="38">
        <v>61</v>
      </c>
      <c r="I334" s="38" t="s">
        <v>268</v>
      </c>
      <c r="J334" s="38" t="s">
        <v>283</v>
      </c>
      <c r="K334" s="38" t="s">
        <v>118</v>
      </c>
      <c r="L334" s="38" t="s">
        <v>355</v>
      </c>
      <c r="M334" s="38" t="s">
        <v>259</v>
      </c>
      <c r="N334" s="38" t="s">
        <v>290</v>
      </c>
      <c r="O334" s="38" t="s">
        <v>24</v>
      </c>
      <c r="P334" s="40" t="s">
        <v>290</v>
      </c>
      <c r="Q334" s="40" t="s">
        <v>187</v>
      </c>
      <c r="R334" s="4"/>
      <c r="S334" s="4"/>
      <c r="T334" s="4" t="s">
        <v>262</v>
      </c>
      <c r="U334" s="4" t="s">
        <v>263</v>
      </c>
      <c r="V334" s="4" t="s">
        <v>123</v>
      </c>
      <c r="W334" s="4"/>
      <c r="X334" s="38" t="s">
        <v>7</v>
      </c>
      <c r="Y334" s="38" t="str">
        <f>_xlfn.XLOOKUP(E334,[2]!Agenda[Demanda],[2]!Agenda[Risco / Erro / Sem Erro],0,0)</f>
        <v>Evitável</v>
      </c>
      <c r="Z334" s="93" t="s">
        <v>1616</v>
      </c>
      <c r="AA334" s="93" t="s">
        <v>1617</v>
      </c>
      <c r="AB334" s="38" t="s">
        <v>173</v>
      </c>
      <c r="AC334" s="38" t="s">
        <v>173</v>
      </c>
      <c r="AD334" s="38" t="s">
        <v>173</v>
      </c>
      <c r="AE334" s="4" t="s">
        <v>173</v>
      </c>
      <c r="AF334" s="38" t="s">
        <v>173</v>
      </c>
      <c r="AG334" s="38" t="s">
        <v>174</v>
      </c>
      <c r="AH334" s="4"/>
      <c r="AI334" s="4"/>
      <c r="AJ334" s="38" t="s">
        <v>173</v>
      </c>
      <c r="AK334" s="4" t="s">
        <v>1555</v>
      </c>
      <c r="AL334" s="4"/>
      <c r="AM334" s="4" t="s">
        <v>1517</v>
      </c>
      <c r="AN334" s="11">
        <f t="shared" si="37"/>
        <v>2</v>
      </c>
      <c r="AO334" s="11" t="str">
        <f t="shared" si="34"/>
        <v>Dia útil</v>
      </c>
      <c r="AP334" s="11">
        <f t="shared" si="35"/>
        <v>5</v>
      </c>
      <c r="AQ334" s="11" t="str">
        <f t="shared" si="36"/>
        <v>09/09/2024</v>
      </c>
    </row>
    <row r="335" spans="1:43" ht="31.5" customHeight="1" x14ac:dyDescent="0.3">
      <c r="A335" s="28">
        <v>45498</v>
      </c>
      <c r="B335" s="69">
        <v>45545</v>
      </c>
      <c r="C335" s="38">
        <f t="shared" si="33"/>
        <v>47</v>
      </c>
      <c r="D335" s="4" t="s">
        <v>227</v>
      </c>
      <c r="E335" s="4">
        <v>13073957</v>
      </c>
      <c r="F335" s="3" t="s">
        <v>1618</v>
      </c>
      <c r="G335" s="38" t="s">
        <v>1619</v>
      </c>
      <c r="H335" s="38">
        <v>84</v>
      </c>
      <c r="I335" s="38" t="s">
        <v>268</v>
      </c>
      <c r="J335" s="4" t="s">
        <v>283</v>
      </c>
      <c r="K335" s="4" t="s">
        <v>116</v>
      </c>
      <c r="L335" s="4" t="s">
        <v>151</v>
      </c>
      <c r="M335" s="38" t="s">
        <v>294</v>
      </c>
      <c r="N335" s="38" t="s">
        <v>295</v>
      </c>
      <c r="O335" s="38" t="s">
        <v>26</v>
      </c>
      <c r="P335" s="40" t="s">
        <v>2343</v>
      </c>
      <c r="Q335" s="40" t="s">
        <v>27</v>
      </c>
      <c r="R335" s="4"/>
      <c r="S335" s="4"/>
      <c r="T335" s="38" t="s">
        <v>274</v>
      </c>
      <c r="U335" s="38" t="s">
        <v>416</v>
      </c>
      <c r="V335" s="4" t="s">
        <v>25</v>
      </c>
      <c r="W335" s="4"/>
      <c r="X335" s="4" t="s">
        <v>14</v>
      </c>
      <c r="Y335" s="38" t="s">
        <v>14</v>
      </c>
      <c r="Z335" s="29" t="s">
        <v>1620</v>
      </c>
      <c r="AA335" s="29" t="s">
        <v>1538</v>
      </c>
      <c r="AB335" s="38" t="s">
        <v>174</v>
      </c>
      <c r="AC335" s="38" t="s">
        <v>174</v>
      </c>
      <c r="AD335" s="38" t="s">
        <v>174</v>
      </c>
      <c r="AE335" s="4" t="s">
        <v>174</v>
      </c>
      <c r="AF335" s="4" t="s">
        <v>174</v>
      </c>
      <c r="AG335" s="38" t="s">
        <v>174</v>
      </c>
      <c r="AJ335" s="4" t="s">
        <v>174</v>
      </c>
      <c r="AK335" s="4" t="s">
        <v>174</v>
      </c>
      <c r="AL335" s="4"/>
      <c r="AM335" s="4" t="s">
        <v>174</v>
      </c>
      <c r="AN335" s="11">
        <f t="shared" si="37"/>
        <v>2</v>
      </c>
      <c r="AO335" s="11" t="str">
        <f t="shared" si="34"/>
        <v>Dia útil</v>
      </c>
      <c r="AP335" s="11">
        <f t="shared" si="35"/>
        <v>6</v>
      </c>
      <c r="AQ335" s="11" t="str">
        <f t="shared" si="36"/>
        <v>10/09/2024</v>
      </c>
    </row>
    <row r="336" spans="1:43" ht="31.5" customHeight="1" x14ac:dyDescent="0.3">
      <c r="A336" s="45">
        <v>45495</v>
      </c>
      <c r="B336" s="91">
        <v>45545</v>
      </c>
      <c r="C336" s="38">
        <f t="shared" si="33"/>
        <v>50</v>
      </c>
      <c r="D336" s="4" t="s">
        <v>227</v>
      </c>
      <c r="E336" s="38">
        <v>13075894</v>
      </c>
      <c r="F336" s="92" t="s">
        <v>1621</v>
      </c>
      <c r="G336" s="38" t="s">
        <v>1622</v>
      </c>
      <c r="H336" s="38">
        <v>66</v>
      </c>
      <c r="I336" s="38" t="s">
        <v>268</v>
      </c>
      <c r="J336" s="38" t="s">
        <v>283</v>
      </c>
      <c r="K336" s="38" t="s">
        <v>121</v>
      </c>
      <c r="L336" s="38" t="s">
        <v>355</v>
      </c>
      <c r="M336" s="38" t="s">
        <v>1623</v>
      </c>
      <c r="N336" s="38" t="s">
        <v>1624</v>
      </c>
      <c r="O336" s="38" t="s">
        <v>203</v>
      </c>
      <c r="P336" s="40" t="s">
        <v>2343</v>
      </c>
      <c r="Q336" s="40" t="s">
        <v>27</v>
      </c>
      <c r="R336" s="38"/>
      <c r="S336" s="38"/>
      <c r="T336" s="38" t="s">
        <v>274</v>
      </c>
      <c r="U336" s="38" t="s">
        <v>416</v>
      </c>
      <c r="V336" s="38" t="s">
        <v>25</v>
      </c>
      <c r="W336" s="38"/>
      <c r="X336" s="38" t="s">
        <v>14</v>
      </c>
      <c r="Y336" s="38" t="s">
        <v>12</v>
      </c>
      <c r="Z336" s="93" t="s">
        <v>1625</v>
      </c>
      <c r="AA336" s="29" t="s">
        <v>1538</v>
      </c>
      <c r="AB336" s="4" t="s">
        <v>174</v>
      </c>
      <c r="AC336" s="4" t="s">
        <v>174</v>
      </c>
      <c r="AD336" s="4" t="s">
        <v>174</v>
      </c>
      <c r="AE336" s="4" t="s">
        <v>174</v>
      </c>
      <c r="AF336" s="4" t="s">
        <v>174</v>
      </c>
      <c r="AG336" s="4" t="s">
        <v>174</v>
      </c>
      <c r="AJ336" s="4" t="s">
        <v>174</v>
      </c>
      <c r="AK336" s="4" t="s">
        <v>174</v>
      </c>
      <c r="AL336" s="38"/>
      <c r="AM336" s="4" t="s">
        <v>174</v>
      </c>
      <c r="AN336" s="11">
        <f t="shared" si="37"/>
        <v>2</v>
      </c>
      <c r="AO336" s="11" t="str">
        <f t="shared" si="34"/>
        <v>Dia útil</v>
      </c>
      <c r="AP336" s="11">
        <f t="shared" si="35"/>
        <v>6</v>
      </c>
      <c r="AQ336" s="11" t="str">
        <f t="shared" si="36"/>
        <v>10/09/2024</v>
      </c>
    </row>
    <row r="337" spans="1:43" ht="31.5" customHeight="1" x14ac:dyDescent="0.3">
      <c r="A337" s="28">
        <v>45545</v>
      </c>
      <c r="B337" s="69">
        <v>45545</v>
      </c>
      <c r="C337" s="38">
        <f t="shared" si="33"/>
        <v>0</v>
      </c>
      <c r="D337" s="4">
        <v>3</v>
      </c>
      <c r="E337" s="4">
        <v>13075350</v>
      </c>
      <c r="F337" s="3" t="s">
        <v>1626</v>
      </c>
      <c r="G337" s="38" t="s">
        <v>1627</v>
      </c>
      <c r="H337" s="38">
        <v>45</v>
      </c>
      <c r="I337" s="38" t="s">
        <v>268</v>
      </c>
      <c r="J337" s="4" t="s">
        <v>1220</v>
      </c>
      <c r="K337" s="4" t="s">
        <v>121</v>
      </c>
      <c r="L337" s="4" t="s">
        <v>1402</v>
      </c>
      <c r="M337" s="38" t="s">
        <v>259</v>
      </c>
      <c r="N337" s="38" t="s">
        <v>305</v>
      </c>
      <c r="O337" s="38" t="s">
        <v>196</v>
      </c>
      <c r="P337" s="40" t="s">
        <v>2355</v>
      </c>
      <c r="Q337" s="40" t="s">
        <v>38</v>
      </c>
      <c r="R337" s="4"/>
      <c r="S337" s="4"/>
      <c r="T337" s="38" t="s">
        <v>274</v>
      </c>
      <c r="U337" s="38" t="s">
        <v>263</v>
      </c>
      <c r="V337" s="4" t="s">
        <v>39</v>
      </c>
      <c r="W337" s="4"/>
      <c r="X337" s="38" t="s">
        <v>7</v>
      </c>
      <c r="Y337" s="4" t="s">
        <v>7</v>
      </c>
      <c r="Z337" s="29" t="s">
        <v>1628</v>
      </c>
      <c r="AA337" s="139" t="s">
        <v>1629</v>
      </c>
      <c r="AB337" s="4" t="s">
        <v>173</v>
      </c>
      <c r="AC337" s="4" t="s">
        <v>174</v>
      </c>
      <c r="AD337" s="4" t="s">
        <v>173</v>
      </c>
      <c r="AE337" s="4" t="s">
        <v>173</v>
      </c>
      <c r="AF337" s="4" t="s">
        <v>173</v>
      </c>
      <c r="AG337" s="4" t="s">
        <v>174</v>
      </c>
      <c r="AH337" s="4"/>
      <c r="AI337" s="4"/>
      <c r="AJ337" s="4" t="s">
        <v>173</v>
      </c>
      <c r="AK337" s="4" t="s">
        <v>174</v>
      </c>
      <c r="AL337" s="4" t="s">
        <v>1630</v>
      </c>
      <c r="AM337" s="4" t="s">
        <v>174</v>
      </c>
      <c r="AN337" s="11">
        <f t="shared" si="37"/>
        <v>2</v>
      </c>
      <c r="AO337" s="11" t="str">
        <f t="shared" si="34"/>
        <v>Dia útil</v>
      </c>
      <c r="AP337" s="11">
        <f t="shared" si="35"/>
        <v>6</v>
      </c>
      <c r="AQ337" s="11" t="str">
        <f t="shared" si="36"/>
        <v>10/09/2024</v>
      </c>
    </row>
    <row r="338" spans="1:43" ht="31.5" customHeight="1" x14ac:dyDescent="0.3">
      <c r="A338" s="28">
        <v>45482</v>
      </c>
      <c r="B338" s="91">
        <v>45545</v>
      </c>
      <c r="C338" s="38">
        <f t="shared" si="33"/>
        <v>63</v>
      </c>
      <c r="D338" s="4">
        <v>1</v>
      </c>
      <c r="E338" s="4">
        <v>13073653</v>
      </c>
      <c r="F338" s="3" t="s">
        <v>1631</v>
      </c>
      <c r="G338" s="4" t="s">
        <v>1632</v>
      </c>
      <c r="H338" s="4">
        <v>52</v>
      </c>
      <c r="I338" s="4" t="s">
        <v>268</v>
      </c>
      <c r="J338" s="4" t="s">
        <v>1379</v>
      </c>
      <c r="K338" s="4" t="s">
        <v>121</v>
      </c>
      <c r="L338" s="4" t="s">
        <v>1402</v>
      </c>
      <c r="M338" s="4" t="s">
        <v>259</v>
      </c>
      <c r="N338" s="4" t="s">
        <v>356</v>
      </c>
      <c r="O338" s="4" t="s">
        <v>197</v>
      </c>
      <c r="P338" s="40" t="s">
        <v>2359</v>
      </c>
      <c r="Q338" s="40" t="s">
        <v>2375</v>
      </c>
      <c r="R338" s="4"/>
      <c r="S338" s="4"/>
      <c r="T338" s="4" t="s">
        <v>262</v>
      </c>
      <c r="U338" s="4" t="s">
        <v>263</v>
      </c>
      <c r="V338" s="38" t="s">
        <v>43</v>
      </c>
      <c r="W338" s="4"/>
      <c r="X338" s="38" t="s">
        <v>12</v>
      </c>
      <c r="Y338" s="4" t="str">
        <f>_xlfn.XLOOKUP(E338,[2]!Agenda[Demanda],[2]!Agenda[Risco / Erro / Sem Erro],0,0)</f>
        <v>Inevitável</v>
      </c>
      <c r="Z338" s="29" t="s">
        <v>1633</v>
      </c>
      <c r="AA338" s="29" t="s">
        <v>1634</v>
      </c>
      <c r="AB338" s="4" t="s">
        <v>174</v>
      </c>
      <c r="AC338" s="4" t="s">
        <v>174</v>
      </c>
      <c r="AD338" s="4" t="s">
        <v>174</v>
      </c>
      <c r="AE338" s="4" t="s">
        <v>173</v>
      </c>
      <c r="AF338" s="4" t="s">
        <v>173</v>
      </c>
      <c r="AG338" s="4" t="s">
        <v>174</v>
      </c>
      <c r="AH338" s="38"/>
      <c r="AI338" s="38"/>
      <c r="AJ338" s="4" t="s">
        <v>174</v>
      </c>
      <c r="AK338" s="4" t="s">
        <v>174</v>
      </c>
      <c r="AL338" s="4"/>
      <c r="AM338" s="4" t="s">
        <v>174</v>
      </c>
      <c r="AN338" s="11">
        <f t="shared" si="37"/>
        <v>2</v>
      </c>
      <c r="AO338" s="11" t="str">
        <f t="shared" si="34"/>
        <v>Dia útil</v>
      </c>
      <c r="AP338" s="11">
        <f t="shared" si="35"/>
        <v>6</v>
      </c>
      <c r="AQ338" s="11" t="str">
        <f t="shared" si="36"/>
        <v>10/09/2024</v>
      </c>
    </row>
    <row r="339" spans="1:43" ht="31.5" customHeight="1" x14ac:dyDescent="0.3">
      <c r="A339" s="45">
        <v>45520</v>
      </c>
      <c r="B339" s="91">
        <v>45546</v>
      </c>
      <c r="C339" s="38">
        <f t="shared" si="33"/>
        <v>26</v>
      </c>
      <c r="D339" s="4">
        <v>7</v>
      </c>
      <c r="E339" s="38">
        <v>13076477</v>
      </c>
      <c r="F339" s="92" t="s">
        <v>1635</v>
      </c>
      <c r="G339" s="38" t="s">
        <v>1636</v>
      </c>
      <c r="H339" s="38">
        <v>83</v>
      </c>
      <c r="I339" s="38" t="s">
        <v>268</v>
      </c>
      <c r="J339" s="38" t="s">
        <v>283</v>
      </c>
      <c r="K339" s="38" t="s">
        <v>116</v>
      </c>
      <c r="L339" s="38" t="s">
        <v>136</v>
      </c>
      <c r="M339" s="38" t="s">
        <v>294</v>
      </c>
      <c r="N339" s="38" t="s">
        <v>295</v>
      </c>
      <c r="O339" s="38" t="s">
        <v>26</v>
      </c>
      <c r="P339" s="40" t="s">
        <v>2343</v>
      </c>
      <c r="Q339" s="40" t="s">
        <v>27</v>
      </c>
      <c r="R339" s="38"/>
      <c r="S339" s="38"/>
      <c r="T339" s="38" t="s">
        <v>274</v>
      </c>
      <c r="U339" s="38" t="s">
        <v>416</v>
      </c>
      <c r="V339" s="38" t="s">
        <v>25</v>
      </c>
      <c r="W339" s="38"/>
      <c r="X339" s="38" t="s">
        <v>14</v>
      </c>
      <c r="Y339" s="38" t="s">
        <v>14</v>
      </c>
      <c r="Z339" s="93" t="s">
        <v>1637</v>
      </c>
      <c r="AA339" s="93" t="s">
        <v>1638</v>
      </c>
      <c r="AB339" s="4" t="s">
        <v>174</v>
      </c>
      <c r="AC339" s="4" t="s">
        <v>174</v>
      </c>
      <c r="AD339" s="4" t="s">
        <v>174</v>
      </c>
      <c r="AE339" s="4" t="s">
        <v>173</v>
      </c>
      <c r="AF339" s="4" t="s">
        <v>173</v>
      </c>
      <c r="AG339" s="4" t="s">
        <v>174</v>
      </c>
      <c r="AH339" s="4" t="s">
        <v>174</v>
      </c>
      <c r="AI339" s="4" t="s">
        <v>174</v>
      </c>
      <c r="AJ339" s="4" t="s">
        <v>174</v>
      </c>
      <c r="AK339" s="4" t="s">
        <v>174</v>
      </c>
      <c r="AL339" s="38"/>
      <c r="AM339" s="38" t="s">
        <v>174</v>
      </c>
      <c r="AN339" s="11">
        <f t="shared" si="37"/>
        <v>2</v>
      </c>
      <c r="AO339" s="11" t="str">
        <f t="shared" si="34"/>
        <v>Dia útil</v>
      </c>
      <c r="AP339" s="11">
        <f t="shared" si="35"/>
        <v>7</v>
      </c>
      <c r="AQ339" s="11" t="str">
        <f t="shared" si="36"/>
        <v>11/09/2024</v>
      </c>
    </row>
    <row r="340" spans="1:43" ht="31.5" customHeight="1" x14ac:dyDescent="0.3">
      <c r="A340" s="28">
        <v>45540</v>
      </c>
      <c r="B340" s="69">
        <v>45546</v>
      </c>
      <c r="C340" s="38">
        <f t="shared" si="33"/>
        <v>6</v>
      </c>
      <c r="D340" s="4">
        <v>4</v>
      </c>
      <c r="E340" s="4">
        <v>13077069</v>
      </c>
      <c r="F340" s="3" t="s">
        <v>1639</v>
      </c>
      <c r="G340" s="4" t="s">
        <v>1640</v>
      </c>
      <c r="H340" s="4">
        <v>2</v>
      </c>
      <c r="I340" s="38" t="s">
        <v>268</v>
      </c>
      <c r="J340" s="4" t="s">
        <v>1379</v>
      </c>
      <c r="K340" s="4" t="s">
        <v>121</v>
      </c>
      <c r="L340" s="38" t="s">
        <v>1402</v>
      </c>
      <c r="M340" s="4" t="s">
        <v>259</v>
      </c>
      <c r="N340" s="4" t="s">
        <v>620</v>
      </c>
      <c r="O340" s="4" t="s">
        <v>196</v>
      </c>
      <c r="P340" s="40" t="s">
        <v>35</v>
      </c>
      <c r="Q340" s="40" t="s">
        <v>35</v>
      </c>
      <c r="R340" s="4" t="s">
        <v>133</v>
      </c>
      <c r="S340" s="4"/>
      <c r="T340" s="4" t="s">
        <v>274</v>
      </c>
      <c r="U340" s="38" t="s">
        <v>263</v>
      </c>
      <c r="V340" s="4" t="s">
        <v>46</v>
      </c>
      <c r="W340" s="4"/>
      <c r="X340" s="4" t="s">
        <v>7</v>
      </c>
      <c r="Y340" s="4" t="s">
        <v>7</v>
      </c>
      <c r="Z340" s="29" t="s">
        <v>1641</v>
      </c>
      <c r="AA340" s="29" t="s">
        <v>1642</v>
      </c>
      <c r="AB340" s="4" t="s">
        <v>173</v>
      </c>
      <c r="AC340" s="4" t="s">
        <v>173</v>
      </c>
      <c r="AD340" s="4" t="s">
        <v>173</v>
      </c>
      <c r="AE340" s="4"/>
      <c r="AF340" s="4" t="s">
        <v>173</v>
      </c>
      <c r="AG340" s="4" t="s">
        <v>174</v>
      </c>
      <c r="AJ340" s="4" t="s">
        <v>173</v>
      </c>
      <c r="AK340" s="4" t="s">
        <v>174</v>
      </c>
      <c r="AL340" s="4" t="s">
        <v>1643</v>
      </c>
      <c r="AM340" s="4" t="s">
        <v>1517</v>
      </c>
      <c r="AN340" s="11">
        <f t="shared" si="37"/>
        <v>2</v>
      </c>
      <c r="AO340" s="11" t="str">
        <f t="shared" si="34"/>
        <v>Dia útil</v>
      </c>
      <c r="AP340" s="11">
        <f t="shared" si="35"/>
        <v>7</v>
      </c>
      <c r="AQ340" s="11" t="str">
        <f t="shared" si="36"/>
        <v>11/09/2024</v>
      </c>
    </row>
    <row r="341" spans="1:43" ht="31.5" customHeight="1" x14ac:dyDescent="0.3">
      <c r="A341" s="45">
        <v>45544</v>
      </c>
      <c r="B341" s="91">
        <v>45546</v>
      </c>
      <c r="C341" s="38">
        <f t="shared" si="33"/>
        <v>2</v>
      </c>
      <c r="D341" s="38">
        <v>2</v>
      </c>
      <c r="E341" s="38">
        <v>13077991</v>
      </c>
      <c r="F341" s="92" t="s">
        <v>1644</v>
      </c>
      <c r="G341" s="38" t="s">
        <v>1645</v>
      </c>
      <c r="H341" s="38">
        <v>68</v>
      </c>
      <c r="I341" s="38" t="s">
        <v>268</v>
      </c>
      <c r="J341" s="38" t="s">
        <v>1220</v>
      </c>
      <c r="K341" s="38" t="s">
        <v>121</v>
      </c>
      <c r="L341" s="38" t="s">
        <v>1436</v>
      </c>
      <c r="M341" s="38" t="s">
        <v>259</v>
      </c>
      <c r="N341" s="38" t="s">
        <v>305</v>
      </c>
      <c r="O341" s="38" t="s">
        <v>196</v>
      </c>
      <c r="P341" s="40" t="s">
        <v>2354</v>
      </c>
      <c r="Q341" s="40" t="s">
        <v>125</v>
      </c>
      <c r="R341" s="38"/>
      <c r="S341" s="38"/>
      <c r="T341" s="38" t="s">
        <v>274</v>
      </c>
      <c r="U341" s="38" t="s">
        <v>263</v>
      </c>
      <c r="V341" s="38" t="s">
        <v>51</v>
      </c>
      <c r="W341" s="38"/>
      <c r="X341" s="4" t="s">
        <v>7</v>
      </c>
      <c r="Y341" s="4" t="s">
        <v>7</v>
      </c>
      <c r="Z341" s="93" t="s">
        <v>1646</v>
      </c>
      <c r="AA341" s="93" t="s">
        <v>1647</v>
      </c>
      <c r="AB341" s="38" t="s">
        <v>174</v>
      </c>
      <c r="AC341" s="38" t="s">
        <v>174</v>
      </c>
      <c r="AD341" s="38" t="s">
        <v>173</v>
      </c>
      <c r="AE341" s="38"/>
      <c r="AF341" s="38" t="s">
        <v>173</v>
      </c>
      <c r="AG341" s="38" t="s">
        <v>173</v>
      </c>
      <c r="AJ341" s="38" t="s">
        <v>174</v>
      </c>
      <c r="AK341" s="38" t="s">
        <v>174</v>
      </c>
      <c r="AL341" s="38"/>
      <c r="AM341" s="38" t="s">
        <v>174</v>
      </c>
      <c r="AN341" s="11">
        <f t="shared" si="37"/>
        <v>2</v>
      </c>
      <c r="AO341" s="11" t="str">
        <f t="shared" si="34"/>
        <v>Dia útil</v>
      </c>
      <c r="AP341" s="11">
        <f t="shared" si="35"/>
        <v>7</v>
      </c>
      <c r="AQ341" s="11" t="str">
        <f t="shared" si="36"/>
        <v>11/09/2024</v>
      </c>
    </row>
    <row r="342" spans="1:43" ht="31.5" customHeight="1" x14ac:dyDescent="0.3">
      <c r="A342" s="45">
        <v>45534</v>
      </c>
      <c r="B342" s="91">
        <v>45546</v>
      </c>
      <c r="C342" s="38">
        <f t="shared" si="33"/>
        <v>12</v>
      </c>
      <c r="D342" s="38">
        <v>11</v>
      </c>
      <c r="E342" s="38">
        <v>13076992</v>
      </c>
      <c r="F342" s="92" t="s">
        <v>1648</v>
      </c>
      <c r="G342" s="38" t="s">
        <v>1649</v>
      </c>
      <c r="H342" s="38">
        <v>26</v>
      </c>
      <c r="I342" s="38" t="s">
        <v>268</v>
      </c>
      <c r="J342" s="38" t="s">
        <v>1220</v>
      </c>
      <c r="K342" s="38" t="s">
        <v>118</v>
      </c>
      <c r="L342" s="38" t="s">
        <v>136</v>
      </c>
      <c r="M342" s="38" t="s">
        <v>259</v>
      </c>
      <c r="N342" s="38" t="s">
        <v>305</v>
      </c>
      <c r="O342" s="38" t="s">
        <v>196</v>
      </c>
      <c r="P342" s="40" t="s">
        <v>30</v>
      </c>
      <c r="Q342" s="40" t="s">
        <v>30</v>
      </c>
      <c r="R342" s="38" t="s">
        <v>1650</v>
      </c>
      <c r="S342" s="38"/>
      <c r="T342" s="38" t="s">
        <v>262</v>
      </c>
      <c r="U342" s="38" t="s">
        <v>263</v>
      </c>
      <c r="V342" s="38" t="s">
        <v>28</v>
      </c>
      <c r="W342" s="38"/>
      <c r="X342" s="4" t="s">
        <v>7</v>
      </c>
      <c r="Y342" s="38" t="s">
        <v>7</v>
      </c>
      <c r="Z342" s="93" t="s">
        <v>1651</v>
      </c>
      <c r="AA342" s="93" t="s">
        <v>1652</v>
      </c>
      <c r="AB342" s="38" t="s">
        <v>173</v>
      </c>
      <c r="AC342" s="38" t="s">
        <v>173</v>
      </c>
      <c r="AD342" s="38" t="s">
        <v>173</v>
      </c>
      <c r="AE342" s="38"/>
      <c r="AF342" s="38" t="s">
        <v>173</v>
      </c>
      <c r="AG342" s="38" t="s">
        <v>174</v>
      </c>
      <c r="AH342" s="4"/>
      <c r="AI342" s="4"/>
      <c r="AJ342" s="38" t="s">
        <v>173</v>
      </c>
      <c r="AK342" s="38" t="s">
        <v>1515</v>
      </c>
      <c r="AL342" s="38" t="s">
        <v>1653</v>
      </c>
      <c r="AM342" s="38" t="s">
        <v>1517</v>
      </c>
      <c r="AN342" s="11">
        <f t="shared" si="37"/>
        <v>2</v>
      </c>
      <c r="AO342" s="11" t="str">
        <f t="shared" si="34"/>
        <v>Dia útil</v>
      </c>
      <c r="AP342" s="11">
        <f t="shared" si="35"/>
        <v>7</v>
      </c>
      <c r="AQ342" s="11" t="str">
        <f t="shared" si="36"/>
        <v>11/09/2024</v>
      </c>
    </row>
    <row r="343" spans="1:43" ht="31.5" customHeight="1" x14ac:dyDescent="0.3">
      <c r="A343" s="45" t="s">
        <v>227</v>
      </c>
      <c r="B343" s="91">
        <v>45547</v>
      </c>
      <c r="C343" s="38">
        <v>0</v>
      </c>
      <c r="D343" s="38">
        <v>0</v>
      </c>
      <c r="E343" s="38">
        <v>13080424</v>
      </c>
      <c r="F343" s="92" t="s">
        <v>1654</v>
      </c>
      <c r="G343" s="38" t="s">
        <v>1655</v>
      </c>
      <c r="H343" s="38">
        <v>5</v>
      </c>
      <c r="I343" s="38" t="s">
        <v>268</v>
      </c>
      <c r="J343" s="38"/>
      <c r="K343" s="38"/>
      <c r="L343" s="38"/>
      <c r="M343" s="4" t="s">
        <v>294</v>
      </c>
      <c r="N343" s="4" t="s">
        <v>295</v>
      </c>
      <c r="O343" s="4" t="s">
        <v>204</v>
      </c>
      <c r="P343" s="40" t="s">
        <v>2353</v>
      </c>
      <c r="Q343" s="40" t="s">
        <v>186</v>
      </c>
      <c r="R343" s="38"/>
      <c r="S343" s="38"/>
      <c r="T343" s="38"/>
      <c r="U343" s="38" t="s">
        <v>416</v>
      </c>
      <c r="V343" s="38" t="s">
        <v>31</v>
      </c>
      <c r="W343" s="38"/>
      <c r="X343" s="38" t="s">
        <v>12</v>
      </c>
      <c r="Y343" s="38" t="s">
        <v>12</v>
      </c>
      <c r="Z343" s="93" t="s">
        <v>1656</v>
      </c>
      <c r="AA343" s="93"/>
      <c r="AB343" s="38" t="s">
        <v>174</v>
      </c>
      <c r="AC343" s="38" t="s">
        <v>174</v>
      </c>
      <c r="AD343" s="38" t="s">
        <v>174</v>
      </c>
      <c r="AE343" s="38" t="s">
        <v>174</v>
      </c>
      <c r="AF343" s="38" t="s">
        <v>173</v>
      </c>
      <c r="AG343" s="38" t="s">
        <v>174</v>
      </c>
      <c r="AJ343" s="38" t="s">
        <v>174</v>
      </c>
      <c r="AK343" s="38" t="s">
        <v>174</v>
      </c>
      <c r="AL343" s="38"/>
      <c r="AM343" s="38" t="s">
        <v>174</v>
      </c>
      <c r="AN343" s="11">
        <f t="shared" si="37"/>
        <v>2</v>
      </c>
      <c r="AO343" s="11" t="str">
        <f t="shared" si="34"/>
        <v>Dia útil</v>
      </c>
      <c r="AP343" s="11">
        <f t="shared" si="35"/>
        <v>8</v>
      </c>
      <c r="AQ343" s="11" t="str">
        <f t="shared" si="36"/>
        <v>12/09/2024</v>
      </c>
    </row>
    <row r="344" spans="1:43" ht="31.5" customHeight="1" x14ac:dyDescent="0.3">
      <c r="A344" s="28">
        <v>45504</v>
      </c>
      <c r="B344" s="69">
        <v>45548</v>
      </c>
      <c r="C344" s="4">
        <f t="shared" ref="C344:C375" si="38">IFERROR(_xlfn.DAYS(B344,A344),"")</f>
        <v>44</v>
      </c>
      <c r="D344" s="4">
        <v>1</v>
      </c>
      <c r="E344" s="4">
        <v>13080782</v>
      </c>
      <c r="F344" s="140" t="s">
        <v>1657</v>
      </c>
      <c r="G344" s="4" t="s">
        <v>1658</v>
      </c>
      <c r="H344" s="4">
        <v>64</v>
      </c>
      <c r="I344" s="4" t="s">
        <v>268</v>
      </c>
      <c r="J344" s="4" t="s">
        <v>283</v>
      </c>
      <c r="K344" s="4" t="s">
        <v>121</v>
      </c>
      <c r="L344" s="4" t="s">
        <v>223</v>
      </c>
      <c r="M344" s="4" t="s">
        <v>294</v>
      </c>
      <c r="N344" s="4" t="s">
        <v>1659</v>
      </c>
      <c r="O344" s="4" t="s">
        <v>26</v>
      </c>
      <c r="P344" s="40" t="s">
        <v>2343</v>
      </c>
      <c r="Q344" s="40" t="s">
        <v>27</v>
      </c>
      <c r="R344" s="4"/>
      <c r="S344" s="4"/>
      <c r="T344" s="4" t="s">
        <v>274</v>
      </c>
      <c r="U344" s="4" t="s">
        <v>416</v>
      </c>
      <c r="V344" s="4" t="s">
        <v>25</v>
      </c>
      <c r="W344" s="4"/>
      <c r="X344" s="4" t="s">
        <v>14</v>
      </c>
      <c r="Y344" s="4" t="s">
        <v>14</v>
      </c>
      <c r="Z344" s="29" t="s">
        <v>1660</v>
      </c>
      <c r="AA344" s="29" t="s">
        <v>1661</v>
      </c>
      <c r="AB344" s="38" t="s">
        <v>174</v>
      </c>
      <c r="AC344" s="38" t="s">
        <v>174</v>
      </c>
      <c r="AD344" s="38" t="s">
        <v>174</v>
      </c>
      <c r="AE344" s="4" t="s">
        <v>173</v>
      </c>
      <c r="AF344" s="4" t="s">
        <v>173</v>
      </c>
      <c r="AG344" s="38" t="s">
        <v>174</v>
      </c>
      <c r="AJ344" s="4" t="s">
        <v>174</v>
      </c>
      <c r="AK344" s="38" t="s">
        <v>174</v>
      </c>
      <c r="AL344" s="4"/>
      <c r="AM344" s="38" t="s">
        <v>174</v>
      </c>
      <c r="AN344" s="11">
        <f t="shared" si="37"/>
        <v>2</v>
      </c>
      <c r="AO344" s="11" t="str">
        <f t="shared" si="34"/>
        <v>Dia útil</v>
      </c>
      <c r="AP344" s="11">
        <f t="shared" si="35"/>
        <v>9</v>
      </c>
      <c r="AQ344" s="11" t="str">
        <f t="shared" si="36"/>
        <v>13/09/2024</v>
      </c>
    </row>
    <row r="345" spans="1:43" ht="31.5" customHeight="1" x14ac:dyDescent="0.3">
      <c r="A345" s="45">
        <v>45518</v>
      </c>
      <c r="B345" s="91">
        <v>45548</v>
      </c>
      <c r="C345" s="38">
        <f t="shared" si="38"/>
        <v>30</v>
      </c>
      <c r="D345" s="38" t="s">
        <v>227</v>
      </c>
      <c r="E345" s="38">
        <v>13081416</v>
      </c>
      <c r="F345" s="92" t="s">
        <v>1662</v>
      </c>
      <c r="G345" s="38" t="s">
        <v>1663</v>
      </c>
      <c r="H345" s="38">
        <v>73</v>
      </c>
      <c r="I345" s="38" t="s">
        <v>268</v>
      </c>
      <c r="J345" s="38" t="s">
        <v>1379</v>
      </c>
      <c r="K345" s="38" t="s">
        <v>116</v>
      </c>
      <c r="L345" s="38" t="s">
        <v>223</v>
      </c>
      <c r="M345" s="4" t="s">
        <v>294</v>
      </c>
      <c r="N345" s="4" t="s">
        <v>1659</v>
      </c>
      <c r="O345" s="4" t="s">
        <v>26</v>
      </c>
      <c r="P345" s="40" t="s">
        <v>2343</v>
      </c>
      <c r="Q345" s="40" t="s">
        <v>27</v>
      </c>
      <c r="R345" s="4"/>
      <c r="S345" s="4"/>
      <c r="T345" s="4" t="s">
        <v>274</v>
      </c>
      <c r="U345" s="4" t="s">
        <v>416</v>
      </c>
      <c r="V345" s="4" t="s">
        <v>25</v>
      </c>
      <c r="W345" s="4"/>
      <c r="X345" s="4" t="s">
        <v>14</v>
      </c>
      <c r="Y345" s="38" t="s">
        <v>14</v>
      </c>
      <c r="Z345" s="29" t="s">
        <v>1664</v>
      </c>
      <c r="AA345" s="29" t="s">
        <v>1538</v>
      </c>
      <c r="AB345" s="4" t="s">
        <v>174</v>
      </c>
      <c r="AC345" s="38" t="s">
        <v>174</v>
      </c>
      <c r="AD345" s="38" t="s">
        <v>174</v>
      </c>
      <c r="AE345" s="38" t="s">
        <v>173</v>
      </c>
      <c r="AF345" s="38" t="s">
        <v>174</v>
      </c>
      <c r="AG345" s="38" t="s">
        <v>174</v>
      </c>
      <c r="AJ345" s="38" t="s">
        <v>174</v>
      </c>
      <c r="AK345" s="4" t="s">
        <v>174</v>
      </c>
      <c r="AL345" s="4"/>
      <c r="AM345" s="4" t="s">
        <v>174</v>
      </c>
      <c r="AN345" s="11">
        <f t="shared" si="37"/>
        <v>2</v>
      </c>
      <c r="AO345" s="11" t="str">
        <f t="shared" si="34"/>
        <v>Dia útil</v>
      </c>
      <c r="AP345" s="11">
        <f t="shared" si="35"/>
        <v>9</v>
      </c>
      <c r="AQ345" s="11" t="str">
        <f t="shared" si="36"/>
        <v>13/09/2024</v>
      </c>
    </row>
    <row r="346" spans="1:43" ht="31.5" customHeight="1" x14ac:dyDescent="0.3">
      <c r="A346" s="28">
        <v>45540</v>
      </c>
      <c r="B346" s="69">
        <v>45548</v>
      </c>
      <c r="C346" s="4">
        <f t="shared" si="38"/>
        <v>8</v>
      </c>
      <c r="D346" s="4">
        <v>4</v>
      </c>
      <c r="E346" s="4">
        <v>13081737</v>
      </c>
      <c r="F346" s="140" t="s">
        <v>1665</v>
      </c>
      <c r="G346" s="4" t="s">
        <v>1666</v>
      </c>
      <c r="H346" s="4">
        <v>45</v>
      </c>
      <c r="I346" s="4" t="s">
        <v>268</v>
      </c>
      <c r="J346" s="4" t="s">
        <v>1379</v>
      </c>
      <c r="K346" s="4" t="s">
        <v>121</v>
      </c>
      <c r="L346" s="4" t="s">
        <v>136</v>
      </c>
      <c r="M346" s="4" t="s">
        <v>259</v>
      </c>
      <c r="N346" s="4" t="s">
        <v>620</v>
      </c>
      <c r="O346" s="4" t="s">
        <v>24</v>
      </c>
      <c r="P346" s="40" t="s">
        <v>2347</v>
      </c>
      <c r="Q346" s="40" t="s">
        <v>2483</v>
      </c>
      <c r="R346" s="4"/>
      <c r="S346" s="4"/>
      <c r="T346" s="4" t="s">
        <v>262</v>
      </c>
      <c r="U346" s="4" t="s">
        <v>263</v>
      </c>
      <c r="V346" s="4" t="s">
        <v>36</v>
      </c>
      <c r="W346" s="4"/>
      <c r="X346" s="4" t="s">
        <v>7</v>
      </c>
      <c r="Y346" s="4" t="s">
        <v>7</v>
      </c>
      <c r="Z346" s="29" t="s">
        <v>1667</v>
      </c>
      <c r="AA346" s="29" t="s">
        <v>1668</v>
      </c>
      <c r="AB346" s="38" t="s">
        <v>173</v>
      </c>
      <c r="AC346" s="38" t="s">
        <v>173</v>
      </c>
      <c r="AD346" s="38" t="s">
        <v>173</v>
      </c>
      <c r="AE346" s="4" t="s">
        <v>173</v>
      </c>
      <c r="AF346" s="4" t="s">
        <v>173</v>
      </c>
      <c r="AG346" s="38" t="s">
        <v>174</v>
      </c>
      <c r="AJ346" s="4" t="s">
        <v>173</v>
      </c>
      <c r="AK346" s="38" t="s">
        <v>1669</v>
      </c>
      <c r="AL346" s="4" t="s">
        <v>1669</v>
      </c>
      <c r="AM346" s="38" t="s">
        <v>1517</v>
      </c>
      <c r="AN346" s="11">
        <f t="shared" si="37"/>
        <v>2</v>
      </c>
      <c r="AO346" s="11" t="str">
        <f t="shared" si="34"/>
        <v>Dia útil</v>
      </c>
      <c r="AP346" s="11">
        <f t="shared" si="35"/>
        <v>9</v>
      </c>
      <c r="AQ346" s="11" t="str">
        <f t="shared" si="36"/>
        <v>13/09/2024</v>
      </c>
    </row>
    <row r="347" spans="1:43" ht="31.5" customHeight="1" x14ac:dyDescent="0.3">
      <c r="A347" s="28">
        <v>45539</v>
      </c>
      <c r="B347" s="69">
        <v>45548</v>
      </c>
      <c r="C347" s="38">
        <f t="shared" si="38"/>
        <v>9</v>
      </c>
      <c r="D347" s="4">
        <v>14</v>
      </c>
      <c r="E347" s="4">
        <v>13081109</v>
      </c>
      <c r="F347" s="3" t="s">
        <v>1670</v>
      </c>
      <c r="G347" s="4" t="s">
        <v>1671</v>
      </c>
      <c r="H347" s="4">
        <v>83</v>
      </c>
      <c r="I347" s="38" t="s">
        <v>268</v>
      </c>
      <c r="J347" s="38" t="s">
        <v>283</v>
      </c>
      <c r="K347" s="38" t="s">
        <v>118</v>
      </c>
      <c r="L347" s="4" t="s">
        <v>223</v>
      </c>
      <c r="M347" s="38" t="s">
        <v>259</v>
      </c>
      <c r="N347" s="38" t="s">
        <v>311</v>
      </c>
      <c r="O347" s="38" t="s">
        <v>24</v>
      </c>
      <c r="P347" s="40" t="s">
        <v>2359</v>
      </c>
      <c r="Q347" s="40" t="s">
        <v>44</v>
      </c>
      <c r="R347" s="4"/>
      <c r="S347" s="4"/>
      <c r="T347" s="4"/>
      <c r="U347" s="4" t="s">
        <v>263</v>
      </c>
      <c r="V347" s="4" t="s">
        <v>43</v>
      </c>
      <c r="W347" s="4"/>
      <c r="X347" s="4" t="s">
        <v>7</v>
      </c>
      <c r="Y347" s="4" t="str">
        <f>_xlfn.XLOOKUP(E347,[2]!Agenda[Demanda],[2]!Agenda[Risco / Erro / Sem Erro],0,0)</f>
        <v>Inevitável</v>
      </c>
      <c r="Z347" s="29" t="s">
        <v>1672</v>
      </c>
      <c r="AA347" s="29" t="s">
        <v>1673</v>
      </c>
      <c r="AB347" s="38" t="s">
        <v>173</v>
      </c>
      <c r="AC347" s="38" t="s">
        <v>173</v>
      </c>
      <c r="AD347" s="4" t="s">
        <v>173</v>
      </c>
      <c r="AE347" s="4" t="s">
        <v>173</v>
      </c>
      <c r="AF347" s="4" t="s">
        <v>173</v>
      </c>
      <c r="AG347" s="4" t="s">
        <v>173</v>
      </c>
      <c r="AJ347" s="4" t="s">
        <v>173</v>
      </c>
      <c r="AK347" s="4" t="s">
        <v>174</v>
      </c>
      <c r="AL347" s="4" t="s">
        <v>1674</v>
      </c>
      <c r="AM347" s="4" t="s">
        <v>1675</v>
      </c>
      <c r="AN347" s="11">
        <f t="shared" si="37"/>
        <v>2</v>
      </c>
      <c r="AO347" s="11" t="str">
        <f t="shared" si="34"/>
        <v>Dia útil</v>
      </c>
      <c r="AP347" s="11">
        <f t="shared" si="35"/>
        <v>9</v>
      </c>
      <c r="AQ347" s="11" t="str">
        <f t="shared" si="36"/>
        <v>13/09/2024</v>
      </c>
    </row>
    <row r="348" spans="1:43" ht="31.5" customHeight="1" x14ac:dyDescent="0.3">
      <c r="A348" s="45">
        <v>45548</v>
      </c>
      <c r="B348" s="91">
        <v>45548</v>
      </c>
      <c r="C348" s="38">
        <f t="shared" si="38"/>
        <v>0</v>
      </c>
      <c r="D348" s="38">
        <v>3</v>
      </c>
      <c r="E348" s="38">
        <v>13081801</v>
      </c>
      <c r="F348" s="92" t="s">
        <v>1676</v>
      </c>
      <c r="G348" s="38" t="s">
        <v>1677</v>
      </c>
      <c r="H348" s="38">
        <v>51</v>
      </c>
      <c r="I348" s="38" t="s">
        <v>268</v>
      </c>
      <c r="J348" s="38" t="s">
        <v>1379</v>
      </c>
      <c r="K348" s="38" t="s">
        <v>118</v>
      </c>
      <c r="L348" s="4"/>
      <c r="M348" s="4" t="s">
        <v>259</v>
      </c>
      <c r="N348" s="4" t="s">
        <v>620</v>
      </c>
      <c r="O348" s="4" t="s">
        <v>24</v>
      </c>
      <c r="P348" s="40" t="s">
        <v>2359</v>
      </c>
      <c r="Q348" s="40" t="s">
        <v>44</v>
      </c>
      <c r="R348" s="38"/>
      <c r="S348" s="38"/>
      <c r="T348" s="38"/>
      <c r="U348" s="38" t="s">
        <v>263</v>
      </c>
      <c r="V348" s="38" t="s">
        <v>43</v>
      </c>
      <c r="W348" s="38"/>
      <c r="X348" s="38" t="s">
        <v>12</v>
      </c>
      <c r="Y348" s="38" t="str">
        <f>_xlfn.XLOOKUP(E348,[2]!Agenda[Demanda],[2]!Agenda[Risco / Erro / Sem Erro],0,0)</f>
        <v>Inevitável</v>
      </c>
      <c r="Z348" s="93" t="s">
        <v>1678</v>
      </c>
      <c r="AA348" s="29"/>
      <c r="AB348" s="38" t="s">
        <v>173</v>
      </c>
      <c r="AC348" s="38" t="s">
        <v>173</v>
      </c>
      <c r="AD348" s="38" t="s">
        <v>174</v>
      </c>
      <c r="AE348" s="38" t="s">
        <v>173</v>
      </c>
      <c r="AF348" s="38" t="s">
        <v>173</v>
      </c>
      <c r="AG348" s="38" t="s">
        <v>174</v>
      </c>
      <c r="AJ348" s="4" t="s">
        <v>173</v>
      </c>
      <c r="AK348" s="4" t="s">
        <v>174</v>
      </c>
      <c r="AL348" s="4"/>
      <c r="AM348" s="4" t="s">
        <v>1517</v>
      </c>
      <c r="AN348" s="11">
        <f t="shared" si="37"/>
        <v>2</v>
      </c>
      <c r="AO348" s="11" t="str">
        <f t="shared" si="34"/>
        <v>Dia útil</v>
      </c>
      <c r="AP348" s="11">
        <f t="shared" si="35"/>
        <v>9</v>
      </c>
      <c r="AQ348" s="11" t="str">
        <f t="shared" si="36"/>
        <v>13/09/2024</v>
      </c>
    </row>
    <row r="349" spans="1:43" ht="33.6" customHeight="1" x14ac:dyDescent="0.3">
      <c r="A349" s="45">
        <v>45518</v>
      </c>
      <c r="B349" s="91">
        <v>45551</v>
      </c>
      <c r="C349" s="38">
        <f t="shared" si="38"/>
        <v>33</v>
      </c>
      <c r="D349" s="38">
        <v>15</v>
      </c>
      <c r="E349" s="38">
        <v>13083512</v>
      </c>
      <c r="F349" s="92" t="s">
        <v>1679</v>
      </c>
      <c r="G349" s="38" t="s">
        <v>1680</v>
      </c>
      <c r="H349" s="38">
        <v>59</v>
      </c>
      <c r="I349" s="38" t="s">
        <v>268</v>
      </c>
      <c r="J349" s="4" t="s">
        <v>283</v>
      </c>
      <c r="K349" s="4" t="s">
        <v>117</v>
      </c>
      <c r="L349" s="4" t="s">
        <v>223</v>
      </c>
      <c r="M349" s="4" t="s">
        <v>294</v>
      </c>
      <c r="N349" s="4" t="s">
        <v>1681</v>
      </c>
      <c r="O349" s="4" t="s">
        <v>26</v>
      </c>
      <c r="P349" s="40" t="s">
        <v>2343</v>
      </c>
      <c r="Q349" s="40" t="s">
        <v>27</v>
      </c>
      <c r="R349" s="4"/>
      <c r="S349" s="4"/>
      <c r="T349" s="4" t="s">
        <v>274</v>
      </c>
      <c r="U349" s="4" t="s">
        <v>416</v>
      </c>
      <c r="V349" s="4" t="s">
        <v>25</v>
      </c>
      <c r="W349" s="4"/>
      <c r="X349" s="4" t="s">
        <v>14</v>
      </c>
      <c r="Y349" s="4" t="s">
        <v>14</v>
      </c>
      <c r="Z349" s="29" t="s">
        <v>1682</v>
      </c>
      <c r="AA349" s="29" t="s">
        <v>1683</v>
      </c>
      <c r="AB349" s="4" t="s">
        <v>173</v>
      </c>
      <c r="AC349" s="4" t="s">
        <v>174</v>
      </c>
      <c r="AD349" s="4" t="s">
        <v>174</v>
      </c>
      <c r="AE349" s="4" t="s">
        <v>173</v>
      </c>
      <c r="AF349" s="4" t="s">
        <v>173</v>
      </c>
      <c r="AG349" s="4" t="s">
        <v>173</v>
      </c>
      <c r="AJ349" s="4" t="s">
        <v>174</v>
      </c>
      <c r="AK349" s="4" t="s">
        <v>174</v>
      </c>
      <c r="AL349" s="4"/>
      <c r="AM349" s="4" t="s">
        <v>906</v>
      </c>
      <c r="AN349" s="11">
        <f t="shared" si="37"/>
        <v>3</v>
      </c>
      <c r="AO349" s="11" t="str">
        <f t="shared" si="34"/>
        <v>Dia útil</v>
      </c>
      <c r="AP349" s="11">
        <f t="shared" si="35"/>
        <v>10</v>
      </c>
      <c r="AQ349" s="11" t="str">
        <f t="shared" si="36"/>
        <v>16/09/2024</v>
      </c>
    </row>
    <row r="350" spans="1:43" ht="33.6" customHeight="1" x14ac:dyDescent="0.3">
      <c r="A350" s="28">
        <v>45531</v>
      </c>
      <c r="B350" s="69">
        <v>45551</v>
      </c>
      <c r="C350" s="4">
        <f t="shared" si="38"/>
        <v>20</v>
      </c>
      <c r="D350" s="4" t="s">
        <v>227</v>
      </c>
      <c r="E350" s="38">
        <v>13083844</v>
      </c>
      <c r="F350" s="92" t="s">
        <v>1684</v>
      </c>
      <c r="G350" s="38" t="s">
        <v>1685</v>
      </c>
      <c r="H350" s="38">
        <v>38</v>
      </c>
      <c r="I350" s="38" t="s">
        <v>268</v>
      </c>
      <c r="J350" s="38" t="s">
        <v>283</v>
      </c>
      <c r="K350" s="4" t="s">
        <v>118</v>
      </c>
      <c r="L350" s="4" t="s">
        <v>355</v>
      </c>
      <c r="M350" s="4" t="s">
        <v>294</v>
      </c>
      <c r="N350" s="4" t="s">
        <v>1659</v>
      </c>
      <c r="O350" s="4" t="s">
        <v>26</v>
      </c>
      <c r="P350" s="40" t="s">
        <v>2343</v>
      </c>
      <c r="Q350" s="40" t="s">
        <v>27</v>
      </c>
      <c r="R350" s="4"/>
      <c r="S350" s="4"/>
      <c r="T350" s="4" t="s">
        <v>274</v>
      </c>
      <c r="U350" s="4" t="s">
        <v>416</v>
      </c>
      <c r="V350" s="4" t="s">
        <v>25</v>
      </c>
      <c r="W350" s="4"/>
      <c r="X350" s="4" t="s">
        <v>14</v>
      </c>
      <c r="Y350" s="4" t="s">
        <v>14</v>
      </c>
      <c r="Z350" s="29" t="s">
        <v>1686</v>
      </c>
      <c r="AA350" s="29" t="s">
        <v>1687</v>
      </c>
      <c r="AB350" s="4" t="s">
        <v>174</v>
      </c>
      <c r="AC350" s="4" t="s">
        <v>174</v>
      </c>
      <c r="AD350" s="4" t="s">
        <v>174</v>
      </c>
      <c r="AE350" s="4" t="s">
        <v>174</v>
      </c>
      <c r="AF350" s="4" t="s">
        <v>174</v>
      </c>
      <c r="AG350" s="4" t="s">
        <v>174</v>
      </c>
      <c r="AJ350" s="4" t="s">
        <v>174</v>
      </c>
      <c r="AK350" s="4" t="s">
        <v>174</v>
      </c>
      <c r="AL350" s="4"/>
      <c r="AM350" s="4" t="s">
        <v>174</v>
      </c>
      <c r="AN350" s="11">
        <f t="shared" si="37"/>
        <v>3</v>
      </c>
      <c r="AO350" s="11" t="str">
        <f t="shared" si="34"/>
        <v>Dia útil</v>
      </c>
      <c r="AP350" s="11">
        <f t="shared" si="35"/>
        <v>10</v>
      </c>
      <c r="AQ350" s="11" t="str">
        <f t="shared" si="36"/>
        <v>16/09/2024</v>
      </c>
    </row>
    <row r="351" spans="1:43" ht="31.5" customHeight="1" x14ac:dyDescent="0.3">
      <c r="A351" s="45">
        <v>45546</v>
      </c>
      <c r="B351" s="91">
        <v>45551</v>
      </c>
      <c r="C351" s="38">
        <f t="shared" si="38"/>
        <v>5</v>
      </c>
      <c r="D351" s="38">
        <v>3</v>
      </c>
      <c r="E351" s="38">
        <v>13084715</v>
      </c>
      <c r="F351" s="92" t="s">
        <v>1688</v>
      </c>
      <c r="G351" s="38" t="s">
        <v>1689</v>
      </c>
      <c r="H351" s="38">
        <v>61</v>
      </c>
      <c r="I351" s="38" t="s">
        <v>268</v>
      </c>
      <c r="J351" s="38" t="s">
        <v>1379</v>
      </c>
      <c r="K351" s="38" t="s">
        <v>118</v>
      </c>
      <c r="L351" s="38" t="s">
        <v>224</v>
      </c>
      <c r="M351" s="38" t="s">
        <v>259</v>
      </c>
      <c r="N351" s="38" t="s">
        <v>311</v>
      </c>
      <c r="O351" s="38" t="s">
        <v>196</v>
      </c>
      <c r="P351" s="40" t="s">
        <v>35</v>
      </c>
      <c r="Q351" s="40" t="s">
        <v>35</v>
      </c>
      <c r="R351" s="38" t="s">
        <v>406</v>
      </c>
      <c r="S351" s="38" t="s">
        <v>1690</v>
      </c>
      <c r="T351" s="38" t="s">
        <v>262</v>
      </c>
      <c r="U351" s="38" t="s">
        <v>263</v>
      </c>
      <c r="V351" s="38" t="s">
        <v>46</v>
      </c>
      <c r="W351" s="4"/>
      <c r="X351" s="38" t="s">
        <v>7</v>
      </c>
      <c r="Y351" s="38" t="s">
        <v>7</v>
      </c>
      <c r="Z351" s="93" t="s">
        <v>1691</v>
      </c>
      <c r="AA351" s="93" t="s">
        <v>1692</v>
      </c>
      <c r="AB351" s="38" t="s">
        <v>173</v>
      </c>
      <c r="AC351" s="38" t="s">
        <v>173</v>
      </c>
      <c r="AD351" s="38" t="s">
        <v>174</v>
      </c>
      <c r="AE351" s="38" t="s">
        <v>173</v>
      </c>
      <c r="AF351" s="38" t="s">
        <v>173</v>
      </c>
      <c r="AG351" s="38" t="s">
        <v>174</v>
      </c>
      <c r="AJ351" s="4" t="s">
        <v>173</v>
      </c>
      <c r="AK351" s="4" t="s">
        <v>174</v>
      </c>
      <c r="AL351" s="4"/>
      <c r="AM351" s="4" t="s">
        <v>174</v>
      </c>
      <c r="AN351" s="11">
        <f t="shared" si="37"/>
        <v>3</v>
      </c>
      <c r="AO351" s="11" t="str">
        <f t="shared" si="34"/>
        <v>Dia útil</v>
      </c>
      <c r="AP351" s="11">
        <f t="shared" si="35"/>
        <v>10</v>
      </c>
      <c r="AQ351" s="11" t="str">
        <f t="shared" si="36"/>
        <v>16/09/2024</v>
      </c>
    </row>
    <row r="352" spans="1:43" ht="31.5" customHeight="1" x14ac:dyDescent="0.3">
      <c r="A352" s="45">
        <v>45551</v>
      </c>
      <c r="B352" s="91">
        <v>45552</v>
      </c>
      <c r="C352" s="38">
        <f t="shared" si="38"/>
        <v>1</v>
      </c>
      <c r="D352" s="38">
        <v>4</v>
      </c>
      <c r="E352" s="38">
        <v>13087144</v>
      </c>
      <c r="F352" s="92" t="s">
        <v>1693</v>
      </c>
      <c r="G352" s="38" t="s">
        <v>1694</v>
      </c>
      <c r="H352" s="38">
        <v>32</v>
      </c>
      <c r="I352" s="38" t="s">
        <v>268</v>
      </c>
      <c r="J352" s="4" t="s">
        <v>1379</v>
      </c>
      <c r="K352" s="4" t="s">
        <v>118</v>
      </c>
      <c r="L352" s="4" t="s">
        <v>226</v>
      </c>
      <c r="M352" s="4" t="s">
        <v>294</v>
      </c>
      <c r="N352" s="4" t="s">
        <v>1695</v>
      </c>
      <c r="O352" s="4" t="s">
        <v>205</v>
      </c>
      <c r="P352" s="40" t="s">
        <v>56</v>
      </c>
      <c r="Q352" s="40" t="s">
        <v>56</v>
      </c>
      <c r="R352" s="38"/>
      <c r="S352" s="38"/>
      <c r="T352" s="38" t="s">
        <v>262</v>
      </c>
      <c r="U352" s="38" t="s">
        <v>416</v>
      </c>
      <c r="V352" s="38" t="s">
        <v>33</v>
      </c>
      <c r="W352" s="38"/>
      <c r="X352" s="38" t="s">
        <v>12</v>
      </c>
      <c r="Y352" s="38" t="str">
        <f>_xlfn.XLOOKUP(E352,[2]!Agenda[Demanda],[2]!Agenda[Risco / Erro / Sem Erro],0,0)</f>
        <v>Inevitável</v>
      </c>
      <c r="Z352" s="93" t="s">
        <v>1696</v>
      </c>
      <c r="AA352" s="93" t="s">
        <v>1697</v>
      </c>
      <c r="AB352" s="38" t="s">
        <v>173</v>
      </c>
      <c r="AC352" s="38" t="s">
        <v>173</v>
      </c>
      <c r="AD352" s="38" t="s">
        <v>174</v>
      </c>
      <c r="AE352" s="38" t="s">
        <v>173</v>
      </c>
      <c r="AF352" s="38" t="s">
        <v>173</v>
      </c>
      <c r="AG352" s="38" t="s">
        <v>174</v>
      </c>
      <c r="AJ352" s="38" t="s">
        <v>173</v>
      </c>
      <c r="AK352" s="38" t="s">
        <v>174</v>
      </c>
      <c r="AL352" s="38"/>
      <c r="AM352" s="38" t="s">
        <v>1517</v>
      </c>
      <c r="AN352" s="11">
        <f t="shared" si="37"/>
        <v>3</v>
      </c>
      <c r="AO352" s="11" t="str">
        <f t="shared" si="34"/>
        <v>Dia útil</v>
      </c>
      <c r="AP352" s="11">
        <f t="shared" si="35"/>
        <v>11</v>
      </c>
      <c r="AQ352" s="11" t="str">
        <f t="shared" si="36"/>
        <v>17/09/2024</v>
      </c>
    </row>
    <row r="353" spans="1:43" ht="31.5" customHeight="1" x14ac:dyDescent="0.3">
      <c r="A353" s="45">
        <v>45547</v>
      </c>
      <c r="B353" s="91">
        <v>45552</v>
      </c>
      <c r="C353" s="38">
        <f t="shared" si="38"/>
        <v>5</v>
      </c>
      <c r="D353" s="38">
        <v>2</v>
      </c>
      <c r="E353" s="38">
        <v>13086262</v>
      </c>
      <c r="F353" s="92" t="s">
        <v>1426</v>
      </c>
      <c r="G353" s="38" t="s">
        <v>1427</v>
      </c>
      <c r="H353" s="38"/>
      <c r="I353" s="38" t="s">
        <v>257</v>
      </c>
      <c r="J353" s="38" t="s">
        <v>283</v>
      </c>
      <c r="K353" s="38" t="s">
        <v>116</v>
      </c>
      <c r="L353" s="38" t="s">
        <v>355</v>
      </c>
      <c r="M353" s="4" t="s">
        <v>259</v>
      </c>
      <c r="N353" s="4" t="s">
        <v>338</v>
      </c>
      <c r="O353" s="4" t="s">
        <v>197</v>
      </c>
      <c r="P353" s="40" t="s">
        <v>2355</v>
      </c>
      <c r="Q353" s="40" t="s">
        <v>188</v>
      </c>
      <c r="R353" s="38"/>
      <c r="S353" s="38"/>
      <c r="T353" s="38"/>
      <c r="U353" s="38" t="s">
        <v>263</v>
      </c>
      <c r="V353" s="38" t="s">
        <v>112</v>
      </c>
      <c r="W353" s="4"/>
      <c r="X353" s="38" t="s">
        <v>7</v>
      </c>
      <c r="Y353" s="38" t="str">
        <f>_xlfn.XLOOKUP(E353,[2]!Agenda[Demanda],[2]!Agenda[Risco / Erro / Sem Erro],0,0)</f>
        <v>Evitável</v>
      </c>
      <c r="Z353" s="93" t="s">
        <v>1698</v>
      </c>
      <c r="AA353" s="93"/>
      <c r="AB353" s="38" t="s">
        <v>174</v>
      </c>
      <c r="AC353" s="38" t="s">
        <v>174</v>
      </c>
      <c r="AD353" s="38" t="s">
        <v>173</v>
      </c>
      <c r="AE353" s="38" t="s">
        <v>173</v>
      </c>
      <c r="AF353" s="38" t="s">
        <v>173</v>
      </c>
      <c r="AG353" s="38" t="s">
        <v>173</v>
      </c>
      <c r="AJ353" s="38" t="s">
        <v>174</v>
      </c>
      <c r="AK353" s="38" t="s">
        <v>174</v>
      </c>
      <c r="AL353" s="38"/>
      <c r="AM353" s="38" t="s">
        <v>906</v>
      </c>
      <c r="AN353" s="11">
        <f t="shared" si="37"/>
        <v>3</v>
      </c>
      <c r="AO353" s="11" t="str">
        <f t="shared" si="34"/>
        <v>Dia útil</v>
      </c>
      <c r="AP353" s="11">
        <f t="shared" si="35"/>
        <v>11</v>
      </c>
      <c r="AQ353" s="11" t="str">
        <f t="shared" si="36"/>
        <v>17/09/2024</v>
      </c>
    </row>
    <row r="354" spans="1:43" ht="31.5" customHeight="1" x14ac:dyDescent="0.3">
      <c r="A354" s="45">
        <v>45533</v>
      </c>
      <c r="B354" s="69">
        <v>45553</v>
      </c>
      <c r="C354" s="38">
        <f t="shared" si="38"/>
        <v>20</v>
      </c>
      <c r="D354" s="38">
        <v>1</v>
      </c>
      <c r="E354" s="38">
        <v>13088536</v>
      </c>
      <c r="F354" s="92" t="s">
        <v>1699</v>
      </c>
      <c r="G354" s="38" t="s">
        <v>1700</v>
      </c>
      <c r="H354" s="38">
        <v>77</v>
      </c>
      <c r="I354" s="38" t="s">
        <v>268</v>
      </c>
      <c r="J354" s="38" t="s">
        <v>283</v>
      </c>
      <c r="K354" s="38" t="s">
        <v>117</v>
      </c>
      <c r="L354" s="38" t="s">
        <v>223</v>
      </c>
      <c r="M354" s="4" t="s">
        <v>294</v>
      </c>
      <c r="N354" s="4" t="s">
        <v>295</v>
      </c>
      <c r="O354" s="4" t="s">
        <v>26</v>
      </c>
      <c r="P354" s="40" t="s">
        <v>2343</v>
      </c>
      <c r="Q354" s="40" t="s">
        <v>27</v>
      </c>
      <c r="R354" s="38"/>
      <c r="S354" s="38"/>
      <c r="T354" s="38" t="s">
        <v>274</v>
      </c>
      <c r="U354" s="38" t="s">
        <v>416</v>
      </c>
      <c r="V354" s="38" t="s">
        <v>25</v>
      </c>
      <c r="W354" s="4"/>
      <c r="X354" s="38" t="s">
        <v>14</v>
      </c>
      <c r="Y354" s="38" t="str">
        <f>_xlfn.XLOOKUP(E354,[2]!Agenda[Demanda],[2]!Agenda[Risco / Erro / Sem Erro],0,0)</f>
        <v>Risco do Negócio</v>
      </c>
      <c r="Z354" s="93" t="s">
        <v>1701</v>
      </c>
      <c r="AA354" s="93" t="s">
        <v>1702</v>
      </c>
      <c r="AB354" s="38" t="s">
        <v>173</v>
      </c>
      <c r="AC354" s="38" t="s">
        <v>174</v>
      </c>
      <c r="AD354" s="38" t="s">
        <v>173</v>
      </c>
      <c r="AE354" s="38" t="s">
        <v>173</v>
      </c>
      <c r="AF354" s="38" t="s">
        <v>173</v>
      </c>
      <c r="AG354" s="38" t="s">
        <v>174</v>
      </c>
      <c r="AJ354" s="38" t="s">
        <v>174</v>
      </c>
      <c r="AK354" s="38" t="s">
        <v>174</v>
      </c>
      <c r="AL354" s="38" t="s">
        <v>1703</v>
      </c>
      <c r="AM354" s="38" t="s">
        <v>174</v>
      </c>
      <c r="AN354" s="11">
        <f t="shared" si="37"/>
        <v>3</v>
      </c>
      <c r="AO354" s="11" t="str">
        <f t="shared" si="34"/>
        <v>Dia útil</v>
      </c>
      <c r="AP354" s="11">
        <f t="shared" si="35"/>
        <v>12</v>
      </c>
      <c r="AQ354" s="11" t="str">
        <f t="shared" si="36"/>
        <v>18/09/2024</v>
      </c>
    </row>
    <row r="355" spans="1:43" ht="31.5" customHeight="1" x14ac:dyDescent="0.3">
      <c r="A355" s="45">
        <v>45426</v>
      </c>
      <c r="B355" s="69">
        <v>45553</v>
      </c>
      <c r="C355" s="38">
        <f t="shared" si="38"/>
        <v>127</v>
      </c>
      <c r="D355" s="38">
        <v>12</v>
      </c>
      <c r="E355" s="38">
        <v>13089839</v>
      </c>
      <c r="F355" s="92" t="s">
        <v>1704</v>
      </c>
      <c r="G355" s="38" t="s">
        <v>1705</v>
      </c>
      <c r="H355" s="38"/>
      <c r="I355" s="38" t="s">
        <v>257</v>
      </c>
      <c r="J355" s="38" t="s">
        <v>1379</v>
      </c>
      <c r="K355" s="38" t="s">
        <v>178</v>
      </c>
      <c r="L355" s="38" t="s">
        <v>226</v>
      </c>
      <c r="M355" s="4" t="s">
        <v>259</v>
      </c>
      <c r="N355" s="4" t="s">
        <v>311</v>
      </c>
      <c r="O355" s="4" t="s">
        <v>24</v>
      </c>
      <c r="P355" s="40" t="s">
        <v>2347</v>
      </c>
      <c r="Q355" s="40" t="s">
        <v>83</v>
      </c>
      <c r="R355" s="4"/>
      <c r="S355" s="4"/>
      <c r="T355" s="4"/>
      <c r="U355" s="4" t="s">
        <v>263</v>
      </c>
      <c r="V355" s="4" t="s">
        <v>101</v>
      </c>
      <c r="W355" s="4"/>
      <c r="X355" s="38" t="s">
        <v>7</v>
      </c>
      <c r="Y355" s="38" t="str">
        <f>_xlfn.XLOOKUP(E355,[2]!Agenda[Demanda],[2]!Agenda[Risco / Erro / Sem Erro],0,0)</f>
        <v>Evitável</v>
      </c>
      <c r="Z355" s="93" t="s">
        <v>1706</v>
      </c>
      <c r="AA355" s="93" t="s">
        <v>1707</v>
      </c>
      <c r="AB355" s="38" t="s">
        <v>174</v>
      </c>
      <c r="AC355" s="38" t="s">
        <v>174</v>
      </c>
      <c r="AD355" s="38" t="s">
        <v>173</v>
      </c>
      <c r="AE355" s="38" t="s">
        <v>173</v>
      </c>
      <c r="AF355" s="38" t="s">
        <v>173</v>
      </c>
      <c r="AG355" s="38" t="s">
        <v>173</v>
      </c>
      <c r="AJ355" s="38" t="s">
        <v>173</v>
      </c>
      <c r="AK355" s="38" t="s">
        <v>1515</v>
      </c>
      <c r="AL355" s="4"/>
      <c r="AM355" s="38" t="s">
        <v>906</v>
      </c>
      <c r="AN355" s="11">
        <f t="shared" si="37"/>
        <v>3</v>
      </c>
      <c r="AO355" s="11" t="str">
        <f t="shared" si="34"/>
        <v>Dia útil</v>
      </c>
      <c r="AP355" s="11">
        <f t="shared" si="35"/>
        <v>12</v>
      </c>
      <c r="AQ355" s="11" t="str">
        <f t="shared" si="36"/>
        <v>18/09/2024</v>
      </c>
    </row>
    <row r="356" spans="1:43" ht="31.5" customHeight="1" x14ac:dyDescent="0.3">
      <c r="A356" s="45">
        <v>45552</v>
      </c>
      <c r="B356" s="91">
        <v>45553</v>
      </c>
      <c r="C356" s="38">
        <f t="shared" si="38"/>
        <v>1</v>
      </c>
      <c r="D356" s="38">
        <v>4</v>
      </c>
      <c r="E356" s="38">
        <v>13089575</v>
      </c>
      <c r="F356" s="92" t="s">
        <v>1708</v>
      </c>
      <c r="G356" s="38" t="s">
        <v>1709</v>
      </c>
      <c r="H356" s="38">
        <v>52</v>
      </c>
      <c r="I356" s="38" t="s">
        <v>268</v>
      </c>
      <c r="J356" s="38" t="s">
        <v>283</v>
      </c>
      <c r="K356" s="38" t="s">
        <v>116</v>
      </c>
      <c r="L356" s="38" t="s">
        <v>355</v>
      </c>
      <c r="M356" s="4" t="s">
        <v>259</v>
      </c>
      <c r="N356" s="4" t="s">
        <v>338</v>
      </c>
      <c r="O356" s="4" t="s">
        <v>197</v>
      </c>
      <c r="P356" s="40" t="s">
        <v>338</v>
      </c>
      <c r="Q356" s="40" t="s">
        <v>50</v>
      </c>
      <c r="R356" s="38" t="s">
        <v>161</v>
      </c>
      <c r="S356" s="38"/>
      <c r="T356" s="38" t="s">
        <v>262</v>
      </c>
      <c r="U356" s="38" t="s">
        <v>263</v>
      </c>
      <c r="V356" s="38" t="s">
        <v>31</v>
      </c>
      <c r="W356" s="38"/>
      <c r="X356" s="38" t="s">
        <v>7</v>
      </c>
      <c r="Y356" s="38" t="str">
        <f>_xlfn.XLOOKUP(E356,[2]!Agenda[Demanda],[2]!Agenda[Risco / Erro / Sem Erro],0,0)</f>
        <v>Inevitável</v>
      </c>
      <c r="Z356" s="93" t="s">
        <v>1710</v>
      </c>
      <c r="AA356" s="93" t="s">
        <v>1711</v>
      </c>
      <c r="AB356" s="38" t="s">
        <v>173</v>
      </c>
      <c r="AC356" s="38" t="s">
        <v>174</v>
      </c>
      <c r="AD356" s="38" t="s">
        <v>173</v>
      </c>
      <c r="AE356" s="38" t="s">
        <v>173</v>
      </c>
      <c r="AF356" s="38" t="s">
        <v>173</v>
      </c>
      <c r="AG356" s="38" t="s">
        <v>174</v>
      </c>
      <c r="AJ356" s="38" t="s">
        <v>173</v>
      </c>
      <c r="AK356" s="38" t="s">
        <v>174</v>
      </c>
      <c r="AL356" s="38" t="s">
        <v>1712</v>
      </c>
      <c r="AM356" s="38" t="s">
        <v>174</v>
      </c>
      <c r="AN356" s="11">
        <f t="shared" si="37"/>
        <v>3</v>
      </c>
      <c r="AO356" s="11" t="str">
        <f t="shared" si="34"/>
        <v>Dia útil</v>
      </c>
      <c r="AP356" s="11">
        <f t="shared" si="35"/>
        <v>12</v>
      </c>
      <c r="AQ356" s="11" t="str">
        <f t="shared" si="36"/>
        <v>18/09/2024</v>
      </c>
    </row>
    <row r="357" spans="1:43" ht="31.5" customHeight="1" x14ac:dyDescent="0.3">
      <c r="A357" s="45">
        <v>45547</v>
      </c>
      <c r="B357" s="91">
        <v>45553</v>
      </c>
      <c r="C357" s="38">
        <f t="shared" si="38"/>
        <v>6</v>
      </c>
      <c r="D357" s="38">
        <v>1</v>
      </c>
      <c r="E357" s="38">
        <v>13088213</v>
      </c>
      <c r="F357" s="92" t="s">
        <v>716</v>
      </c>
      <c r="G357" s="38" t="s">
        <v>717</v>
      </c>
      <c r="H357" s="38">
        <v>31</v>
      </c>
      <c r="I357" s="38" t="s">
        <v>257</v>
      </c>
      <c r="J357" s="38" t="s">
        <v>1379</v>
      </c>
      <c r="K357" s="38" t="s">
        <v>116</v>
      </c>
      <c r="L357" s="38" t="s">
        <v>1402</v>
      </c>
      <c r="M357" s="4" t="s">
        <v>259</v>
      </c>
      <c r="N357" s="4" t="s">
        <v>311</v>
      </c>
      <c r="O357" s="4" t="s">
        <v>196</v>
      </c>
      <c r="P357" s="40" t="s">
        <v>32</v>
      </c>
      <c r="Q357" s="40" t="s">
        <v>32</v>
      </c>
      <c r="R357" s="38" t="s">
        <v>161</v>
      </c>
      <c r="S357" s="4"/>
      <c r="T357" s="38"/>
      <c r="U357" s="38"/>
      <c r="V357" s="38" t="s">
        <v>46</v>
      </c>
      <c r="W357" s="38"/>
      <c r="X357" s="38" t="s">
        <v>7</v>
      </c>
      <c r="Y357" s="38" t="str">
        <f>_xlfn.XLOOKUP(E357,[2]!Agenda[Demanda],[2]!Agenda[Risco / Erro / Sem Erro],0,0)</f>
        <v>Evitável</v>
      </c>
      <c r="Z357" s="93" t="s">
        <v>1713</v>
      </c>
      <c r="AA357" s="38" t="s">
        <v>1714</v>
      </c>
      <c r="AB357" s="38" t="s">
        <v>174</v>
      </c>
      <c r="AC357" s="38" t="s">
        <v>174</v>
      </c>
      <c r="AD357" s="38" t="s">
        <v>173</v>
      </c>
      <c r="AE357" s="38" t="s">
        <v>173</v>
      </c>
      <c r="AF357" s="38" t="s">
        <v>173</v>
      </c>
      <c r="AG357" s="38" t="s">
        <v>174</v>
      </c>
      <c r="AJ357" s="38" t="s">
        <v>173</v>
      </c>
      <c r="AK357" s="38" t="s">
        <v>174</v>
      </c>
      <c r="AL357" s="38"/>
      <c r="AM357" s="38" t="s">
        <v>174</v>
      </c>
      <c r="AN357" s="11">
        <f t="shared" si="37"/>
        <v>3</v>
      </c>
      <c r="AO357" s="11" t="str">
        <f t="shared" si="34"/>
        <v>Dia útil</v>
      </c>
      <c r="AP357" s="11">
        <f t="shared" si="35"/>
        <v>12</v>
      </c>
      <c r="AQ357" s="11" t="str">
        <f t="shared" si="36"/>
        <v>18/09/2024</v>
      </c>
    </row>
    <row r="358" spans="1:43" ht="31.5" customHeight="1" x14ac:dyDescent="0.3">
      <c r="A358" s="45">
        <v>45497</v>
      </c>
      <c r="B358" s="91">
        <v>45554</v>
      </c>
      <c r="C358" s="38">
        <f t="shared" si="38"/>
        <v>57</v>
      </c>
      <c r="D358" s="38">
        <v>1</v>
      </c>
      <c r="E358" s="38">
        <v>13090288</v>
      </c>
      <c r="F358" s="92" t="s">
        <v>1715</v>
      </c>
      <c r="G358" s="38" t="s">
        <v>1716</v>
      </c>
      <c r="H358" s="38"/>
      <c r="I358" s="38" t="s">
        <v>268</v>
      </c>
      <c r="J358" s="38" t="s">
        <v>283</v>
      </c>
      <c r="K358" s="38" t="s">
        <v>117</v>
      </c>
      <c r="L358" s="38" t="s">
        <v>355</v>
      </c>
      <c r="M358" s="38" t="s">
        <v>294</v>
      </c>
      <c r="N358" s="38" t="s">
        <v>295</v>
      </c>
      <c r="O358" s="38" t="s">
        <v>26</v>
      </c>
      <c r="P358" s="40" t="s">
        <v>2343</v>
      </c>
      <c r="Q358" s="40" t="s">
        <v>27</v>
      </c>
      <c r="R358" s="38"/>
      <c r="S358" s="38"/>
      <c r="T358" s="38" t="s">
        <v>274</v>
      </c>
      <c r="U358" s="38" t="s">
        <v>416</v>
      </c>
      <c r="V358" s="38" t="s">
        <v>25</v>
      </c>
      <c r="W358" s="38"/>
      <c r="X358" s="38" t="s">
        <v>14</v>
      </c>
      <c r="Y358" s="38" t="str">
        <f>_xlfn.XLOOKUP(E358,[2]!Agenda[Demanda],[2]!Agenda[Risco / Erro / Sem Erro],0,0)</f>
        <v>Risco do Negócio</v>
      </c>
      <c r="Z358" s="93" t="s">
        <v>1717</v>
      </c>
      <c r="AA358" s="93" t="s">
        <v>1718</v>
      </c>
      <c r="AB358" s="38" t="s">
        <v>174</v>
      </c>
      <c r="AC358" s="38" t="s">
        <v>174</v>
      </c>
      <c r="AD358" s="38" t="s">
        <v>174</v>
      </c>
      <c r="AE358" s="38" t="s">
        <v>173</v>
      </c>
      <c r="AF358" s="38" t="s">
        <v>173</v>
      </c>
      <c r="AG358" s="38" t="s">
        <v>174</v>
      </c>
      <c r="AJ358" s="38" t="s">
        <v>174</v>
      </c>
      <c r="AK358" s="38" t="s">
        <v>174</v>
      </c>
      <c r="AL358" s="38"/>
      <c r="AM358" s="38"/>
      <c r="AN358" s="11">
        <f t="shared" si="37"/>
        <v>3</v>
      </c>
      <c r="AO358" s="11" t="str">
        <f t="shared" si="34"/>
        <v>Dia útil</v>
      </c>
      <c r="AP358" s="11">
        <f t="shared" si="35"/>
        <v>13</v>
      </c>
      <c r="AQ358" s="11" t="str">
        <f t="shared" si="36"/>
        <v>19/09/2024</v>
      </c>
    </row>
    <row r="359" spans="1:43" ht="31.5" customHeight="1" x14ac:dyDescent="0.3">
      <c r="A359" s="28">
        <v>45542</v>
      </c>
      <c r="B359" s="69">
        <v>45554</v>
      </c>
      <c r="C359" s="4">
        <f t="shared" si="38"/>
        <v>12</v>
      </c>
      <c r="D359" s="4" t="s">
        <v>227</v>
      </c>
      <c r="E359" s="4">
        <v>13090859</v>
      </c>
      <c r="F359" s="3" t="s">
        <v>1719</v>
      </c>
      <c r="G359" s="4" t="s">
        <v>1720</v>
      </c>
      <c r="H359" s="4"/>
      <c r="I359" s="4" t="s">
        <v>268</v>
      </c>
      <c r="J359" s="4" t="s">
        <v>1379</v>
      </c>
      <c r="K359" s="4" t="s">
        <v>116</v>
      </c>
      <c r="L359" s="4" t="s">
        <v>1402</v>
      </c>
      <c r="M359" s="4" t="s">
        <v>294</v>
      </c>
      <c r="N359" s="4" t="s">
        <v>295</v>
      </c>
      <c r="O359" s="4" t="s">
        <v>26</v>
      </c>
      <c r="P359" s="40" t="s">
        <v>2343</v>
      </c>
      <c r="Q359" s="40" t="s">
        <v>27</v>
      </c>
      <c r="R359" s="4"/>
      <c r="S359" s="4"/>
      <c r="T359" s="4" t="s">
        <v>274</v>
      </c>
      <c r="U359" s="4" t="s">
        <v>416</v>
      </c>
      <c r="V359" s="4" t="s">
        <v>25</v>
      </c>
      <c r="W359" s="4"/>
      <c r="X359" s="38" t="s">
        <v>14</v>
      </c>
      <c r="Y359" s="38" t="str">
        <f>_xlfn.XLOOKUP(E359,[2]!Agenda[Demanda],[2]!Agenda[Risco / Erro / Sem Erro],0,0)</f>
        <v>Risco do Negócio</v>
      </c>
      <c r="Z359" s="93" t="s">
        <v>1721</v>
      </c>
      <c r="AA359" s="93" t="s">
        <v>1538</v>
      </c>
      <c r="AB359" s="38" t="s">
        <v>174</v>
      </c>
      <c r="AC359" s="38" t="s">
        <v>174</v>
      </c>
      <c r="AD359" s="38" t="s">
        <v>174</v>
      </c>
      <c r="AE359" s="38" t="s">
        <v>173</v>
      </c>
      <c r="AF359" s="38" t="s">
        <v>174</v>
      </c>
      <c r="AG359" s="38" t="s">
        <v>174</v>
      </c>
      <c r="AJ359" s="38" t="s">
        <v>174</v>
      </c>
      <c r="AK359" s="38" t="s">
        <v>174</v>
      </c>
      <c r="AL359" s="38"/>
      <c r="AM359" s="38"/>
      <c r="AN359" s="11">
        <f t="shared" si="37"/>
        <v>3</v>
      </c>
      <c r="AO359" s="11" t="str">
        <f t="shared" si="34"/>
        <v>Dia útil</v>
      </c>
      <c r="AP359" s="11">
        <f t="shared" si="35"/>
        <v>13</v>
      </c>
      <c r="AQ359" s="11" t="str">
        <f t="shared" si="36"/>
        <v>19/09/2024</v>
      </c>
    </row>
    <row r="360" spans="1:43" ht="31.5" customHeight="1" x14ac:dyDescent="0.3">
      <c r="A360" s="45">
        <v>45467</v>
      </c>
      <c r="B360" s="69">
        <v>45554</v>
      </c>
      <c r="C360" s="4">
        <f t="shared" si="38"/>
        <v>87</v>
      </c>
      <c r="D360" s="4">
        <v>3</v>
      </c>
      <c r="E360" s="4">
        <v>13091208</v>
      </c>
      <c r="F360" s="3" t="s">
        <v>1722</v>
      </c>
      <c r="G360" s="4" t="s">
        <v>1723</v>
      </c>
      <c r="H360" s="4">
        <v>32</v>
      </c>
      <c r="I360" s="4" t="s">
        <v>268</v>
      </c>
      <c r="J360" s="4" t="s">
        <v>1379</v>
      </c>
      <c r="K360" s="4" t="s">
        <v>116</v>
      </c>
      <c r="L360" s="4" t="s">
        <v>625</v>
      </c>
      <c r="M360" s="4" t="s">
        <v>294</v>
      </c>
      <c r="N360" s="4" t="s">
        <v>295</v>
      </c>
      <c r="O360" s="4" t="s">
        <v>26</v>
      </c>
      <c r="P360" s="40" t="s">
        <v>2343</v>
      </c>
      <c r="Q360" s="40" t="s">
        <v>27</v>
      </c>
      <c r="R360" s="4"/>
      <c r="S360" s="4"/>
      <c r="T360" s="4" t="s">
        <v>274</v>
      </c>
      <c r="U360" s="4" t="s">
        <v>416</v>
      </c>
      <c r="V360" s="4" t="s">
        <v>25</v>
      </c>
      <c r="W360" s="4"/>
      <c r="X360" s="38" t="s">
        <v>14</v>
      </c>
      <c r="Y360" s="38" t="str">
        <f>_xlfn.XLOOKUP(E360,[2]!Agenda[Demanda],[2]!Agenda[Risco / Erro / Sem Erro],0,0)</f>
        <v>Risco do Negócio</v>
      </c>
      <c r="Z360" s="29" t="s">
        <v>1724</v>
      </c>
      <c r="AA360" s="29" t="s">
        <v>1725</v>
      </c>
      <c r="AB360" s="38" t="s">
        <v>173</v>
      </c>
      <c r="AC360" s="38" t="s">
        <v>174</v>
      </c>
      <c r="AD360" s="38" t="s">
        <v>173</v>
      </c>
      <c r="AE360" s="38" t="s">
        <v>173</v>
      </c>
      <c r="AF360" s="38" t="s">
        <v>173</v>
      </c>
      <c r="AG360" s="38" t="s">
        <v>174</v>
      </c>
      <c r="AJ360" s="38" t="s">
        <v>174</v>
      </c>
      <c r="AK360" s="38" t="s">
        <v>174</v>
      </c>
      <c r="AL360" s="4" t="s">
        <v>1669</v>
      </c>
      <c r="AM360" s="38" t="s">
        <v>174</v>
      </c>
      <c r="AN360" s="11">
        <f t="shared" si="37"/>
        <v>3</v>
      </c>
      <c r="AO360" s="11" t="str">
        <f t="shared" si="34"/>
        <v>Dia útil</v>
      </c>
      <c r="AP360" s="11">
        <f t="shared" si="35"/>
        <v>13</v>
      </c>
      <c r="AQ360" s="11" t="str">
        <f t="shared" si="36"/>
        <v>19/09/2024</v>
      </c>
    </row>
    <row r="361" spans="1:43" ht="31.5" customHeight="1" x14ac:dyDescent="0.3">
      <c r="A361" s="28">
        <v>45551</v>
      </c>
      <c r="B361" s="69">
        <v>45554</v>
      </c>
      <c r="C361" s="4">
        <f t="shared" si="38"/>
        <v>3</v>
      </c>
      <c r="D361" s="4">
        <v>3</v>
      </c>
      <c r="E361" s="4">
        <v>13091855</v>
      </c>
      <c r="F361" s="3" t="s">
        <v>1594</v>
      </c>
      <c r="G361" s="4" t="s">
        <v>1595</v>
      </c>
      <c r="H361" s="4">
        <v>35</v>
      </c>
      <c r="I361" s="4" t="s">
        <v>257</v>
      </c>
      <c r="J361" s="4" t="s">
        <v>283</v>
      </c>
      <c r="K361" s="4" t="s">
        <v>118</v>
      </c>
      <c r="L361" s="4" t="s">
        <v>355</v>
      </c>
      <c r="M361" s="4" t="s">
        <v>1623</v>
      </c>
      <c r="N361" s="4" t="s">
        <v>1624</v>
      </c>
      <c r="O361" s="4" t="s">
        <v>24</v>
      </c>
      <c r="P361" s="40" t="s">
        <v>2353</v>
      </c>
      <c r="Q361" s="40" t="s">
        <v>54</v>
      </c>
      <c r="R361" s="4"/>
      <c r="S361" s="4"/>
      <c r="T361" s="4" t="s">
        <v>274</v>
      </c>
      <c r="U361" s="4" t="s">
        <v>416</v>
      </c>
      <c r="V361" s="4" t="s">
        <v>31</v>
      </c>
      <c r="W361" s="4"/>
      <c r="X361" s="4" t="s">
        <v>7</v>
      </c>
      <c r="Y361" s="38" t="str">
        <f>_xlfn.XLOOKUP(E361,[2]!Agenda[Demanda],[2]!Agenda[Risco / Erro / Sem Erro],0,0)</f>
        <v>Evitável</v>
      </c>
      <c r="Z361" s="29" t="s">
        <v>1726</v>
      </c>
      <c r="AA361" s="29"/>
      <c r="AB361" s="38" t="s">
        <v>174</v>
      </c>
      <c r="AC361" s="38" t="s">
        <v>174</v>
      </c>
      <c r="AD361" s="4" t="s">
        <v>173</v>
      </c>
      <c r="AE361" s="38" t="s">
        <v>173</v>
      </c>
      <c r="AF361" s="38" t="s">
        <v>173</v>
      </c>
      <c r="AG361" s="38" t="s">
        <v>174</v>
      </c>
      <c r="AJ361" s="4" t="s">
        <v>174</v>
      </c>
      <c r="AK361" s="38" t="s">
        <v>174</v>
      </c>
      <c r="AL361" s="4"/>
      <c r="AM361" s="4"/>
      <c r="AN361" s="11">
        <f t="shared" si="37"/>
        <v>3</v>
      </c>
      <c r="AO361" s="11" t="str">
        <f t="shared" si="34"/>
        <v>Dia útil</v>
      </c>
      <c r="AP361" s="11">
        <f t="shared" si="35"/>
        <v>13</v>
      </c>
      <c r="AQ361" s="11" t="str">
        <f t="shared" si="36"/>
        <v>19/09/2024</v>
      </c>
    </row>
    <row r="362" spans="1:43" ht="31.5" customHeight="1" x14ac:dyDescent="0.3">
      <c r="A362" s="45">
        <v>45552</v>
      </c>
      <c r="B362" s="91">
        <v>45554</v>
      </c>
      <c r="C362" s="4">
        <f t="shared" si="38"/>
        <v>2</v>
      </c>
      <c r="D362" s="38">
        <v>3</v>
      </c>
      <c r="E362" s="38">
        <v>13091371</v>
      </c>
      <c r="F362" s="92" t="s">
        <v>1727</v>
      </c>
      <c r="G362" s="38" t="s">
        <v>1728</v>
      </c>
      <c r="H362" s="38">
        <v>78</v>
      </c>
      <c r="I362" s="38" t="s">
        <v>268</v>
      </c>
      <c r="J362" s="38" t="s">
        <v>336</v>
      </c>
      <c r="K362" s="38" t="s">
        <v>118</v>
      </c>
      <c r="L362" s="38" t="s">
        <v>164</v>
      </c>
      <c r="M362" s="4" t="s">
        <v>259</v>
      </c>
      <c r="N362" s="4" t="s">
        <v>1185</v>
      </c>
      <c r="O362" s="4" t="s">
        <v>196</v>
      </c>
      <c r="P362" s="40" t="s">
        <v>30</v>
      </c>
      <c r="Q362" s="40" t="s">
        <v>30</v>
      </c>
      <c r="R362" s="38" t="s">
        <v>1729</v>
      </c>
      <c r="S362" s="38"/>
      <c r="T362" s="4"/>
      <c r="U362" s="4"/>
      <c r="V362" s="38" t="s">
        <v>28</v>
      </c>
      <c r="W362" s="38"/>
      <c r="X362" s="4" t="s">
        <v>7</v>
      </c>
      <c r="Y362" s="38" t="str">
        <f>_xlfn.XLOOKUP(E362,[2]!Agenda[Demanda],[2]!Agenda[Risco / Erro / Sem Erro],0,0)</f>
        <v>Evitável</v>
      </c>
      <c r="Z362" s="93" t="s">
        <v>1730</v>
      </c>
      <c r="AA362" s="93" t="s">
        <v>1731</v>
      </c>
      <c r="AB362" s="38" t="s">
        <v>173</v>
      </c>
      <c r="AC362" s="38" t="s">
        <v>173</v>
      </c>
      <c r="AD362" s="4" t="s">
        <v>173</v>
      </c>
      <c r="AE362" s="38" t="s">
        <v>173</v>
      </c>
      <c r="AF362" s="38" t="s">
        <v>173</v>
      </c>
      <c r="AG362" s="38" t="s">
        <v>174</v>
      </c>
      <c r="AJ362" s="38" t="s">
        <v>173</v>
      </c>
      <c r="AK362" s="38" t="s">
        <v>174</v>
      </c>
      <c r="AL362" s="38" t="s">
        <v>1732</v>
      </c>
      <c r="AM362" s="38" t="s">
        <v>1517</v>
      </c>
      <c r="AN362" s="11">
        <f t="shared" si="37"/>
        <v>3</v>
      </c>
      <c r="AO362" s="11" t="str">
        <f t="shared" si="34"/>
        <v>Dia útil</v>
      </c>
      <c r="AP362" s="11">
        <f t="shared" si="35"/>
        <v>13</v>
      </c>
      <c r="AQ362" s="11" t="str">
        <f t="shared" si="36"/>
        <v>19/09/2024</v>
      </c>
    </row>
    <row r="363" spans="1:43" ht="31.5" customHeight="1" x14ac:dyDescent="0.3">
      <c r="A363" s="45">
        <v>45551</v>
      </c>
      <c r="B363" s="69">
        <v>45554</v>
      </c>
      <c r="C363" s="38">
        <f t="shared" si="38"/>
        <v>3</v>
      </c>
      <c r="D363" s="38">
        <v>1</v>
      </c>
      <c r="E363" s="38">
        <v>13092040</v>
      </c>
      <c r="F363" s="3" t="s">
        <v>1733</v>
      </c>
      <c r="G363" s="4" t="s">
        <v>1734</v>
      </c>
      <c r="H363" s="4">
        <v>47</v>
      </c>
      <c r="I363" s="4" t="s">
        <v>268</v>
      </c>
      <c r="J363" s="4" t="s">
        <v>1379</v>
      </c>
      <c r="K363" s="4" t="s">
        <v>118</v>
      </c>
      <c r="L363" s="38" t="s">
        <v>355</v>
      </c>
      <c r="M363" s="4" t="s">
        <v>259</v>
      </c>
      <c r="N363" s="4" t="s">
        <v>338</v>
      </c>
      <c r="O363" s="4" t="s">
        <v>197</v>
      </c>
      <c r="P363" s="40" t="s">
        <v>2359</v>
      </c>
      <c r="Q363" s="40" t="s">
        <v>2375</v>
      </c>
      <c r="R363" s="4"/>
      <c r="S363" s="4"/>
      <c r="T363" s="4" t="s">
        <v>262</v>
      </c>
      <c r="U363" s="4" t="s">
        <v>263</v>
      </c>
      <c r="V363" s="4" t="s">
        <v>31</v>
      </c>
      <c r="W363" s="4"/>
      <c r="X363" s="38" t="s">
        <v>12</v>
      </c>
      <c r="Y363" s="38" t="str">
        <f>_xlfn.XLOOKUP(E363,[2]!Agenda[Demanda],[2]!Agenda[Risco / Erro / Sem Erro],0,0)</f>
        <v>Evitável</v>
      </c>
      <c r="Z363" s="93" t="s">
        <v>1735</v>
      </c>
      <c r="AA363" s="29"/>
      <c r="AB363" s="38" t="s">
        <v>174</v>
      </c>
      <c r="AC363" s="38" t="s">
        <v>174</v>
      </c>
      <c r="AD363" s="38" t="s">
        <v>174</v>
      </c>
      <c r="AE363" s="38" t="s">
        <v>173</v>
      </c>
      <c r="AF363" s="38" t="s">
        <v>173</v>
      </c>
      <c r="AG363" s="38" t="s">
        <v>174</v>
      </c>
      <c r="AJ363" s="38" t="s">
        <v>174</v>
      </c>
      <c r="AK363" s="38" t="s">
        <v>174</v>
      </c>
      <c r="AL363" s="4"/>
      <c r="AM363" s="38" t="s">
        <v>174</v>
      </c>
      <c r="AN363" s="11">
        <f t="shared" si="37"/>
        <v>3</v>
      </c>
      <c r="AO363" s="11" t="str">
        <f t="shared" si="34"/>
        <v>Dia útil</v>
      </c>
      <c r="AP363" s="11">
        <f t="shared" si="35"/>
        <v>13</v>
      </c>
      <c r="AQ363" s="11" t="str">
        <f t="shared" si="36"/>
        <v>19/09/2024</v>
      </c>
    </row>
    <row r="364" spans="1:43" ht="31.5" customHeight="1" x14ac:dyDescent="0.3">
      <c r="A364" s="28">
        <v>45512</v>
      </c>
      <c r="B364" s="91">
        <v>45555</v>
      </c>
      <c r="C364" s="4">
        <f t="shared" si="38"/>
        <v>43</v>
      </c>
      <c r="D364" s="4">
        <v>1</v>
      </c>
      <c r="E364" s="4">
        <v>13093421</v>
      </c>
      <c r="F364" s="3" t="s">
        <v>1736</v>
      </c>
      <c r="G364" s="4" t="s">
        <v>1737</v>
      </c>
      <c r="H364" s="4"/>
      <c r="I364" s="38" t="s">
        <v>268</v>
      </c>
      <c r="J364" s="4" t="s">
        <v>1738</v>
      </c>
      <c r="K364" s="4" t="s">
        <v>121</v>
      </c>
      <c r="L364" s="4" t="s">
        <v>226</v>
      </c>
      <c r="M364" s="4" t="s">
        <v>294</v>
      </c>
      <c r="N364" s="4" t="s">
        <v>295</v>
      </c>
      <c r="O364" s="4" t="s">
        <v>26</v>
      </c>
      <c r="P364" s="40" t="s">
        <v>2343</v>
      </c>
      <c r="Q364" s="40" t="s">
        <v>27</v>
      </c>
      <c r="R364" s="4"/>
      <c r="S364" s="4"/>
      <c r="T364" s="4" t="s">
        <v>274</v>
      </c>
      <c r="U364" s="4" t="s">
        <v>416</v>
      </c>
      <c r="V364" s="4" t="s">
        <v>25</v>
      </c>
      <c r="W364" s="4"/>
      <c r="X364" s="38" t="s">
        <v>14</v>
      </c>
      <c r="Y364" s="38" t="str">
        <f>_xlfn.XLOOKUP(E364,[2]!Agenda[Demanda],[2]!Agenda[Risco / Erro / Sem Erro],0,0)</f>
        <v>Risco do Negócio</v>
      </c>
      <c r="Z364" s="29" t="s">
        <v>1739</v>
      </c>
      <c r="AA364" s="29" t="s">
        <v>1740</v>
      </c>
      <c r="AB364" s="38" t="s">
        <v>174</v>
      </c>
      <c r="AC364" s="38" t="s">
        <v>174</v>
      </c>
      <c r="AD364" s="38" t="s">
        <v>174</v>
      </c>
      <c r="AE364" s="38" t="s">
        <v>173</v>
      </c>
      <c r="AF364" s="38" t="s">
        <v>173</v>
      </c>
      <c r="AG364" s="38" t="s">
        <v>174</v>
      </c>
      <c r="AJ364" s="38" t="s">
        <v>174</v>
      </c>
      <c r="AK364" s="38" t="s">
        <v>174</v>
      </c>
      <c r="AL364" s="4"/>
      <c r="AM364" s="38" t="s">
        <v>174</v>
      </c>
      <c r="AN364" s="11">
        <f t="shared" si="37"/>
        <v>3</v>
      </c>
      <c r="AO364" s="11" t="str">
        <f t="shared" si="34"/>
        <v>Dia útil</v>
      </c>
      <c r="AP364" s="11">
        <f t="shared" si="35"/>
        <v>14</v>
      </c>
      <c r="AQ364" s="11" t="str">
        <f t="shared" si="36"/>
        <v>20/09/2024</v>
      </c>
    </row>
    <row r="365" spans="1:43" ht="31.5" customHeight="1" x14ac:dyDescent="0.3">
      <c r="A365" s="45">
        <v>45541</v>
      </c>
      <c r="B365" s="91">
        <v>45555</v>
      </c>
      <c r="C365" s="38">
        <f t="shared" si="38"/>
        <v>14</v>
      </c>
      <c r="D365" s="38">
        <v>4</v>
      </c>
      <c r="E365" s="38">
        <v>13093464</v>
      </c>
      <c r="F365" s="92" t="s">
        <v>1741</v>
      </c>
      <c r="G365" s="4" t="s">
        <v>1742</v>
      </c>
      <c r="H365" s="4"/>
      <c r="I365" s="38" t="s">
        <v>268</v>
      </c>
      <c r="J365" s="38" t="s">
        <v>283</v>
      </c>
      <c r="K365" s="38" t="s">
        <v>116</v>
      </c>
      <c r="L365" s="38" t="s">
        <v>131</v>
      </c>
      <c r="M365" s="38" t="s">
        <v>294</v>
      </c>
      <c r="N365" s="38" t="s">
        <v>295</v>
      </c>
      <c r="O365" s="38" t="s">
        <v>26</v>
      </c>
      <c r="P365" s="40" t="s">
        <v>2343</v>
      </c>
      <c r="Q365" s="40" t="s">
        <v>27</v>
      </c>
      <c r="R365" s="38"/>
      <c r="S365" s="38"/>
      <c r="T365" s="4" t="s">
        <v>274</v>
      </c>
      <c r="U365" s="38" t="s">
        <v>416</v>
      </c>
      <c r="V365" s="38" t="s">
        <v>25</v>
      </c>
      <c r="W365" s="38"/>
      <c r="X365" s="38" t="s">
        <v>14</v>
      </c>
      <c r="Y365" s="38" t="str">
        <f>_xlfn.XLOOKUP(E365,[2]!Agenda[Demanda],[2]!Agenda[Risco / Erro / Sem Erro],0,0)</f>
        <v>Risco do Negócio</v>
      </c>
      <c r="Z365" s="93" t="s">
        <v>1743</v>
      </c>
      <c r="AA365" s="93" t="s">
        <v>1744</v>
      </c>
      <c r="AB365" s="38" t="s">
        <v>173</v>
      </c>
      <c r="AC365" s="38" t="s">
        <v>174</v>
      </c>
      <c r="AD365" s="38" t="s">
        <v>174</v>
      </c>
      <c r="AE365" s="38" t="s">
        <v>173</v>
      </c>
      <c r="AF365" s="38" t="s">
        <v>173</v>
      </c>
      <c r="AG365" s="38" t="s">
        <v>173</v>
      </c>
      <c r="AJ365" s="38" t="s">
        <v>174</v>
      </c>
      <c r="AK365" s="38" t="s">
        <v>174</v>
      </c>
      <c r="AL365" s="38"/>
      <c r="AM365" s="38" t="s">
        <v>906</v>
      </c>
      <c r="AN365" s="11">
        <f t="shared" si="37"/>
        <v>3</v>
      </c>
      <c r="AO365" s="11" t="str">
        <f t="shared" si="34"/>
        <v>Dia útil</v>
      </c>
      <c r="AP365" s="11">
        <f t="shared" si="35"/>
        <v>14</v>
      </c>
      <c r="AQ365" s="11" t="str">
        <f t="shared" si="36"/>
        <v>20/09/2024</v>
      </c>
    </row>
    <row r="366" spans="1:43" ht="31.5" customHeight="1" x14ac:dyDescent="0.3">
      <c r="A366" s="45">
        <v>45448</v>
      </c>
      <c r="B366" s="91">
        <v>45555</v>
      </c>
      <c r="C366" s="38">
        <f t="shared" si="38"/>
        <v>107</v>
      </c>
      <c r="D366" s="38">
        <v>8</v>
      </c>
      <c r="E366" s="38">
        <v>13094626</v>
      </c>
      <c r="F366" s="92" t="s">
        <v>1745</v>
      </c>
      <c r="G366" s="38" t="s">
        <v>1746</v>
      </c>
      <c r="H366" s="38">
        <v>58</v>
      </c>
      <c r="I366" s="38" t="s">
        <v>268</v>
      </c>
      <c r="J366" s="38" t="s">
        <v>1379</v>
      </c>
      <c r="K366" s="38" t="s">
        <v>121</v>
      </c>
      <c r="L366" s="38" t="s">
        <v>136</v>
      </c>
      <c r="M366" s="38" t="s">
        <v>259</v>
      </c>
      <c r="N366" s="38" t="s">
        <v>1185</v>
      </c>
      <c r="O366" s="38" t="s">
        <v>196</v>
      </c>
      <c r="P366" s="40" t="s">
        <v>2197</v>
      </c>
      <c r="Q366" s="40" t="s">
        <v>2482</v>
      </c>
      <c r="R366" s="38" t="s">
        <v>261</v>
      </c>
      <c r="S366" s="38"/>
      <c r="T366" s="38"/>
      <c r="U366" s="38"/>
      <c r="V366" s="38" t="s">
        <v>43</v>
      </c>
      <c r="W366" s="38"/>
      <c r="X366" s="38" t="s">
        <v>7</v>
      </c>
      <c r="Y366" s="38" t="str">
        <f>_xlfn.XLOOKUP(E366,[2]!Agenda[Demanda],[2]!Agenda[Risco / Erro / Sem Erro],0,0)</f>
        <v>Evitável</v>
      </c>
      <c r="Z366" s="93" t="s">
        <v>1747</v>
      </c>
      <c r="AA366" s="93" t="s">
        <v>1748</v>
      </c>
      <c r="AB366" s="38" t="s">
        <v>173</v>
      </c>
      <c r="AC366" s="38" t="s">
        <v>173</v>
      </c>
      <c r="AD366" s="38" t="s">
        <v>173</v>
      </c>
      <c r="AE366" s="38" t="s">
        <v>173</v>
      </c>
      <c r="AF366" s="38" t="s">
        <v>173</v>
      </c>
      <c r="AG366" s="38" t="s">
        <v>174</v>
      </c>
      <c r="AJ366" s="38" t="s">
        <v>173</v>
      </c>
      <c r="AK366" s="4" t="s">
        <v>1529</v>
      </c>
      <c r="AL366" s="38" t="s">
        <v>1749</v>
      </c>
      <c r="AM366" s="38" t="s">
        <v>1517</v>
      </c>
      <c r="AN366" s="11">
        <f t="shared" si="37"/>
        <v>3</v>
      </c>
      <c r="AO366" s="11" t="str">
        <f t="shared" si="34"/>
        <v>Dia útil</v>
      </c>
      <c r="AP366" s="11">
        <f t="shared" si="35"/>
        <v>14</v>
      </c>
      <c r="AQ366" s="11" t="str">
        <f t="shared" si="36"/>
        <v>20/09/2024</v>
      </c>
    </row>
    <row r="367" spans="1:43" ht="31.5" customHeight="1" x14ac:dyDescent="0.3">
      <c r="A367" s="45">
        <v>45553</v>
      </c>
      <c r="B367" s="91">
        <v>45555</v>
      </c>
      <c r="C367" s="38">
        <f t="shared" si="38"/>
        <v>2</v>
      </c>
      <c r="D367" s="38">
        <v>12</v>
      </c>
      <c r="E367" s="38">
        <v>13094403</v>
      </c>
      <c r="F367" s="92" t="s">
        <v>1750</v>
      </c>
      <c r="G367" s="38" t="s">
        <v>1751</v>
      </c>
      <c r="H367" s="38">
        <v>67</v>
      </c>
      <c r="I367" s="38" t="s">
        <v>268</v>
      </c>
      <c r="J367" s="38" t="s">
        <v>1220</v>
      </c>
      <c r="K367" s="38" t="s">
        <v>121</v>
      </c>
      <c r="L367" s="38" t="s">
        <v>1264</v>
      </c>
      <c r="M367" s="38" t="s">
        <v>259</v>
      </c>
      <c r="N367" s="38" t="s">
        <v>620</v>
      </c>
      <c r="O367" s="38" t="s">
        <v>24</v>
      </c>
      <c r="P367" s="40" t="s">
        <v>93</v>
      </c>
      <c r="Q367" s="40" t="s">
        <v>2483</v>
      </c>
      <c r="R367" s="38" t="s">
        <v>1752</v>
      </c>
      <c r="S367" s="38"/>
      <c r="T367" s="38" t="s">
        <v>274</v>
      </c>
      <c r="U367" s="38" t="s">
        <v>263</v>
      </c>
      <c r="V367" s="38" t="s">
        <v>36</v>
      </c>
      <c r="W367" s="38"/>
      <c r="X367" s="4" t="s">
        <v>7</v>
      </c>
      <c r="Y367" s="38" t="str">
        <f>_xlfn.XLOOKUP(E367,[2]!Agenda[Demanda],[2]!Agenda[Risco / Erro / Sem Erro],0,0)</f>
        <v>Evitável</v>
      </c>
      <c r="Z367" s="93" t="s">
        <v>1753</v>
      </c>
      <c r="AA367" s="93" t="s">
        <v>1754</v>
      </c>
      <c r="AB367" s="4" t="s">
        <v>173</v>
      </c>
      <c r="AC367" s="4" t="s">
        <v>173</v>
      </c>
      <c r="AD367" s="4" t="s">
        <v>173</v>
      </c>
      <c r="AE367" s="4" t="s">
        <v>173</v>
      </c>
      <c r="AF367" s="4" t="s">
        <v>173</v>
      </c>
      <c r="AG367" s="4" t="s">
        <v>173</v>
      </c>
      <c r="AJ367" s="4" t="s">
        <v>173</v>
      </c>
      <c r="AK367" s="4" t="s">
        <v>1669</v>
      </c>
      <c r="AL367" s="38" t="s">
        <v>1669</v>
      </c>
      <c r="AM367" s="4" t="s">
        <v>1755</v>
      </c>
      <c r="AN367" s="11">
        <f t="shared" si="37"/>
        <v>3</v>
      </c>
      <c r="AO367" s="11" t="str">
        <f t="shared" si="34"/>
        <v>Dia útil</v>
      </c>
      <c r="AP367" s="11">
        <f t="shared" si="35"/>
        <v>14</v>
      </c>
      <c r="AQ367" s="11" t="str">
        <f t="shared" si="36"/>
        <v>20/09/2024</v>
      </c>
    </row>
    <row r="368" spans="1:43" ht="31.5" customHeight="1" x14ac:dyDescent="0.3">
      <c r="A368" s="45">
        <v>45547</v>
      </c>
      <c r="B368" s="91">
        <v>45558</v>
      </c>
      <c r="C368" s="38">
        <f t="shared" si="38"/>
        <v>11</v>
      </c>
      <c r="D368" s="38" t="s">
        <v>227</v>
      </c>
      <c r="E368" s="38">
        <v>13097501</v>
      </c>
      <c r="F368" s="92" t="s">
        <v>1756</v>
      </c>
      <c r="G368" s="38" t="s">
        <v>1757</v>
      </c>
      <c r="H368" s="38">
        <v>97</v>
      </c>
      <c r="I368" s="38" t="s">
        <v>268</v>
      </c>
      <c r="J368" s="38" t="s">
        <v>283</v>
      </c>
      <c r="K368" s="38" t="s">
        <v>116</v>
      </c>
      <c r="L368" s="38" t="s">
        <v>224</v>
      </c>
      <c r="M368" s="38" t="s">
        <v>294</v>
      </c>
      <c r="N368" s="38" t="s">
        <v>1681</v>
      </c>
      <c r="O368" s="38" t="s">
        <v>26</v>
      </c>
      <c r="P368" s="40" t="s">
        <v>2343</v>
      </c>
      <c r="Q368" s="40" t="s">
        <v>27</v>
      </c>
      <c r="R368" s="38"/>
      <c r="S368" s="38"/>
      <c r="T368" s="38" t="s">
        <v>274</v>
      </c>
      <c r="U368" s="38" t="s">
        <v>416</v>
      </c>
      <c r="V368" s="38" t="s">
        <v>25</v>
      </c>
      <c r="W368" s="38"/>
      <c r="X368" s="38" t="s">
        <v>14</v>
      </c>
      <c r="Y368" s="38" t="str">
        <f>_xlfn.XLOOKUP(E368,[2]!Agenda[Demanda],[2]!Agenda[Risco / Erro / Sem Erro],0,0)</f>
        <v>Risco do Negócio</v>
      </c>
      <c r="Z368" s="93" t="s">
        <v>1758</v>
      </c>
      <c r="AA368" s="93" t="s">
        <v>1538</v>
      </c>
      <c r="AB368" s="38" t="s">
        <v>174</v>
      </c>
      <c r="AC368" s="38" t="s">
        <v>174</v>
      </c>
      <c r="AD368" s="38" t="s">
        <v>174</v>
      </c>
      <c r="AE368" s="38" t="s">
        <v>173</v>
      </c>
      <c r="AF368" s="38" t="s">
        <v>174</v>
      </c>
      <c r="AG368" s="38" t="s">
        <v>174</v>
      </c>
      <c r="AJ368" s="38" t="s">
        <v>174</v>
      </c>
      <c r="AK368" s="38" t="s">
        <v>174</v>
      </c>
      <c r="AL368" s="38"/>
      <c r="AM368" s="38"/>
      <c r="AN368" s="11">
        <f t="shared" si="37"/>
        <v>4</v>
      </c>
      <c r="AO368" s="11" t="str">
        <f t="shared" si="34"/>
        <v>Dia útil</v>
      </c>
      <c r="AP368" s="11">
        <f t="shared" si="35"/>
        <v>15</v>
      </c>
      <c r="AQ368" s="11" t="str">
        <f t="shared" si="36"/>
        <v>23/09/2024</v>
      </c>
    </row>
    <row r="369" spans="1:43" ht="31.5" customHeight="1" x14ac:dyDescent="0.3">
      <c r="A369" s="45">
        <v>45488</v>
      </c>
      <c r="B369" s="91">
        <v>45558</v>
      </c>
      <c r="C369" s="38">
        <f t="shared" si="38"/>
        <v>70</v>
      </c>
      <c r="D369" s="38">
        <v>2</v>
      </c>
      <c r="E369" s="38">
        <v>13097618</v>
      </c>
      <c r="F369" s="92" t="s">
        <v>1759</v>
      </c>
      <c r="G369" s="38" t="s">
        <v>1760</v>
      </c>
      <c r="H369" s="38">
        <v>38</v>
      </c>
      <c r="I369" s="38" t="s">
        <v>268</v>
      </c>
      <c r="J369" s="38" t="s">
        <v>1379</v>
      </c>
      <c r="K369" s="38" t="s">
        <v>121</v>
      </c>
      <c r="L369" s="38" t="s">
        <v>131</v>
      </c>
      <c r="M369" s="38" t="s">
        <v>294</v>
      </c>
      <c r="N369" s="38" t="s">
        <v>1681</v>
      </c>
      <c r="O369" s="38" t="s">
        <v>26</v>
      </c>
      <c r="P369" s="40" t="s">
        <v>2343</v>
      </c>
      <c r="Q369" s="40" t="s">
        <v>27</v>
      </c>
      <c r="R369" s="38"/>
      <c r="S369" s="38"/>
      <c r="T369" s="38" t="s">
        <v>274</v>
      </c>
      <c r="U369" s="38" t="s">
        <v>416</v>
      </c>
      <c r="V369" s="38" t="s">
        <v>25</v>
      </c>
      <c r="W369" s="38"/>
      <c r="X369" s="38" t="s">
        <v>14</v>
      </c>
      <c r="Y369" s="38" t="str">
        <f>_xlfn.XLOOKUP(E369,[2]!Agenda[Demanda],[2]!Agenda[Risco / Erro / Sem Erro],0,0)</f>
        <v>Risco do Negócio</v>
      </c>
      <c r="Z369" s="93" t="s">
        <v>1761</v>
      </c>
      <c r="AA369" s="93" t="s">
        <v>1762</v>
      </c>
      <c r="AB369" s="38" t="s">
        <v>174</v>
      </c>
      <c r="AC369" s="38" t="s">
        <v>174</v>
      </c>
      <c r="AD369" s="38" t="s">
        <v>174</v>
      </c>
      <c r="AE369" s="38" t="s">
        <v>173</v>
      </c>
      <c r="AF369" s="38" t="s">
        <v>173</v>
      </c>
      <c r="AG369" s="38" t="s">
        <v>174</v>
      </c>
      <c r="AJ369" s="38" t="s">
        <v>174</v>
      </c>
      <c r="AK369" s="38" t="s">
        <v>174</v>
      </c>
      <c r="AL369" s="38"/>
      <c r="AM369" s="38" t="s">
        <v>174</v>
      </c>
      <c r="AN369" s="11">
        <f t="shared" si="37"/>
        <v>4</v>
      </c>
      <c r="AO369" s="11" t="str">
        <f t="shared" si="34"/>
        <v>Dia útil</v>
      </c>
      <c r="AP369" s="11">
        <f t="shared" si="35"/>
        <v>15</v>
      </c>
      <c r="AQ369" s="11" t="str">
        <f t="shared" si="36"/>
        <v>23/09/2024</v>
      </c>
    </row>
    <row r="370" spans="1:43" ht="31.5" customHeight="1" x14ac:dyDescent="0.3">
      <c r="A370" s="28">
        <v>45447</v>
      </c>
      <c r="B370" s="91">
        <v>45558</v>
      </c>
      <c r="C370" s="38">
        <f t="shared" si="38"/>
        <v>111</v>
      </c>
      <c r="D370" s="4">
        <v>5</v>
      </c>
      <c r="E370" s="4">
        <v>13095871</v>
      </c>
      <c r="F370" s="3" t="s">
        <v>1763</v>
      </c>
      <c r="G370" s="4" t="s">
        <v>1764</v>
      </c>
      <c r="H370" s="4">
        <v>30</v>
      </c>
      <c r="I370" s="38" t="s">
        <v>268</v>
      </c>
      <c r="J370" s="38" t="s">
        <v>336</v>
      </c>
      <c r="K370" s="38" t="s">
        <v>121</v>
      </c>
      <c r="L370" s="4" t="s">
        <v>223</v>
      </c>
      <c r="M370" s="38" t="s">
        <v>294</v>
      </c>
      <c r="N370" s="38" t="s">
        <v>1483</v>
      </c>
      <c r="O370" s="38" t="s">
        <v>206</v>
      </c>
      <c r="P370" s="40" t="s">
        <v>56</v>
      </c>
      <c r="Q370" s="40" t="s">
        <v>56</v>
      </c>
      <c r="R370" s="4"/>
      <c r="S370" s="4"/>
      <c r="T370" s="4" t="s">
        <v>262</v>
      </c>
      <c r="U370" s="38" t="s">
        <v>416</v>
      </c>
      <c r="V370" s="38" t="s">
        <v>33</v>
      </c>
      <c r="W370" s="38"/>
      <c r="X370" s="38" t="s">
        <v>12</v>
      </c>
      <c r="Y370" s="38" t="str">
        <f>_xlfn.XLOOKUP(E370,[2]!Agenda[Demanda],[2]!Agenda[Risco / Erro / Sem Erro],0,0)</f>
        <v>Inevitável</v>
      </c>
      <c r="Z370" s="29" t="s">
        <v>1765</v>
      </c>
      <c r="AA370" s="93" t="s">
        <v>1766</v>
      </c>
      <c r="AB370" s="4" t="s">
        <v>173</v>
      </c>
      <c r="AC370" s="4" t="s">
        <v>173</v>
      </c>
      <c r="AD370" s="4" t="s">
        <v>174</v>
      </c>
      <c r="AE370" s="38" t="s">
        <v>173</v>
      </c>
      <c r="AF370" s="4" t="s">
        <v>173</v>
      </c>
      <c r="AG370" s="4" t="s">
        <v>174</v>
      </c>
      <c r="AJ370" s="4" t="s">
        <v>173</v>
      </c>
      <c r="AK370" s="4" t="s">
        <v>174</v>
      </c>
      <c r="AL370" s="4"/>
      <c r="AM370" s="4" t="s">
        <v>1767</v>
      </c>
      <c r="AN370" s="11">
        <f t="shared" si="37"/>
        <v>4</v>
      </c>
      <c r="AO370" s="11" t="str">
        <f t="shared" si="34"/>
        <v>Dia útil</v>
      </c>
      <c r="AP370" s="11">
        <f t="shared" si="35"/>
        <v>15</v>
      </c>
      <c r="AQ370" s="11" t="str">
        <f t="shared" si="36"/>
        <v>23/09/2024</v>
      </c>
    </row>
    <row r="371" spans="1:43" ht="31.5" customHeight="1" x14ac:dyDescent="0.3">
      <c r="A371" s="45">
        <v>45553</v>
      </c>
      <c r="B371" s="91">
        <v>45558</v>
      </c>
      <c r="C371" s="38">
        <f t="shared" si="38"/>
        <v>5</v>
      </c>
      <c r="D371" s="38">
        <v>3</v>
      </c>
      <c r="E371" s="38">
        <v>13096868</v>
      </c>
      <c r="F371" s="92" t="s">
        <v>1768</v>
      </c>
      <c r="G371" s="38" t="s">
        <v>1769</v>
      </c>
      <c r="H371" s="38">
        <v>73</v>
      </c>
      <c r="I371" s="38" t="s">
        <v>268</v>
      </c>
      <c r="J371" s="38" t="s">
        <v>283</v>
      </c>
      <c r="K371" s="4" t="s">
        <v>121</v>
      </c>
      <c r="L371" s="112" t="s">
        <v>1402</v>
      </c>
      <c r="M371" s="38" t="s">
        <v>259</v>
      </c>
      <c r="N371" s="38" t="s">
        <v>290</v>
      </c>
      <c r="O371" s="38" t="s">
        <v>207</v>
      </c>
      <c r="P371" s="40" t="s">
        <v>2352</v>
      </c>
      <c r="Q371" s="40" t="s">
        <v>185</v>
      </c>
      <c r="R371" s="38"/>
      <c r="S371" s="38"/>
      <c r="T371" s="38"/>
      <c r="U371" s="38"/>
      <c r="V371" s="112" t="s">
        <v>55</v>
      </c>
      <c r="W371" s="38"/>
      <c r="X371" s="38" t="s">
        <v>12</v>
      </c>
      <c r="Y371" s="38" t="str">
        <f>_xlfn.XLOOKUP(E371,[2]!Agenda[Demanda],[2]!Agenda[Risco / Erro / Sem Erro],0,0)</f>
        <v>Inevitável</v>
      </c>
      <c r="Z371" s="93" t="s">
        <v>1770</v>
      </c>
      <c r="AA371" s="93" t="s">
        <v>1771</v>
      </c>
      <c r="AB371" s="38" t="s">
        <v>173</v>
      </c>
      <c r="AC371" s="38" t="s">
        <v>173</v>
      </c>
      <c r="AD371" s="38"/>
      <c r="AE371" s="38" t="s">
        <v>173</v>
      </c>
      <c r="AF371" s="38" t="s">
        <v>173</v>
      </c>
      <c r="AG371" s="38" t="s">
        <v>174</v>
      </c>
      <c r="AJ371" s="38" t="s">
        <v>173</v>
      </c>
      <c r="AK371" s="38" t="s">
        <v>174</v>
      </c>
      <c r="AL371" s="38"/>
      <c r="AM371" s="38" t="s">
        <v>1517</v>
      </c>
      <c r="AN371" s="11">
        <f t="shared" si="37"/>
        <v>4</v>
      </c>
      <c r="AO371" s="11" t="str">
        <f t="shared" si="34"/>
        <v>Dia útil</v>
      </c>
      <c r="AP371" s="11">
        <f t="shared" si="35"/>
        <v>15</v>
      </c>
      <c r="AQ371" s="11" t="str">
        <f t="shared" si="36"/>
        <v>23/09/2024</v>
      </c>
    </row>
    <row r="372" spans="1:43" ht="31.5" customHeight="1" x14ac:dyDescent="0.3">
      <c r="A372" s="28">
        <v>45547</v>
      </c>
      <c r="B372" s="69">
        <v>45559</v>
      </c>
      <c r="C372" s="4">
        <f t="shared" si="38"/>
        <v>12</v>
      </c>
      <c r="D372" s="4">
        <v>1</v>
      </c>
      <c r="E372" s="4">
        <v>13100008</v>
      </c>
      <c r="F372" s="3" t="s">
        <v>1772</v>
      </c>
      <c r="G372" s="4" t="s">
        <v>1773</v>
      </c>
      <c r="H372" s="38">
        <v>93</v>
      </c>
      <c r="I372" s="38" t="s">
        <v>268</v>
      </c>
      <c r="J372" s="4" t="s">
        <v>1379</v>
      </c>
      <c r="K372" s="38" t="s">
        <v>116</v>
      </c>
      <c r="L372" s="4" t="s">
        <v>223</v>
      </c>
      <c r="M372" s="38" t="s">
        <v>294</v>
      </c>
      <c r="N372" s="38" t="s">
        <v>295</v>
      </c>
      <c r="O372" s="38" t="s">
        <v>26</v>
      </c>
      <c r="P372" s="40" t="s">
        <v>2343</v>
      </c>
      <c r="Q372" s="40" t="s">
        <v>27</v>
      </c>
      <c r="R372" s="4"/>
      <c r="S372" s="4"/>
      <c r="T372" s="4" t="s">
        <v>274</v>
      </c>
      <c r="U372" s="38" t="s">
        <v>416</v>
      </c>
      <c r="V372" s="4" t="s">
        <v>25</v>
      </c>
      <c r="W372" s="4"/>
      <c r="X372" s="4" t="s">
        <v>14</v>
      </c>
      <c r="Y372" s="38" t="str">
        <f>_xlfn.XLOOKUP(E372,[2]!Agenda[Demanda],[2]!Agenda[Risco / Erro / Sem Erro],0,0)</f>
        <v>Risco do Negócio</v>
      </c>
      <c r="Z372" s="29" t="s">
        <v>1774</v>
      </c>
      <c r="AA372" s="29" t="s">
        <v>1661</v>
      </c>
      <c r="AB372" s="4" t="s">
        <v>174</v>
      </c>
      <c r="AC372" s="38" t="s">
        <v>174</v>
      </c>
      <c r="AD372" s="4" t="s">
        <v>174</v>
      </c>
      <c r="AE372" s="4" t="s">
        <v>173</v>
      </c>
      <c r="AF372" s="4" t="s">
        <v>173</v>
      </c>
      <c r="AG372" s="38" t="s">
        <v>174</v>
      </c>
      <c r="AJ372" s="4" t="s">
        <v>174</v>
      </c>
      <c r="AK372" s="38" t="s">
        <v>174</v>
      </c>
      <c r="AL372" s="38"/>
      <c r="AM372" s="38" t="s">
        <v>174</v>
      </c>
      <c r="AN372" s="11">
        <f t="shared" si="37"/>
        <v>4</v>
      </c>
      <c r="AO372" s="11" t="str">
        <f t="shared" si="34"/>
        <v>Dia útil</v>
      </c>
      <c r="AP372" s="11">
        <f t="shared" si="35"/>
        <v>16</v>
      </c>
      <c r="AQ372" s="11" t="str">
        <f t="shared" si="36"/>
        <v>24/09/2024</v>
      </c>
    </row>
    <row r="373" spans="1:43" ht="31.5" customHeight="1" x14ac:dyDescent="0.3">
      <c r="A373" s="28">
        <v>45521</v>
      </c>
      <c r="B373" s="69">
        <v>45559</v>
      </c>
      <c r="C373" s="4">
        <f t="shared" si="38"/>
        <v>38</v>
      </c>
      <c r="D373" s="4" t="s">
        <v>227</v>
      </c>
      <c r="E373" s="4">
        <v>13100155</v>
      </c>
      <c r="F373" s="3" t="s">
        <v>1775</v>
      </c>
      <c r="G373" s="4" t="s">
        <v>1776</v>
      </c>
      <c r="H373" s="4">
        <v>78</v>
      </c>
      <c r="I373" s="38" t="s">
        <v>268</v>
      </c>
      <c r="J373" s="4" t="s">
        <v>1379</v>
      </c>
      <c r="K373" s="4" t="s">
        <v>116</v>
      </c>
      <c r="L373" s="4" t="s">
        <v>224</v>
      </c>
      <c r="M373" s="38" t="s">
        <v>294</v>
      </c>
      <c r="N373" s="38" t="s">
        <v>295</v>
      </c>
      <c r="O373" s="38" t="s">
        <v>26</v>
      </c>
      <c r="P373" s="40" t="s">
        <v>2343</v>
      </c>
      <c r="Q373" s="40" t="s">
        <v>27</v>
      </c>
      <c r="R373" s="4"/>
      <c r="S373" s="4"/>
      <c r="T373" s="38" t="s">
        <v>274</v>
      </c>
      <c r="U373" s="4" t="s">
        <v>416</v>
      </c>
      <c r="V373" s="4" t="s">
        <v>25</v>
      </c>
      <c r="W373" s="4"/>
      <c r="X373" s="11" t="s">
        <v>14</v>
      </c>
      <c r="Y373" s="38" t="str">
        <f>_xlfn.XLOOKUP(E373,[2]!Agenda[Demanda],[2]!Agenda[Risco / Erro / Sem Erro],0,0)</f>
        <v>Risco do Negócio</v>
      </c>
      <c r="Z373" s="29" t="s">
        <v>1777</v>
      </c>
      <c r="AA373" s="29" t="s">
        <v>1538</v>
      </c>
      <c r="AB373" s="4" t="s">
        <v>174</v>
      </c>
      <c r="AC373" s="38" t="s">
        <v>174</v>
      </c>
      <c r="AD373" s="38" t="s">
        <v>174</v>
      </c>
      <c r="AE373" s="4" t="s">
        <v>173</v>
      </c>
      <c r="AF373" s="4" t="s">
        <v>174</v>
      </c>
      <c r="AG373" s="38" t="s">
        <v>174</v>
      </c>
      <c r="AJ373" s="38" t="s">
        <v>174</v>
      </c>
      <c r="AK373" s="38" t="s">
        <v>174</v>
      </c>
      <c r="AL373" s="4"/>
      <c r="AM373" s="4" t="s">
        <v>174</v>
      </c>
      <c r="AN373" s="11">
        <f t="shared" si="37"/>
        <v>4</v>
      </c>
      <c r="AO373" s="11" t="str">
        <f t="shared" si="34"/>
        <v>Dia útil</v>
      </c>
      <c r="AP373" s="11">
        <f t="shared" si="35"/>
        <v>16</v>
      </c>
      <c r="AQ373" s="11" t="str">
        <f t="shared" si="36"/>
        <v>24/09/2024</v>
      </c>
    </row>
    <row r="374" spans="1:43" ht="31.5" customHeight="1" x14ac:dyDescent="0.3">
      <c r="A374" s="28">
        <v>45532</v>
      </c>
      <c r="B374" s="69">
        <v>45559</v>
      </c>
      <c r="C374" s="4">
        <f t="shared" si="38"/>
        <v>27</v>
      </c>
      <c r="D374" s="4">
        <v>1</v>
      </c>
      <c r="E374" s="4">
        <v>13100807</v>
      </c>
      <c r="F374" s="3" t="s">
        <v>1778</v>
      </c>
      <c r="G374" s="4" t="s">
        <v>1779</v>
      </c>
      <c r="H374" s="4"/>
      <c r="I374" s="38" t="s">
        <v>268</v>
      </c>
      <c r="J374" s="4" t="s">
        <v>1379</v>
      </c>
      <c r="K374" s="4" t="s">
        <v>116</v>
      </c>
      <c r="L374" s="4" t="s">
        <v>226</v>
      </c>
      <c r="M374" s="38" t="s">
        <v>294</v>
      </c>
      <c r="N374" s="38" t="s">
        <v>295</v>
      </c>
      <c r="O374" s="38" t="s">
        <v>26</v>
      </c>
      <c r="P374" s="40" t="s">
        <v>2343</v>
      </c>
      <c r="Q374" s="40" t="s">
        <v>27</v>
      </c>
      <c r="R374" s="4"/>
      <c r="S374" s="4"/>
      <c r="T374" s="38" t="s">
        <v>274</v>
      </c>
      <c r="U374" s="38" t="s">
        <v>416</v>
      </c>
      <c r="V374" s="4" t="s">
        <v>25</v>
      </c>
      <c r="W374" s="4"/>
      <c r="X374" s="11" t="s">
        <v>14</v>
      </c>
      <c r="Y374" s="38" t="str">
        <f>_xlfn.XLOOKUP(E374,[2]!Agenda[Demanda],[2]!Agenda[Risco / Erro / Sem Erro],0,0)</f>
        <v>Risco do Negócio</v>
      </c>
      <c r="Z374" s="29" t="s">
        <v>1780</v>
      </c>
      <c r="AA374" s="29" t="s">
        <v>1781</v>
      </c>
      <c r="AB374" s="4" t="s">
        <v>174</v>
      </c>
      <c r="AC374" s="38" t="s">
        <v>174</v>
      </c>
      <c r="AD374" s="4" t="s">
        <v>174</v>
      </c>
      <c r="AE374" s="4" t="s">
        <v>173</v>
      </c>
      <c r="AF374" s="4" t="s">
        <v>173</v>
      </c>
      <c r="AG374" s="4" t="s">
        <v>174</v>
      </c>
      <c r="AJ374" s="4" t="s">
        <v>174</v>
      </c>
      <c r="AK374" s="4" t="s">
        <v>174</v>
      </c>
      <c r="AL374" s="4"/>
      <c r="AM374" s="4" t="s">
        <v>174</v>
      </c>
      <c r="AN374" s="11">
        <f t="shared" si="37"/>
        <v>4</v>
      </c>
      <c r="AO374" s="11" t="str">
        <f t="shared" si="34"/>
        <v>Dia útil</v>
      </c>
      <c r="AP374" s="11">
        <f t="shared" si="35"/>
        <v>16</v>
      </c>
      <c r="AQ374" s="11" t="str">
        <f t="shared" si="36"/>
        <v>24/09/2024</v>
      </c>
    </row>
    <row r="375" spans="1:43" ht="31.5" customHeight="1" x14ac:dyDescent="0.3">
      <c r="A375" s="28">
        <v>45554</v>
      </c>
      <c r="B375" s="69">
        <v>45559</v>
      </c>
      <c r="C375" s="38">
        <f t="shared" si="38"/>
        <v>5</v>
      </c>
      <c r="D375" s="4">
        <v>2</v>
      </c>
      <c r="E375" s="4">
        <v>13099472</v>
      </c>
      <c r="F375" s="3" t="s">
        <v>1782</v>
      </c>
      <c r="G375" s="4" t="s">
        <v>1783</v>
      </c>
      <c r="H375" s="4">
        <v>41</v>
      </c>
      <c r="I375" s="38" t="s">
        <v>268</v>
      </c>
      <c r="J375" s="4" t="s">
        <v>100</v>
      </c>
      <c r="K375" s="4"/>
      <c r="L375" s="4" t="s">
        <v>1784</v>
      </c>
      <c r="M375" s="38" t="s">
        <v>294</v>
      </c>
      <c r="N375" s="38" t="s">
        <v>1483</v>
      </c>
      <c r="O375" s="38" t="s">
        <v>198</v>
      </c>
      <c r="P375" s="40" t="s">
        <v>56</v>
      </c>
      <c r="Q375" s="40" t="s">
        <v>56</v>
      </c>
      <c r="R375" s="4"/>
      <c r="S375" s="4"/>
      <c r="T375" s="38" t="s">
        <v>262</v>
      </c>
      <c r="U375" s="38" t="s">
        <v>416</v>
      </c>
      <c r="V375" s="112" t="s">
        <v>100</v>
      </c>
      <c r="W375" s="38"/>
      <c r="X375" s="38" t="s">
        <v>12</v>
      </c>
      <c r="Y375" s="38" t="str">
        <f>_xlfn.XLOOKUP(E375,[2]!Agenda[Demanda],[2]!Agenda[Risco / Erro / Sem Erro],0,0)</f>
        <v>Inevitável</v>
      </c>
      <c r="Z375" s="29" t="s">
        <v>1785</v>
      </c>
      <c r="AA375" s="29"/>
      <c r="AB375" s="4" t="s">
        <v>173</v>
      </c>
      <c r="AC375" s="4" t="s">
        <v>174</v>
      </c>
      <c r="AD375" s="4" t="s">
        <v>174</v>
      </c>
      <c r="AE375" s="4" t="s">
        <v>173</v>
      </c>
      <c r="AF375" s="4" t="s">
        <v>173</v>
      </c>
      <c r="AG375" s="4" t="s">
        <v>174</v>
      </c>
      <c r="AJ375" s="4" t="s">
        <v>174</v>
      </c>
      <c r="AK375" s="4" t="s">
        <v>174</v>
      </c>
      <c r="AL375" s="4"/>
      <c r="AM375" s="38" t="s">
        <v>174</v>
      </c>
      <c r="AN375" s="11">
        <f t="shared" si="37"/>
        <v>4</v>
      </c>
      <c r="AO375" s="11" t="str">
        <f t="shared" si="34"/>
        <v>Dia útil</v>
      </c>
      <c r="AP375" s="11">
        <f t="shared" si="35"/>
        <v>16</v>
      </c>
      <c r="AQ375" s="11" t="str">
        <f t="shared" si="36"/>
        <v>24/09/2024</v>
      </c>
    </row>
    <row r="376" spans="1:43" ht="31.5" customHeight="1" x14ac:dyDescent="0.3">
      <c r="A376" s="45">
        <v>45538</v>
      </c>
      <c r="B376" s="91">
        <v>45559</v>
      </c>
      <c r="C376" s="38">
        <f t="shared" ref="C376:C377" si="39">IFERROR(_xlfn.DAYS(B376,A376),"")</f>
        <v>21</v>
      </c>
      <c r="D376" s="4">
        <v>6</v>
      </c>
      <c r="E376" s="38">
        <v>13098571</v>
      </c>
      <c r="F376" s="92" t="s">
        <v>1786</v>
      </c>
      <c r="G376" s="38" t="s">
        <v>1787</v>
      </c>
      <c r="H376" s="38">
        <v>38</v>
      </c>
      <c r="I376" s="38" t="s">
        <v>268</v>
      </c>
      <c r="J376" s="38" t="s">
        <v>336</v>
      </c>
      <c r="K376" s="38" t="s">
        <v>121</v>
      </c>
      <c r="L376" s="38" t="s">
        <v>136</v>
      </c>
      <c r="M376" s="38" t="s">
        <v>294</v>
      </c>
      <c r="N376" s="38" t="s">
        <v>1483</v>
      </c>
      <c r="O376" s="38" t="s">
        <v>198</v>
      </c>
      <c r="P376" s="40" t="s">
        <v>2346</v>
      </c>
      <c r="Q376" s="40" t="s">
        <v>182</v>
      </c>
      <c r="R376" s="38"/>
      <c r="S376" s="38"/>
      <c r="T376" s="38"/>
      <c r="U376" s="38" t="s">
        <v>416</v>
      </c>
      <c r="V376" s="38" t="s">
        <v>33</v>
      </c>
      <c r="W376" s="38"/>
      <c r="X376" s="38" t="s">
        <v>7</v>
      </c>
      <c r="Y376" s="38" t="str">
        <f>_xlfn.XLOOKUP(E376,[2]!Agenda[Demanda],[2]!Agenda[Risco / Erro / Sem Erro],0,0)</f>
        <v>Evitável</v>
      </c>
      <c r="Z376" s="93" t="s">
        <v>1788</v>
      </c>
      <c r="AA376" s="29" t="s">
        <v>1789</v>
      </c>
      <c r="AB376" s="4" t="s">
        <v>173</v>
      </c>
      <c r="AC376" s="4" t="s">
        <v>174</v>
      </c>
      <c r="AD376" s="4" t="s">
        <v>173</v>
      </c>
      <c r="AE376" s="4" t="s">
        <v>173</v>
      </c>
      <c r="AF376" s="4" t="s">
        <v>173</v>
      </c>
      <c r="AG376" s="4" t="s">
        <v>174</v>
      </c>
      <c r="AJ376" s="4" t="s">
        <v>173</v>
      </c>
      <c r="AK376" s="4" t="s">
        <v>1669</v>
      </c>
      <c r="AL376" s="38" t="s">
        <v>1669</v>
      </c>
      <c r="AM376" s="38" t="s">
        <v>174</v>
      </c>
      <c r="AN376" s="11">
        <f t="shared" si="37"/>
        <v>4</v>
      </c>
      <c r="AO376" s="11" t="str">
        <f t="shared" si="34"/>
        <v>Dia útil</v>
      </c>
      <c r="AP376" s="11">
        <f t="shared" si="35"/>
        <v>16</v>
      </c>
      <c r="AQ376" s="11" t="str">
        <f t="shared" si="36"/>
        <v>24/09/2024</v>
      </c>
    </row>
    <row r="377" spans="1:43" ht="31.5" customHeight="1" x14ac:dyDescent="0.3">
      <c r="A377" s="45">
        <v>45554</v>
      </c>
      <c r="B377" s="91">
        <v>45559</v>
      </c>
      <c r="C377" s="38">
        <f t="shared" si="39"/>
        <v>5</v>
      </c>
      <c r="D377" s="38">
        <v>3</v>
      </c>
      <c r="E377" s="38">
        <v>13099449</v>
      </c>
      <c r="F377" s="92" t="s">
        <v>1790</v>
      </c>
      <c r="G377" s="38" t="s">
        <v>1791</v>
      </c>
      <c r="H377" s="38">
        <v>65</v>
      </c>
      <c r="I377" s="38" t="s">
        <v>268</v>
      </c>
      <c r="J377" s="38" t="s">
        <v>100</v>
      </c>
      <c r="K377" s="38"/>
      <c r="L377" s="38" t="s">
        <v>1784</v>
      </c>
      <c r="M377" s="38" t="s">
        <v>259</v>
      </c>
      <c r="N377" s="38" t="s">
        <v>356</v>
      </c>
      <c r="O377" s="4" t="s">
        <v>197</v>
      </c>
      <c r="P377" s="40" t="s">
        <v>2359</v>
      </c>
      <c r="Q377" s="40" t="s">
        <v>2375</v>
      </c>
      <c r="R377" s="38"/>
      <c r="S377" s="38"/>
      <c r="T377" s="38" t="s">
        <v>262</v>
      </c>
      <c r="U377" s="38" t="s">
        <v>263</v>
      </c>
      <c r="V377" s="38" t="s">
        <v>100</v>
      </c>
      <c r="W377" s="38"/>
      <c r="X377" s="38" t="s">
        <v>12</v>
      </c>
      <c r="Y377" s="38" t="str">
        <f>_xlfn.XLOOKUP(E377,[2]!Agenda[Demanda],[2]!Agenda[Risco / Erro / Sem Erro],0,0)</f>
        <v>Inevitável</v>
      </c>
      <c r="Z377" s="93" t="s">
        <v>1792</v>
      </c>
      <c r="AA377" s="93"/>
      <c r="AB377" s="38" t="s">
        <v>174</v>
      </c>
      <c r="AC377" s="38" t="s">
        <v>174</v>
      </c>
      <c r="AD377" s="38" t="s">
        <v>174</v>
      </c>
      <c r="AE377" s="4" t="s">
        <v>173</v>
      </c>
      <c r="AF377" s="4" t="s">
        <v>173</v>
      </c>
      <c r="AG377" s="38" t="s">
        <v>174</v>
      </c>
      <c r="AJ377" s="38" t="s">
        <v>174</v>
      </c>
      <c r="AK377" s="38" t="s">
        <v>174</v>
      </c>
      <c r="AL377" s="38"/>
      <c r="AM377" s="38"/>
      <c r="AN377" s="11">
        <f t="shared" si="37"/>
        <v>4</v>
      </c>
      <c r="AO377" s="11" t="str">
        <f t="shared" si="34"/>
        <v>Dia útil</v>
      </c>
      <c r="AP377" s="11">
        <f t="shared" si="35"/>
        <v>16</v>
      </c>
      <c r="AQ377" s="11" t="str">
        <f t="shared" si="36"/>
        <v>24/09/2024</v>
      </c>
    </row>
    <row r="378" spans="1:43" ht="31.5" customHeight="1" x14ac:dyDescent="0.3">
      <c r="A378" s="28">
        <v>45558</v>
      </c>
      <c r="B378" s="91">
        <v>45560</v>
      </c>
      <c r="C378" s="4">
        <f t="shared" ref="C378:C424" si="40">IFERROR(_xlfn.DAYS(B378,A378),"")</f>
        <v>2</v>
      </c>
      <c r="D378" s="4" t="s">
        <v>227</v>
      </c>
      <c r="E378" s="4">
        <v>13103091</v>
      </c>
      <c r="F378" s="3" t="s">
        <v>1793</v>
      </c>
      <c r="G378" s="4" t="s">
        <v>1794</v>
      </c>
      <c r="H378" s="4">
        <v>89</v>
      </c>
      <c r="I378" s="38" t="s">
        <v>268</v>
      </c>
      <c r="J378" s="38" t="s">
        <v>283</v>
      </c>
      <c r="K378" s="38" t="s">
        <v>121</v>
      </c>
      <c r="L378" s="4" t="s">
        <v>355</v>
      </c>
      <c r="M378" s="38" t="s">
        <v>294</v>
      </c>
      <c r="N378" s="38" t="s">
        <v>295</v>
      </c>
      <c r="O378" s="38" t="s">
        <v>26</v>
      </c>
      <c r="P378" s="40" t="s">
        <v>2343</v>
      </c>
      <c r="Q378" s="40" t="s">
        <v>27</v>
      </c>
      <c r="R378" s="4"/>
      <c r="S378" s="4"/>
      <c r="T378" s="4" t="s">
        <v>274</v>
      </c>
      <c r="U378" s="38" t="s">
        <v>416</v>
      </c>
      <c r="V378" s="4" t="s">
        <v>25</v>
      </c>
      <c r="W378" s="4"/>
      <c r="X378" s="4" t="s">
        <v>14</v>
      </c>
      <c r="Y378" s="38" t="str">
        <f>_xlfn.XLOOKUP(E378,[2]!Agenda[Demanda],[2]!Agenda[Risco / Erro / Sem Erro],0,0)</f>
        <v>Risco do Negócio</v>
      </c>
      <c r="Z378" s="29" t="s">
        <v>1795</v>
      </c>
      <c r="AA378" s="29" t="s">
        <v>1538</v>
      </c>
      <c r="AB378" s="4" t="s">
        <v>174</v>
      </c>
      <c r="AC378" s="4" t="s">
        <v>174</v>
      </c>
      <c r="AD378" s="4" t="s">
        <v>174</v>
      </c>
      <c r="AE378" s="4" t="s">
        <v>173</v>
      </c>
      <c r="AF378" s="4" t="s">
        <v>174</v>
      </c>
      <c r="AG378" s="38" t="s">
        <v>174</v>
      </c>
      <c r="AJ378" s="4" t="s">
        <v>174</v>
      </c>
      <c r="AK378" s="4" t="s">
        <v>174</v>
      </c>
      <c r="AL378" s="4"/>
      <c r="AM378" s="4"/>
      <c r="AN378" s="11">
        <f t="shared" si="37"/>
        <v>4</v>
      </c>
      <c r="AO378" s="11" t="str">
        <f t="shared" si="34"/>
        <v>Dia útil</v>
      </c>
      <c r="AP378" s="11">
        <f t="shared" si="35"/>
        <v>17</v>
      </c>
      <c r="AQ378" s="11" t="str">
        <f t="shared" si="36"/>
        <v>25/09/2024</v>
      </c>
    </row>
    <row r="379" spans="1:43" ht="31.5" customHeight="1" x14ac:dyDescent="0.3">
      <c r="A379" s="28">
        <v>45553</v>
      </c>
      <c r="B379" s="91">
        <v>45560</v>
      </c>
      <c r="C379" s="4">
        <f t="shared" si="40"/>
        <v>7</v>
      </c>
      <c r="D379" s="4">
        <v>7</v>
      </c>
      <c r="E379" s="4">
        <v>13101230</v>
      </c>
      <c r="F379" s="3" t="s">
        <v>1796</v>
      </c>
      <c r="G379" s="38" t="s">
        <v>1797</v>
      </c>
      <c r="H379" s="38">
        <v>54</v>
      </c>
      <c r="I379" s="38" t="s">
        <v>268</v>
      </c>
      <c r="J379" s="38" t="s">
        <v>1379</v>
      </c>
      <c r="K379" s="4" t="s">
        <v>118</v>
      </c>
      <c r="L379" s="38" t="s">
        <v>355</v>
      </c>
      <c r="M379" s="38" t="s">
        <v>294</v>
      </c>
      <c r="N379" s="38" t="s">
        <v>1695</v>
      </c>
      <c r="O379" s="38" t="s">
        <v>206</v>
      </c>
      <c r="P379" s="40" t="s">
        <v>56</v>
      </c>
      <c r="Q379" s="40" t="s">
        <v>56</v>
      </c>
      <c r="R379" s="4"/>
      <c r="S379" s="4"/>
      <c r="T379" s="4"/>
      <c r="U379" s="4" t="s">
        <v>416</v>
      </c>
      <c r="V379" s="4" t="s">
        <v>33</v>
      </c>
      <c r="W379" s="4"/>
      <c r="X379" s="4" t="s">
        <v>12</v>
      </c>
      <c r="Y379" s="38" t="str">
        <f>_xlfn.XLOOKUP(E379,[2]!Agenda[Demanda],[2]!Agenda[Risco / Erro / Sem Erro],0,0)</f>
        <v>Inevitável</v>
      </c>
      <c r="Z379" s="84" t="s">
        <v>1798</v>
      </c>
      <c r="AA379" s="29"/>
      <c r="AB379" s="38" t="s">
        <v>173</v>
      </c>
      <c r="AC379" s="38" t="s">
        <v>173</v>
      </c>
      <c r="AD379" s="4" t="s">
        <v>173</v>
      </c>
      <c r="AE379" s="4" t="s">
        <v>173</v>
      </c>
      <c r="AF379" s="38" t="s">
        <v>173</v>
      </c>
      <c r="AG379" s="38" t="s">
        <v>174</v>
      </c>
      <c r="AJ379" s="38" t="s">
        <v>173</v>
      </c>
      <c r="AK379" s="38" t="s">
        <v>1515</v>
      </c>
      <c r="AL379" s="4" t="s">
        <v>1515</v>
      </c>
      <c r="AM379" s="4" t="s">
        <v>1517</v>
      </c>
      <c r="AN379" s="11">
        <f t="shared" si="37"/>
        <v>4</v>
      </c>
      <c r="AO379" s="11" t="str">
        <f t="shared" si="34"/>
        <v>Dia útil</v>
      </c>
      <c r="AP379" s="11">
        <f t="shared" si="35"/>
        <v>17</v>
      </c>
      <c r="AQ379" s="11" t="str">
        <f t="shared" si="36"/>
        <v>25/09/2024</v>
      </c>
    </row>
    <row r="380" spans="1:43" ht="31.5" customHeight="1" x14ac:dyDescent="0.3">
      <c r="A380" s="28">
        <v>45560</v>
      </c>
      <c r="B380" s="91">
        <v>45560</v>
      </c>
      <c r="C380" s="4">
        <f t="shared" si="40"/>
        <v>0</v>
      </c>
      <c r="D380" s="4">
        <v>0</v>
      </c>
      <c r="E380" s="4">
        <v>13101802</v>
      </c>
      <c r="F380" s="3" t="s">
        <v>1799</v>
      </c>
      <c r="G380" s="38" t="s">
        <v>1800</v>
      </c>
      <c r="H380" s="38">
        <v>78</v>
      </c>
      <c r="I380" s="38" t="s">
        <v>268</v>
      </c>
      <c r="J380" s="38" t="s">
        <v>1379</v>
      </c>
      <c r="K380" s="38" t="s">
        <v>121</v>
      </c>
      <c r="L380" s="4" t="s">
        <v>226</v>
      </c>
      <c r="M380" s="234" t="s">
        <v>259</v>
      </c>
      <c r="N380" s="234" t="s">
        <v>1185</v>
      </c>
      <c r="O380" s="234" t="s">
        <v>24</v>
      </c>
      <c r="P380" s="4" t="s">
        <v>83</v>
      </c>
      <c r="Q380" s="40" t="s">
        <v>83</v>
      </c>
      <c r="R380" s="4"/>
      <c r="S380" s="4"/>
      <c r="T380" s="38"/>
      <c r="U380" s="4" t="s">
        <v>263</v>
      </c>
      <c r="V380" s="4" t="s">
        <v>101</v>
      </c>
      <c r="W380" s="4"/>
      <c r="X380" s="4" t="s">
        <v>7</v>
      </c>
      <c r="Y380" s="38" t="s">
        <v>7</v>
      </c>
      <c r="Z380" s="29" t="s">
        <v>1801</v>
      </c>
      <c r="AA380" s="29" t="s">
        <v>1802</v>
      </c>
      <c r="AB380" s="4" t="s">
        <v>174</v>
      </c>
      <c r="AC380" s="4" t="s">
        <v>174</v>
      </c>
      <c r="AD380" s="38" t="s">
        <v>173</v>
      </c>
      <c r="AE380" s="4" t="s">
        <v>173</v>
      </c>
      <c r="AF380" s="4" t="s">
        <v>174</v>
      </c>
      <c r="AG380" s="38" t="s">
        <v>174</v>
      </c>
      <c r="AJ380" s="38" t="s">
        <v>174</v>
      </c>
      <c r="AK380" s="38" t="s">
        <v>174</v>
      </c>
      <c r="AL380" s="4"/>
      <c r="AM380" s="4"/>
      <c r="AN380" s="11">
        <f t="shared" si="37"/>
        <v>4</v>
      </c>
      <c r="AO380" s="11" t="str">
        <f t="shared" si="34"/>
        <v>Dia útil</v>
      </c>
      <c r="AP380" s="11">
        <f t="shared" si="35"/>
        <v>17</v>
      </c>
      <c r="AQ380" s="11" t="str">
        <f t="shared" si="36"/>
        <v>25/09/2024</v>
      </c>
    </row>
    <row r="381" spans="1:43" ht="31.5" customHeight="1" x14ac:dyDescent="0.3">
      <c r="A381" s="28">
        <v>45539</v>
      </c>
      <c r="B381" s="91">
        <v>45560</v>
      </c>
      <c r="C381" s="4">
        <f t="shared" si="40"/>
        <v>21</v>
      </c>
      <c r="D381" s="4">
        <v>6</v>
      </c>
      <c r="E381" s="4">
        <v>13101899</v>
      </c>
      <c r="F381" s="3" t="s">
        <v>1803</v>
      </c>
      <c r="G381" s="4" t="s">
        <v>1804</v>
      </c>
      <c r="H381" s="4">
        <v>72</v>
      </c>
      <c r="I381" s="38" t="s">
        <v>268</v>
      </c>
      <c r="J381" s="4" t="s">
        <v>1379</v>
      </c>
      <c r="K381" s="4" t="s">
        <v>118</v>
      </c>
      <c r="L381" s="4" t="s">
        <v>136</v>
      </c>
      <c r="M381" s="234" t="s">
        <v>259</v>
      </c>
      <c r="N381" s="234" t="s">
        <v>305</v>
      </c>
      <c r="O381" s="234" t="s">
        <v>196</v>
      </c>
      <c r="P381" s="40" t="s">
        <v>38</v>
      </c>
      <c r="Q381" s="40" t="s">
        <v>38</v>
      </c>
      <c r="R381" s="4" t="s">
        <v>1805</v>
      </c>
      <c r="S381" s="4"/>
      <c r="T381" s="38" t="s">
        <v>274</v>
      </c>
      <c r="U381" s="38" t="s">
        <v>263</v>
      </c>
      <c r="V381" s="38" t="s">
        <v>39</v>
      </c>
      <c r="W381" s="38"/>
      <c r="X381" s="38" t="s">
        <v>7</v>
      </c>
      <c r="Y381" s="38" t="s">
        <v>7</v>
      </c>
      <c r="Z381" s="29" t="s">
        <v>1806</v>
      </c>
      <c r="AA381" s="29" t="s">
        <v>1807</v>
      </c>
      <c r="AB381" s="4" t="s">
        <v>173</v>
      </c>
      <c r="AC381" s="4" t="s">
        <v>173</v>
      </c>
      <c r="AD381" s="4" t="s">
        <v>173</v>
      </c>
      <c r="AE381" s="4" t="s">
        <v>173</v>
      </c>
      <c r="AF381" s="4" t="s">
        <v>173</v>
      </c>
      <c r="AG381" s="4" t="s">
        <v>174</v>
      </c>
      <c r="AJ381" s="4" t="s">
        <v>173</v>
      </c>
      <c r="AK381" s="4" t="s">
        <v>174</v>
      </c>
      <c r="AL381" s="4" t="s">
        <v>1808</v>
      </c>
      <c r="AM381" s="4" t="s">
        <v>1517</v>
      </c>
      <c r="AN381" s="11">
        <f t="shared" si="37"/>
        <v>4</v>
      </c>
      <c r="AO381" s="11" t="str">
        <f t="shared" si="34"/>
        <v>Dia útil</v>
      </c>
      <c r="AP381" s="11">
        <f t="shared" si="35"/>
        <v>17</v>
      </c>
      <c r="AQ381" s="11" t="str">
        <f t="shared" si="36"/>
        <v>25/09/2024</v>
      </c>
    </row>
    <row r="382" spans="1:43" ht="31.5" customHeight="1" x14ac:dyDescent="0.3">
      <c r="A382" s="28">
        <v>45504</v>
      </c>
      <c r="B382" s="91">
        <v>45561</v>
      </c>
      <c r="C382" s="4">
        <f t="shared" si="40"/>
        <v>57</v>
      </c>
      <c r="D382" s="4">
        <v>8</v>
      </c>
      <c r="E382" s="4">
        <v>13105216</v>
      </c>
      <c r="F382" s="3" t="s">
        <v>1809</v>
      </c>
      <c r="G382" s="4" t="s">
        <v>1810</v>
      </c>
      <c r="H382" s="4">
        <v>77</v>
      </c>
      <c r="I382" s="38" t="s">
        <v>268</v>
      </c>
      <c r="J382" s="4" t="s">
        <v>1379</v>
      </c>
      <c r="K382" s="38" t="s">
        <v>116</v>
      </c>
      <c r="L382" s="4" t="s">
        <v>1402</v>
      </c>
      <c r="M382" s="234" t="s">
        <v>294</v>
      </c>
      <c r="N382" s="234" t="s">
        <v>295</v>
      </c>
      <c r="O382" s="234" t="s">
        <v>26</v>
      </c>
      <c r="P382" s="4" t="s">
        <v>27</v>
      </c>
      <c r="Q382" s="40" t="s">
        <v>27</v>
      </c>
      <c r="R382" s="4"/>
      <c r="S382" s="4"/>
      <c r="T382" s="38"/>
      <c r="U382" s="38" t="s">
        <v>416</v>
      </c>
      <c r="V382" s="4" t="s">
        <v>25</v>
      </c>
      <c r="W382" s="4"/>
      <c r="X382" s="4" t="s">
        <v>14</v>
      </c>
      <c r="Y382" s="38" t="s">
        <v>14</v>
      </c>
      <c r="Z382" s="29" t="s">
        <v>1811</v>
      </c>
      <c r="AA382" s="29" t="s">
        <v>1781</v>
      </c>
      <c r="AB382" s="4" t="s">
        <v>174</v>
      </c>
      <c r="AC382" s="4" t="s">
        <v>174</v>
      </c>
      <c r="AD382" s="38" t="s">
        <v>174</v>
      </c>
      <c r="AE382" s="4" t="s">
        <v>173</v>
      </c>
      <c r="AF382" s="4" t="s">
        <v>173</v>
      </c>
      <c r="AG382" s="38" t="s">
        <v>174</v>
      </c>
      <c r="AJ382" s="38" t="s">
        <v>174</v>
      </c>
      <c r="AK382" s="38" t="s">
        <v>174</v>
      </c>
      <c r="AL382" s="4"/>
      <c r="AM382" s="4"/>
      <c r="AN382" s="11">
        <f t="shared" si="37"/>
        <v>4</v>
      </c>
      <c r="AO382" s="11" t="str">
        <f t="shared" si="34"/>
        <v>Dia útil</v>
      </c>
      <c r="AP382" s="11">
        <f t="shared" si="35"/>
        <v>18</v>
      </c>
      <c r="AQ382" s="11" t="str">
        <f t="shared" si="36"/>
        <v>26/09/2024</v>
      </c>
    </row>
    <row r="383" spans="1:43" ht="31.5" customHeight="1" x14ac:dyDescent="0.3">
      <c r="A383" s="28">
        <v>45554</v>
      </c>
      <c r="B383" s="91">
        <v>45561</v>
      </c>
      <c r="C383" s="4">
        <f t="shared" si="40"/>
        <v>7</v>
      </c>
      <c r="D383" s="4">
        <v>5</v>
      </c>
      <c r="E383" s="4">
        <v>13103598</v>
      </c>
      <c r="F383" s="3" t="s">
        <v>1812</v>
      </c>
      <c r="G383" s="4" t="s">
        <v>1813</v>
      </c>
      <c r="H383" s="4">
        <v>69</v>
      </c>
      <c r="I383" s="4" t="s">
        <v>268</v>
      </c>
      <c r="J383" s="4" t="s">
        <v>336</v>
      </c>
      <c r="K383" s="4" t="s">
        <v>118</v>
      </c>
      <c r="L383" s="4" t="s">
        <v>164</v>
      </c>
      <c r="M383" s="234" t="s">
        <v>294</v>
      </c>
      <c r="N383" s="234" t="s">
        <v>1545</v>
      </c>
      <c r="O383" s="234" t="s">
        <v>338</v>
      </c>
      <c r="P383" s="4" t="s">
        <v>50</v>
      </c>
      <c r="Q383" s="40" t="s">
        <v>50</v>
      </c>
      <c r="R383" s="4"/>
      <c r="S383" s="4"/>
      <c r="T383" s="38" t="s">
        <v>274</v>
      </c>
      <c r="U383" s="4" t="s">
        <v>416</v>
      </c>
      <c r="V383" s="4" t="s">
        <v>33</v>
      </c>
      <c r="W383" s="4"/>
      <c r="X383" s="4" t="s">
        <v>12</v>
      </c>
      <c r="Y383" s="38" t="s">
        <v>12</v>
      </c>
      <c r="Z383" s="29" t="s">
        <v>1814</v>
      </c>
      <c r="AA383" s="29" t="s">
        <v>1815</v>
      </c>
      <c r="AB383" s="4" t="s">
        <v>173</v>
      </c>
      <c r="AC383" s="4" t="s">
        <v>173</v>
      </c>
      <c r="AD383" s="38" t="s">
        <v>174</v>
      </c>
      <c r="AE383" s="4" t="s">
        <v>173</v>
      </c>
      <c r="AF383" s="4" t="s">
        <v>173</v>
      </c>
      <c r="AG383" s="38" t="s">
        <v>174</v>
      </c>
      <c r="AJ383" s="38" t="s">
        <v>173</v>
      </c>
      <c r="AK383" s="38" t="s">
        <v>174</v>
      </c>
      <c r="AL383" s="4"/>
      <c r="AM383" s="4" t="s">
        <v>1517</v>
      </c>
      <c r="AN383" s="11">
        <f t="shared" si="37"/>
        <v>4</v>
      </c>
      <c r="AO383" s="11" t="str">
        <f t="shared" si="34"/>
        <v>Dia útil</v>
      </c>
      <c r="AP383" s="11">
        <f t="shared" si="35"/>
        <v>18</v>
      </c>
      <c r="AQ383" s="11" t="str">
        <f t="shared" si="36"/>
        <v>26/09/2024</v>
      </c>
    </row>
    <row r="384" spans="1:43" ht="31.5" customHeight="1" x14ac:dyDescent="0.3">
      <c r="A384" s="45">
        <v>45561</v>
      </c>
      <c r="B384" s="91">
        <v>45561</v>
      </c>
      <c r="C384" s="38">
        <f t="shared" si="40"/>
        <v>0</v>
      </c>
      <c r="D384" s="38">
        <v>3</v>
      </c>
      <c r="E384" s="38">
        <v>13105179</v>
      </c>
      <c r="F384" s="92" t="s">
        <v>1816</v>
      </c>
      <c r="G384" s="38" t="s">
        <v>1817</v>
      </c>
      <c r="H384" s="38">
        <v>36</v>
      </c>
      <c r="I384" s="38" t="s">
        <v>268</v>
      </c>
      <c r="J384" s="38" t="s">
        <v>1379</v>
      </c>
      <c r="K384" s="38" t="s">
        <v>121</v>
      </c>
      <c r="L384" s="38" t="s">
        <v>131</v>
      </c>
      <c r="M384" s="234" t="s">
        <v>259</v>
      </c>
      <c r="N384" s="234" t="s">
        <v>338</v>
      </c>
      <c r="O384" s="234" t="s">
        <v>338</v>
      </c>
      <c r="P384" s="38" t="s">
        <v>73</v>
      </c>
      <c r="Q384" s="40" t="s">
        <v>73</v>
      </c>
      <c r="R384" s="38"/>
      <c r="S384" s="38"/>
      <c r="T384" s="38"/>
      <c r="U384" s="38" t="s">
        <v>416</v>
      </c>
      <c r="V384" s="38" t="s">
        <v>33</v>
      </c>
      <c r="W384" s="38"/>
      <c r="X384" s="4" t="s">
        <v>7</v>
      </c>
      <c r="Y384" s="38" t="s">
        <v>7</v>
      </c>
      <c r="Z384" s="93" t="s">
        <v>1818</v>
      </c>
      <c r="AA384" s="93" t="s">
        <v>1819</v>
      </c>
      <c r="AB384" s="4" t="s">
        <v>173</v>
      </c>
      <c r="AC384" s="4" t="s">
        <v>174</v>
      </c>
      <c r="AD384" s="38" t="s">
        <v>173</v>
      </c>
      <c r="AE384" s="4" t="s">
        <v>173</v>
      </c>
      <c r="AF384" s="4" t="s">
        <v>173</v>
      </c>
      <c r="AG384" s="38" t="s">
        <v>174</v>
      </c>
      <c r="AJ384" s="38" t="s">
        <v>173</v>
      </c>
      <c r="AK384" s="38" t="s">
        <v>174</v>
      </c>
      <c r="AL384" s="38"/>
      <c r="AM384" s="38" t="s">
        <v>174</v>
      </c>
      <c r="AN384" s="11">
        <f t="shared" si="37"/>
        <v>4</v>
      </c>
      <c r="AO384" s="11" t="str">
        <f t="shared" si="34"/>
        <v>Dia útil</v>
      </c>
      <c r="AP384" s="11">
        <f t="shared" si="35"/>
        <v>18</v>
      </c>
      <c r="AQ384" s="11" t="str">
        <f t="shared" si="36"/>
        <v>26/09/2024</v>
      </c>
    </row>
    <row r="385" spans="1:43" ht="31.5" customHeight="1" x14ac:dyDescent="0.3">
      <c r="A385" s="45">
        <v>45561</v>
      </c>
      <c r="B385" s="91">
        <v>45561</v>
      </c>
      <c r="C385" s="38">
        <f t="shared" si="40"/>
        <v>0</v>
      </c>
      <c r="D385" s="38">
        <v>5</v>
      </c>
      <c r="E385" s="38">
        <v>13104549</v>
      </c>
      <c r="F385" s="92" t="s">
        <v>778</v>
      </c>
      <c r="G385" s="4" t="s">
        <v>779</v>
      </c>
      <c r="H385" s="4">
        <v>43</v>
      </c>
      <c r="I385" s="38" t="s">
        <v>257</v>
      </c>
      <c r="J385" s="38" t="s">
        <v>283</v>
      </c>
      <c r="K385" s="38" t="s">
        <v>121</v>
      </c>
      <c r="L385" s="9" t="s">
        <v>224</v>
      </c>
      <c r="M385" s="226" t="s">
        <v>259</v>
      </c>
      <c r="N385" s="226" t="s">
        <v>1185</v>
      </c>
      <c r="O385" s="226" t="s">
        <v>338</v>
      </c>
      <c r="P385" s="4" t="s">
        <v>2375</v>
      </c>
      <c r="Q385" s="40" t="s">
        <v>2375</v>
      </c>
      <c r="R385" s="4"/>
      <c r="S385" s="4"/>
      <c r="T385" s="110" t="s">
        <v>274</v>
      </c>
      <c r="U385" s="38" t="s">
        <v>263</v>
      </c>
      <c r="V385" s="38" t="s">
        <v>36</v>
      </c>
      <c r="W385" s="38"/>
      <c r="X385" s="4" t="s">
        <v>12</v>
      </c>
      <c r="Y385" s="38" t="s">
        <v>12</v>
      </c>
      <c r="Z385" s="93" t="s">
        <v>1820</v>
      </c>
      <c r="AA385" s="93" t="s">
        <v>1821</v>
      </c>
      <c r="AB385" s="4" t="s">
        <v>173</v>
      </c>
      <c r="AC385" s="4" t="s">
        <v>174</v>
      </c>
      <c r="AD385" s="4" t="s">
        <v>174</v>
      </c>
      <c r="AE385" s="4" t="s">
        <v>173</v>
      </c>
      <c r="AF385" s="4" t="s">
        <v>173</v>
      </c>
      <c r="AG385" s="38" t="s">
        <v>173</v>
      </c>
      <c r="AJ385" s="38" t="s">
        <v>173</v>
      </c>
      <c r="AK385" s="38" t="s">
        <v>174</v>
      </c>
      <c r="AL385" s="38"/>
      <c r="AM385" s="38" t="s">
        <v>906</v>
      </c>
      <c r="AN385" s="11">
        <f t="shared" si="37"/>
        <v>4</v>
      </c>
      <c r="AO385" s="11" t="str">
        <f t="shared" si="34"/>
        <v>Dia útil</v>
      </c>
      <c r="AP385" s="11">
        <f t="shared" si="35"/>
        <v>18</v>
      </c>
      <c r="AQ385" s="11" t="str">
        <f t="shared" si="36"/>
        <v>26/09/2024</v>
      </c>
    </row>
    <row r="386" spans="1:43" ht="31.5" customHeight="1" x14ac:dyDescent="0.3">
      <c r="A386" s="28">
        <v>45561</v>
      </c>
      <c r="B386" s="91">
        <v>45561</v>
      </c>
      <c r="C386" s="38">
        <f t="shared" si="40"/>
        <v>0</v>
      </c>
      <c r="D386" s="4">
        <v>1</v>
      </c>
      <c r="E386" s="4">
        <v>13104443</v>
      </c>
      <c r="F386" s="3" t="s">
        <v>837</v>
      </c>
      <c r="G386" s="4" t="s">
        <v>838</v>
      </c>
      <c r="H386" s="4">
        <v>75</v>
      </c>
      <c r="I386" s="38" t="s">
        <v>257</v>
      </c>
      <c r="J386" s="4" t="s">
        <v>1379</v>
      </c>
      <c r="K386" s="38" t="s">
        <v>121</v>
      </c>
      <c r="L386" s="4" t="s">
        <v>1402</v>
      </c>
      <c r="M386" s="226" t="s">
        <v>259</v>
      </c>
      <c r="N386" s="226" t="s">
        <v>1185</v>
      </c>
      <c r="O386" s="226" t="s">
        <v>196</v>
      </c>
      <c r="P386" s="40" t="s">
        <v>32</v>
      </c>
      <c r="Q386" s="40" t="s">
        <v>32</v>
      </c>
      <c r="R386" s="180" t="s">
        <v>143</v>
      </c>
      <c r="S386" s="40"/>
      <c r="T386" s="4" t="s">
        <v>274</v>
      </c>
      <c r="U386" s="38" t="s">
        <v>263</v>
      </c>
      <c r="V386" s="4" t="s">
        <v>46</v>
      </c>
      <c r="W386" s="4"/>
      <c r="X386" s="4" t="s">
        <v>7</v>
      </c>
      <c r="Y386" s="38" t="s">
        <v>7</v>
      </c>
      <c r="Z386" s="29" t="s">
        <v>1822</v>
      </c>
      <c r="AA386" s="29" t="s">
        <v>1823</v>
      </c>
      <c r="AB386" s="4" t="s">
        <v>173</v>
      </c>
      <c r="AC386" s="4" t="s">
        <v>174</v>
      </c>
      <c r="AD386" s="4" t="s">
        <v>174</v>
      </c>
      <c r="AE386" s="4" t="s">
        <v>173</v>
      </c>
      <c r="AF386" s="4" t="s">
        <v>173</v>
      </c>
      <c r="AG386" s="4" t="s">
        <v>174</v>
      </c>
      <c r="AH386" s="4"/>
      <c r="AI386" s="4"/>
      <c r="AJ386" s="4" t="s">
        <v>173</v>
      </c>
      <c r="AK386" s="4" t="s">
        <v>174</v>
      </c>
      <c r="AL386" s="4"/>
      <c r="AM386" s="4" t="s">
        <v>174</v>
      </c>
      <c r="AN386" s="11">
        <f t="shared" si="37"/>
        <v>4</v>
      </c>
      <c r="AO386" s="11" t="str">
        <f t="shared" ref="AO386:AO450" si="41">IF(OR(WEEKDAY(B386,2)=1,WEEKDAY(B386,2)=2,WEEKDAY(B386,2)=3,WEEKDAY(B386,2)=4,WEEKDAY(B386,2)=5),"Dia útil","Final de semana")</f>
        <v>Dia útil</v>
      </c>
      <c r="AP386" s="11">
        <f t="shared" ref="AP386:AP450" si="42">NETWORKDAYS(EOMONTH(B386,-1)+1,B386-1)</f>
        <v>18</v>
      </c>
      <c r="AQ386" s="11" t="str">
        <f t="shared" ref="AQ386:AQ450" si="43">TEXT(B386,"DD/MM/AAAA")</f>
        <v>26/09/2024</v>
      </c>
    </row>
    <row r="387" spans="1:43" ht="31.5" customHeight="1" x14ac:dyDescent="0.3">
      <c r="A387" s="45">
        <v>45552</v>
      </c>
      <c r="B387" s="91">
        <v>45561</v>
      </c>
      <c r="C387" s="38">
        <f t="shared" si="40"/>
        <v>9</v>
      </c>
      <c r="D387" s="38">
        <v>4</v>
      </c>
      <c r="E387" s="38">
        <v>13105210</v>
      </c>
      <c r="F387" s="92" t="s">
        <v>214</v>
      </c>
      <c r="G387" s="38" t="s">
        <v>1219</v>
      </c>
      <c r="H387" s="38">
        <v>31</v>
      </c>
      <c r="I387" s="38" t="s">
        <v>257</v>
      </c>
      <c r="J387" s="38" t="s">
        <v>1220</v>
      </c>
      <c r="K387" s="38" t="s">
        <v>121</v>
      </c>
      <c r="L387" s="4" t="s">
        <v>355</v>
      </c>
      <c r="M387" s="234" t="s">
        <v>259</v>
      </c>
      <c r="N387" s="234" t="s">
        <v>1185</v>
      </c>
      <c r="O387" s="234" t="s">
        <v>196</v>
      </c>
      <c r="P387" s="4" t="s">
        <v>30</v>
      </c>
      <c r="Q387" s="40" t="s">
        <v>30</v>
      </c>
      <c r="R387" s="38" t="s">
        <v>144</v>
      </c>
      <c r="S387" s="38"/>
      <c r="T387" s="38"/>
      <c r="U387" s="38" t="s">
        <v>263</v>
      </c>
      <c r="V387" s="38" t="s">
        <v>28</v>
      </c>
      <c r="W387" s="38"/>
      <c r="X387" s="38" t="s">
        <v>12</v>
      </c>
      <c r="Y387" s="38" t="s">
        <v>7</v>
      </c>
      <c r="Z387" s="93" t="s">
        <v>1824</v>
      </c>
      <c r="AA387" s="93" t="s">
        <v>1825</v>
      </c>
      <c r="AB387" s="4" t="s">
        <v>173</v>
      </c>
      <c r="AC387" s="4" t="s">
        <v>174</v>
      </c>
      <c r="AD387" s="4" t="s">
        <v>173</v>
      </c>
      <c r="AE387" s="4" t="s">
        <v>173</v>
      </c>
      <c r="AF387" s="4" t="s">
        <v>173</v>
      </c>
      <c r="AG387" s="4" t="s">
        <v>173</v>
      </c>
      <c r="AH387" s="38"/>
      <c r="AI387" s="38"/>
      <c r="AJ387" s="4" t="s">
        <v>174</v>
      </c>
      <c r="AK387" s="4" t="s">
        <v>1509</v>
      </c>
      <c r="AL387" s="4" t="s">
        <v>1669</v>
      </c>
      <c r="AM387" s="4" t="s">
        <v>906</v>
      </c>
      <c r="AN387" s="11">
        <f t="shared" ref="AN387:AN450" si="44">IF(OR(LEFT(AQ387,2)="01",LEFT(AQ387,2)="02",LEFT(AQ387,2)="03",LEFT(AQ387,2)="04",LEFT(AQ387,2)="05",LEFT(AQ387,2)="06",LEFT(AQ387,2)="07"),1,IF(OR(LEFT(AQ387,2)="08",LEFT(AQ387,2)="09",LEFT(AQ387,2)="10",LEFT(AQ387,2)="11",LEFT(AQ387,2)="12",LEFT(AQ387,2)="13",LEFT(AQ387,2)="14"),2,IF(OR(LEFT(AQ387,2)="15",LEFT(AQ387,2)="16",LEFT(AQ387,2)="17",LEFT(AQ387,2)="18",LEFT(AQ387,2)="19",LEFT(AQ387,2)="20",LEFT(AQ387,2)="21"),3,IF(OR(LEFT(AQ387,2)="22",LEFT(AQ387,2)="23",LEFT(AQ387,2)="24",LEFT(AQ387,2)="25",LEFT(AQ387,2)="26",LEFT(AQ387,2)="27",LEFT(AQ387,2)="28"),4,5))))</f>
        <v>4</v>
      </c>
      <c r="AO387" s="11" t="str">
        <f t="shared" si="41"/>
        <v>Dia útil</v>
      </c>
      <c r="AP387" s="11">
        <f t="shared" si="42"/>
        <v>18</v>
      </c>
      <c r="AQ387" s="11" t="str">
        <f t="shared" si="43"/>
        <v>26/09/2024</v>
      </c>
    </row>
    <row r="388" spans="1:43" ht="31.5" customHeight="1" x14ac:dyDescent="0.3">
      <c r="A388" s="28">
        <v>45509</v>
      </c>
      <c r="B388" s="91">
        <v>45562</v>
      </c>
      <c r="C388" s="38">
        <f t="shared" si="40"/>
        <v>53</v>
      </c>
      <c r="D388" s="4">
        <v>7</v>
      </c>
      <c r="E388" s="4">
        <v>13106715</v>
      </c>
      <c r="F388" s="3" t="s">
        <v>1826</v>
      </c>
      <c r="G388" s="4" t="s">
        <v>1827</v>
      </c>
      <c r="H388" s="4">
        <v>73</v>
      </c>
      <c r="I388" s="38" t="s">
        <v>268</v>
      </c>
      <c r="J388" s="4" t="s">
        <v>1379</v>
      </c>
      <c r="K388" s="38" t="s">
        <v>118</v>
      </c>
      <c r="L388" s="4" t="s">
        <v>136</v>
      </c>
      <c r="M388" s="234" t="s">
        <v>259</v>
      </c>
      <c r="N388" s="234" t="s">
        <v>290</v>
      </c>
      <c r="O388" s="234" t="s">
        <v>24</v>
      </c>
      <c r="P388" s="4" t="s">
        <v>85</v>
      </c>
      <c r="Q388" s="40" t="s">
        <v>85</v>
      </c>
      <c r="R388" s="4"/>
      <c r="S388" s="4"/>
      <c r="T388" s="4"/>
      <c r="U388" s="38" t="s">
        <v>416</v>
      </c>
      <c r="V388" s="4" t="s">
        <v>55</v>
      </c>
      <c r="W388" s="4"/>
      <c r="X388" s="4" t="s">
        <v>7</v>
      </c>
      <c r="Y388" s="38" t="s">
        <v>7</v>
      </c>
      <c r="Z388" s="29" t="s">
        <v>1828</v>
      </c>
      <c r="AA388" s="29"/>
      <c r="AB388" s="4" t="s">
        <v>173</v>
      </c>
      <c r="AC388" s="4" t="s">
        <v>173</v>
      </c>
      <c r="AD388" s="4" t="s">
        <v>174</v>
      </c>
      <c r="AE388" s="4" t="s">
        <v>173</v>
      </c>
      <c r="AF388" s="4" t="s">
        <v>173</v>
      </c>
      <c r="AG388" s="4" t="s">
        <v>174</v>
      </c>
      <c r="AH388" s="4"/>
      <c r="AI388" s="4"/>
      <c r="AJ388" s="4" t="s">
        <v>173</v>
      </c>
      <c r="AK388" s="4" t="s">
        <v>174</v>
      </c>
      <c r="AL388" s="4"/>
      <c r="AM388" s="4" t="s">
        <v>1517</v>
      </c>
      <c r="AN388" s="11">
        <f t="shared" si="44"/>
        <v>4</v>
      </c>
      <c r="AO388" s="11" t="str">
        <f t="shared" si="41"/>
        <v>Dia útil</v>
      </c>
      <c r="AP388" s="11">
        <f t="shared" si="42"/>
        <v>19</v>
      </c>
      <c r="AQ388" s="11" t="str">
        <f t="shared" si="43"/>
        <v>27/09/2024</v>
      </c>
    </row>
    <row r="389" spans="1:43" ht="31.5" customHeight="1" x14ac:dyDescent="0.3">
      <c r="A389" s="45">
        <v>45440</v>
      </c>
      <c r="B389" s="91">
        <v>45562</v>
      </c>
      <c r="C389" s="38">
        <f t="shared" si="40"/>
        <v>122</v>
      </c>
      <c r="D389" s="38">
        <v>6</v>
      </c>
      <c r="E389" s="38">
        <v>13105914</v>
      </c>
      <c r="F389" s="92" t="s">
        <v>1829</v>
      </c>
      <c r="G389" s="4" t="s">
        <v>1830</v>
      </c>
      <c r="H389" s="4">
        <v>45</v>
      </c>
      <c r="I389" s="38" t="s">
        <v>268</v>
      </c>
      <c r="J389" s="4" t="s">
        <v>1379</v>
      </c>
      <c r="K389" s="38" t="s">
        <v>121</v>
      </c>
      <c r="L389" s="4" t="s">
        <v>625</v>
      </c>
      <c r="M389" s="226" t="s">
        <v>259</v>
      </c>
      <c r="N389" s="226" t="s">
        <v>305</v>
      </c>
      <c r="O389" s="226" t="s">
        <v>196</v>
      </c>
      <c r="P389" s="4" t="s">
        <v>30</v>
      </c>
      <c r="Q389" s="40" t="s">
        <v>30</v>
      </c>
      <c r="R389" s="4" t="s">
        <v>1831</v>
      </c>
      <c r="S389" s="4"/>
      <c r="T389" s="4"/>
      <c r="U389" s="4" t="s">
        <v>263</v>
      </c>
      <c r="V389" s="4" t="s">
        <v>28</v>
      </c>
      <c r="W389" s="4"/>
      <c r="X389" s="38" t="s">
        <v>7</v>
      </c>
      <c r="Y389" s="38" t="s">
        <v>7</v>
      </c>
      <c r="Z389" s="93" t="s">
        <v>1832</v>
      </c>
      <c r="AA389" s="93" t="s">
        <v>1833</v>
      </c>
      <c r="AB389" s="4" t="s">
        <v>173</v>
      </c>
      <c r="AC389" s="4" t="s">
        <v>173</v>
      </c>
      <c r="AD389" s="4" t="s">
        <v>173</v>
      </c>
      <c r="AE389" s="4" t="s">
        <v>173</v>
      </c>
      <c r="AF389" s="4" t="s">
        <v>173</v>
      </c>
      <c r="AG389" s="4" t="s">
        <v>174</v>
      </c>
      <c r="AH389" s="4"/>
      <c r="AI389" s="4"/>
      <c r="AJ389" s="4" t="s">
        <v>174</v>
      </c>
      <c r="AK389" s="4" t="s">
        <v>1515</v>
      </c>
      <c r="AL389" s="38" t="s">
        <v>1515</v>
      </c>
      <c r="AM389" s="4" t="s">
        <v>1517</v>
      </c>
      <c r="AN389" s="11">
        <f t="shared" si="44"/>
        <v>4</v>
      </c>
      <c r="AO389" s="11" t="str">
        <f t="shared" si="41"/>
        <v>Dia útil</v>
      </c>
      <c r="AP389" s="11">
        <f t="shared" si="42"/>
        <v>19</v>
      </c>
      <c r="AQ389" s="11" t="str">
        <f t="shared" si="43"/>
        <v>27/09/2024</v>
      </c>
    </row>
    <row r="390" spans="1:43" ht="31.5" customHeight="1" x14ac:dyDescent="0.3">
      <c r="A390" s="45">
        <v>45562</v>
      </c>
      <c r="B390" s="91">
        <v>45562</v>
      </c>
      <c r="C390" s="38">
        <f t="shared" si="40"/>
        <v>0</v>
      </c>
      <c r="D390" s="38">
        <v>0</v>
      </c>
      <c r="E390" s="38">
        <v>13105917</v>
      </c>
      <c r="F390" s="92" t="s">
        <v>1829</v>
      </c>
      <c r="G390" s="38" t="s">
        <v>1830</v>
      </c>
      <c r="H390" s="38">
        <v>45</v>
      </c>
      <c r="I390" s="38" t="s">
        <v>257</v>
      </c>
      <c r="J390" s="38" t="s">
        <v>1379</v>
      </c>
      <c r="K390" s="38" t="s">
        <v>121</v>
      </c>
      <c r="L390" s="38" t="s">
        <v>625</v>
      </c>
      <c r="M390" s="234" t="s">
        <v>259</v>
      </c>
      <c r="N390" s="234" t="s">
        <v>620</v>
      </c>
      <c r="O390" s="234" t="s">
        <v>196</v>
      </c>
      <c r="P390" s="38" t="s">
        <v>44</v>
      </c>
      <c r="Q390" s="40" t="s">
        <v>44</v>
      </c>
      <c r="R390" s="38" t="s">
        <v>1257</v>
      </c>
      <c r="S390" s="38"/>
      <c r="T390" s="38"/>
      <c r="U390" s="38" t="s">
        <v>263</v>
      </c>
      <c r="V390" s="38" t="s">
        <v>43</v>
      </c>
      <c r="W390" s="38"/>
      <c r="X390" s="4" t="s">
        <v>12</v>
      </c>
      <c r="Y390" s="38" t="s">
        <v>12</v>
      </c>
      <c r="Z390" s="93" t="s">
        <v>1834</v>
      </c>
      <c r="AA390" s="84" t="s">
        <v>1835</v>
      </c>
      <c r="AB390" s="4" t="s">
        <v>174</v>
      </c>
      <c r="AC390" s="4" t="s">
        <v>174</v>
      </c>
      <c r="AD390" s="4" t="s">
        <v>174</v>
      </c>
      <c r="AE390" s="4" t="s">
        <v>173</v>
      </c>
      <c r="AF390" s="4" t="s">
        <v>174</v>
      </c>
      <c r="AG390" s="4" t="s">
        <v>174</v>
      </c>
      <c r="AJ390" s="38" t="s">
        <v>174</v>
      </c>
      <c r="AK390" s="4" t="s">
        <v>174</v>
      </c>
      <c r="AL390" s="38"/>
      <c r="AM390" s="4" t="s">
        <v>174</v>
      </c>
      <c r="AN390" s="11">
        <f t="shared" si="44"/>
        <v>4</v>
      </c>
      <c r="AO390" s="11" t="str">
        <f t="shared" si="41"/>
        <v>Dia útil</v>
      </c>
      <c r="AP390" s="11">
        <f t="shared" si="42"/>
        <v>19</v>
      </c>
      <c r="AQ390" s="11" t="str">
        <f t="shared" si="43"/>
        <v>27/09/2024</v>
      </c>
    </row>
    <row r="391" spans="1:43" ht="31.5" customHeight="1" x14ac:dyDescent="0.3">
      <c r="A391" s="45">
        <v>45540</v>
      </c>
      <c r="B391" s="91">
        <v>45565</v>
      </c>
      <c r="C391" s="38">
        <f t="shared" si="40"/>
        <v>25</v>
      </c>
      <c r="D391" s="38">
        <v>1</v>
      </c>
      <c r="E391" s="38">
        <v>13110578</v>
      </c>
      <c r="F391" s="92" t="s">
        <v>1836</v>
      </c>
      <c r="G391" s="38" t="s">
        <v>1837</v>
      </c>
      <c r="H391" s="38">
        <v>72</v>
      </c>
      <c r="I391" s="38" t="s">
        <v>268</v>
      </c>
      <c r="J391" s="38" t="s">
        <v>1379</v>
      </c>
      <c r="K391" s="38" t="s">
        <v>118</v>
      </c>
      <c r="L391" s="38" t="s">
        <v>224</v>
      </c>
      <c r="M391" s="234" t="s">
        <v>294</v>
      </c>
      <c r="N391" s="234" t="s">
        <v>295</v>
      </c>
      <c r="O391" s="234" t="s">
        <v>26</v>
      </c>
      <c r="P391" s="4" t="s">
        <v>27</v>
      </c>
      <c r="Q391" s="40" t="s">
        <v>27</v>
      </c>
      <c r="R391" s="38"/>
      <c r="S391" s="38"/>
      <c r="T391" s="38" t="s">
        <v>274</v>
      </c>
      <c r="U391" s="38" t="s">
        <v>416</v>
      </c>
      <c r="V391" s="38" t="s">
        <v>25</v>
      </c>
      <c r="W391" s="38"/>
      <c r="X391" s="38" t="s">
        <v>14</v>
      </c>
      <c r="Y391" s="38" t="s">
        <v>14</v>
      </c>
      <c r="Z391" s="93" t="s">
        <v>1838</v>
      </c>
      <c r="AA391" s="93" t="s">
        <v>1839</v>
      </c>
      <c r="AB391" s="4" t="s">
        <v>174</v>
      </c>
      <c r="AC391" s="4" t="s">
        <v>174</v>
      </c>
      <c r="AD391" s="4" t="s">
        <v>174</v>
      </c>
      <c r="AE391" s="4" t="s">
        <v>173</v>
      </c>
      <c r="AF391" s="4" t="s">
        <v>174</v>
      </c>
      <c r="AG391" s="4" t="s">
        <v>174</v>
      </c>
      <c r="AJ391" s="38" t="s">
        <v>174</v>
      </c>
      <c r="AK391" s="4" t="s">
        <v>174</v>
      </c>
      <c r="AL391" s="38"/>
      <c r="AM391" s="4" t="s">
        <v>174</v>
      </c>
      <c r="AN391" s="11">
        <f t="shared" si="44"/>
        <v>5</v>
      </c>
      <c r="AO391" s="11" t="str">
        <f t="shared" si="41"/>
        <v>Dia útil</v>
      </c>
      <c r="AP391" s="11">
        <f t="shared" si="42"/>
        <v>20</v>
      </c>
      <c r="AQ391" s="11" t="str">
        <f t="shared" si="43"/>
        <v>30/09/2024</v>
      </c>
    </row>
    <row r="392" spans="1:43" ht="31.5" customHeight="1" x14ac:dyDescent="0.3">
      <c r="A392" s="28">
        <v>45544</v>
      </c>
      <c r="B392" s="91">
        <v>45565</v>
      </c>
      <c r="C392" s="38">
        <f t="shared" si="40"/>
        <v>21</v>
      </c>
      <c r="D392" s="4" t="s">
        <v>227</v>
      </c>
      <c r="E392" s="4">
        <v>13110644</v>
      </c>
      <c r="F392" s="3" t="s">
        <v>1840</v>
      </c>
      <c r="G392" s="4" t="s">
        <v>1841</v>
      </c>
      <c r="H392" s="4">
        <v>49</v>
      </c>
      <c r="I392" s="38" t="s">
        <v>268</v>
      </c>
      <c r="J392" s="4" t="s">
        <v>1379</v>
      </c>
      <c r="K392" s="38" t="s">
        <v>121</v>
      </c>
      <c r="L392" s="4" t="s">
        <v>223</v>
      </c>
      <c r="M392" s="234" t="s">
        <v>294</v>
      </c>
      <c r="N392" s="234" t="s">
        <v>295</v>
      </c>
      <c r="O392" s="234" t="s">
        <v>26</v>
      </c>
      <c r="P392" s="4" t="s">
        <v>27</v>
      </c>
      <c r="Q392" s="40" t="s">
        <v>27</v>
      </c>
      <c r="R392" s="4"/>
      <c r="S392" s="4"/>
      <c r="T392" s="4" t="s">
        <v>274</v>
      </c>
      <c r="U392" s="38" t="s">
        <v>416</v>
      </c>
      <c r="V392" s="4" t="s">
        <v>25</v>
      </c>
      <c r="W392" s="4"/>
      <c r="X392" s="4" t="s">
        <v>14</v>
      </c>
      <c r="Y392" s="38" t="s">
        <v>14</v>
      </c>
      <c r="Z392" s="29" t="s">
        <v>1842</v>
      </c>
      <c r="AA392" s="29" t="s">
        <v>1538</v>
      </c>
      <c r="AB392" s="4" t="s">
        <v>174</v>
      </c>
      <c r="AC392" s="4" t="s">
        <v>174</v>
      </c>
      <c r="AD392" s="4" t="s">
        <v>174</v>
      </c>
      <c r="AE392" s="38" t="s">
        <v>173</v>
      </c>
      <c r="AF392" s="38" t="s">
        <v>174</v>
      </c>
      <c r="AG392" s="38" t="s">
        <v>174</v>
      </c>
      <c r="AH392" s="11" t="s">
        <v>174</v>
      </c>
      <c r="AI392" s="11" t="s">
        <v>174</v>
      </c>
      <c r="AJ392" s="38" t="s">
        <v>174</v>
      </c>
      <c r="AK392" s="4" t="s">
        <v>174</v>
      </c>
      <c r="AL392" s="4"/>
      <c r="AM392" s="4" t="s">
        <v>1517</v>
      </c>
      <c r="AN392" s="11">
        <f t="shared" si="44"/>
        <v>5</v>
      </c>
      <c r="AO392" s="11" t="str">
        <f t="shared" si="41"/>
        <v>Dia útil</v>
      </c>
      <c r="AP392" s="11">
        <f t="shared" si="42"/>
        <v>20</v>
      </c>
      <c r="AQ392" s="11" t="str">
        <f t="shared" si="43"/>
        <v>30/09/2024</v>
      </c>
    </row>
    <row r="393" spans="1:43" ht="31.5" customHeight="1" x14ac:dyDescent="0.3">
      <c r="A393" s="45">
        <v>45527</v>
      </c>
      <c r="B393" s="91">
        <v>45565</v>
      </c>
      <c r="C393" s="38">
        <f t="shared" si="40"/>
        <v>38</v>
      </c>
      <c r="D393" s="38">
        <v>10</v>
      </c>
      <c r="E393" s="38">
        <v>13110915</v>
      </c>
      <c r="F393" s="92" t="s">
        <v>1843</v>
      </c>
      <c r="G393" s="38" t="s">
        <v>1844</v>
      </c>
      <c r="H393" s="38">
        <v>41</v>
      </c>
      <c r="I393" s="38" t="s">
        <v>257</v>
      </c>
      <c r="J393" s="38" t="s">
        <v>1379</v>
      </c>
      <c r="K393" s="38" t="s">
        <v>121</v>
      </c>
      <c r="L393" s="38" t="s">
        <v>131</v>
      </c>
      <c r="M393" s="234" t="s">
        <v>259</v>
      </c>
      <c r="N393" s="234" t="s">
        <v>290</v>
      </c>
      <c r="O393" s="234" t="s">
        <v>24</v>
      </c>
      <c r="P393" s="38" t="s">
        <v>85</v>
      </c>
      <c r="Q393" s="40" t="s">
        <v>85</v>
      </c>
      <c r="R393" s="38"/>
      <c r="S393" s="38"/>
      <c r="T393" s="38" t="s">
        <v>274</v>
      </c>
      <c r="U393" s="38" t="s">
        <v>416</v>
      </c>
      <c r="V393" s="38" t="s">
        <v>55</v>
      </c>
      <c r="W393" s="38"/>
      <c r="X393" s="38" t="s">
        <v>7</v>
      </c>
      <c r="Y393" s="38" t="s">
        <v>7</v>
      </c>
      <c r="Z393" s="93" t="s">
        <v>1845</v>
      </c>
      <c r="AA393" s="93"/>
      <c r="AB393" s="38"/>
      <c r="AC393" s="38"/>
      <c r="AD393" s="38"/>
      <c r="AE393" s="38"/>
      <c r="AF393" s="38" t="s">
        <v>174</v>
      </c>
      <c r="AG393" s="38"/>
      <c r="AJ393" s="38"/>
      <c r="AK393" s="38"/>
      <c r="AL393" s="38"/>
      <c r="AM393" s="38"/>
      <c r="AN393" s="11">
        <f t="shared" si="44"/>
        <v>5</v>
      </c>
      <c r="AO393" s="11" t="str">
        <f t="shared" si="41"/>
        <v>Dia útil</v>
      </c>
      <c r="AP393" s="11">
        <f t="shared" si="42"/>
        <v>20</v>
      </c>
      <c r="AQ393" s="11" t="str">
        <f t="shared" si="43"/>
        <v>30/09/2024</v>
      </c>
    </row>
    <row r="394" spans="1:43" ht="31.5" customHeight="1" x14ac:dyDescent="0.3">
      <c r="A394" s="28">
        <v>45539</v>
      </c>
      <c r="B394" s="91">
        <v>45565</v>
      </c>
      <c r="C394" s="38">
        <f t="shared" si="40"/>
        <v>26</v>
      </c>
      <c r="D394" s="4">
        <v>4</v>
      </c>
      <c r="E394" s="4">
        <v>13110556</v>
      </c>
      <c r="F394" s="3" t="s">
        <v>1566</v>
      </c>
      <c r="G394" s="38" t="s">
        <v>1567</v>
      </c>
      <c r="H394" s="38">
        <v>59</v>
      </c>
      <c r="I394" s="4" t="s">
        <v>257</v>
      </c>
      <c r="J394" s="38" t="s">
        <v>1379</v>
      </c>
      <c r="K394" s="38" t="s">
        <v>118</v>
      </c>
      <c r="L394" s="38" t="s">
        <v>223</v>
      </c>
      <c r="M394" s="234" t="s">
        <v>259</v>
      </c>
      <c r="N394" s="234" t="s">
        <v>305</v>
      </c>
      <c r="O394" s="234" t="s">
        <v>338</v>
      </c>
      <c r="P394" s="4" t="s">
        <v>94</v>
      </c>
      <c r="Q394" s="40" t="s">
        <v>94</v>
      </c>
      <c r="R394" s="4"/>
      <c r="S394" s="4"/>
      <c r="T394" s="38" t="s">
        <v>262</v>
      </c>
      <c r="U394" s="38" t="s">
        <v>416</v>
      </c>
      <c r="V394" s="38" t="s">
        <v>31</v>
      </c>
      <c r="W394" s="4"/>
      <c r="X394" s="4" t="s">
        <v>12</v>
      </c>
      <c r="Y394" s="38" t="s">
        <v>12</v>
      </c>
      <c r="Z394" s="29" t="s">
        <v>1846</v>
      </c>
      <c r="AA394" s="29"/>
      <c r="AB394" s="38" t="s">
        <v>173</v>
      </c>
      <c r="AC394" s="38" t="s">
        <v>173</v>
      </c>
      <c r="AD394" s="4" t="s">
        <v>174</v>
      </c>
      <c r="AE394" s="38" t="s">
        <v>173</v>
      </c>
      <c r="AF394" s="38" t="s">
        <v>173</v>
      </c>
      <c r="AG394" s="38" t="s">
        <v>174</v>
      </c>
      <c r="AJ394" s="4"/>
      <c r="AK394" s="38" t="s">
        <v>173</v>
      </c>
      <c r="AL394" s="4"/>
      <c r="AM394" s="4" t="s">
        <v>1767</v>
      </c>
      <c r="AN394" s="11">
        <f t="shared" si="44"/>
        <v>5</v>
      </c>
      <c r="AO394" s="11" t="str">
        <f t="shared" si="41"/>
        <v>Dia útil</v>
      </c>
      <c r="AP394" s="11">
        <f t="shared" si="42"/>
        <v>20</v>
      </c>
      <c r="AQ394" s="11" t="str">
        <f t="shared" si="43"/>
        <v>30/09/2024</v>
      </c>
    </row>
    <row r="395" spans="1:43" ht="31.5" customHeight="1" x14ac:dyDescent="0.3">
      <c r="A395" s="28">
        <v>45565</v>
      </c>
      <c r="B395" s="91">
        <v>45565</v>
      </c>
      <c r="C395" s="38">
        <f t="shared" si="40"/>
        <v>0</v>
      </c>
      <c r="D395" s="4">
        <v>1</v>
      </c>
      <c r="E395" s="4">
        <v>13108668</v>
      </c>
      <c r="F395" s="3" t="s">
        <v>1847</v>
      </c>
      <c r="G395" s="4" t="s">
        <v>1848</v>
      </c>
      <c r="H395" s="4">
        <v>78</v>
      </c>
      <c r="I395" s="38" t="s">
        <v>268</v>
      </c>
      <c r="J395" s="4" t="s">
        <v>1379</v>
      </c>
      <c r="K395" s="38" t="s">
        <v>121</v>
      </c>
      <c r="L395" s="38" t="s">
        <v>224</v>
      </c>
      <c r="M395" s="234" t="s">
        <v>259</v>
      </c>
      <c r="N395" s="234" t="s">
        <v>620</v>
      </c>
      <c r="O395" s="234" t="s">
        <v>196</v>
      </c>
      <c r="P395" s="40" t="s">
        <v>38</v>
      </c>
      <c r="Q395" s="40" t="s">
        <v>38</v>
      </c>
      <c r="R395" s="4"/>
      <c r="S395" s="4"/>
      <c r="T395" s="38"/>
      <c r="U395" s="38" t="s">
        <v>263</v>
      </c>
      <c r="V395" s="4" t="s">
        <v>39</v>
      </c>
      <c r="W395" s="4"/>
      <c r="X395" s="4" t="s">
        <v>7</v>
      </c>
      <c r="Y395" s="4" t="s">
        <v>7</v>
      </c>
      <c r="Z395" s="29" t="s">
        <v>1849</v>
      </c>
      <c r="AA395" s="29" t="s">
        <v>1850</v>
      </c>
      <c r="AB395" s="4" t="s">
        <v>173</v>
      </c>
      <c r="AC395" s="4" t="s">
        <v>173</v>
      </c>
      <c r="AD395" s="4" t="s">
        <v>173</v>
      </c>
      <c r="AE395" s="38" t="s">
        <v>173</v>
      </c>
      <c r="AF395" s="38" t="s">
        <v>173</v>
      </c>
      <c r="AG395" s="38" t="s">
        <v>174</v>
      </c>
      <c r="AJ395" s="38" t="s">
        <v>173</v>
      </c>
      <c r="AK395" s="38" t="s">
        <v>173</v>
      </c>
      <c r="AL395" s="38" t="s">
        <v>1851</v>
      </c>
      <c r="AM395" s="38" t="s">
        <v>1517</v>
      </c>
      <c r="AN395" s="11">
        <f t="shared" si="44"/>
        <v>5</v>
      </c>
      <c r="AO395" s="11" t="str">
        <f t="shared" si="41"/>
        <v>Dia útil</v>
      </c>
      <c r="AP395" s="11">
        <f t="shared" si="42"/>
        <v>20</v>
      </c>
      <c r="AQ395" s="11" t="str">
        <f t="shared" si="43"/>
        <v>30/09/2024</v>
      </c>
    </row>
    <row r="396" spans="1:43" ht="31.5" customHeight="1" x14ac:dyDescent="0.3">
      <c r="A396" s="45">
        <v>45565</v>
      </c>
      <c r="B396" s="91">
        <v>45565</v>
      </c>
      <c r="C396" s="38">
        <f t="shared" si="40"/>
        <v>0</v>
      </c>
      <c r="D396" s="38">
        <v>0</v>
      </c>
      <c r="E396" s="38">
        <v>13109924</v>
      </c>
      <c r="F396" s="3" t="s">
        <v>1852</v>
      </c>
      <c r="G396" s="4" t="s">
        <v>1853</v>
      </c>
      <c r="H396" s="4">
        <v>63</v>
      </c>
      <c r="I396" s="38" t="s">
        <v>268</v>
      </c>
      <c r="J396" s="38" t="s">
        <v>283</v>
      </c>
      <c r="K396" s="38" t="s">
        <v>118</v>
      </c>
      <c r="L396" s="38" t="s">
        <v>625</v>
      </c>
      <c r="M396" s="234" t="s">
        <v>259</v>
      </c>
      <c r="N396" s="234" t="s">
        <v>620</v>
      </c>
      <c r="O396" s="234" t="s">
        <v>196</v>
      </c>
      <c r="P396" s="38" t="s">
        <v>190</v>
      </c>
      <c r="Q396" s="40" t="s">
        <v>190</v>
      </c>
      <c r="R396" s="4"/>
      <c r="S396" s="4"/>
      <c r="T396" s="4"/>
      <c r="U396" s="4" t="s">
        <v>263</v>
      </c>
      <c r="V396" s="4" t="s">
        <v>39</v>
      </c>
      <c r="W396" s="4"/>
      <c r="X396" s="38" t="s">
        <v>7</v>
      </c>
      <c r="Y396" s="38" t="s">
        <v>12</v>
      </c>
      <c r="Z396" s="93" t="s">
        <v>1854</v>
      </c>
      <c r="AA396" s="93"/>
      <c r="AB396" s="38" t="s">
        <v>174</v>
      </c>
      <c r="AC396" s="38" t="s">
        <v>174</v>
      </c>
      <c r="AD396" s="112" t="s">
        <v>174</v>
      </c>
      <c r="AE396" s="4" t="s">
        <v>173</v>
      </c>
      <c r="AF396" s="4" t="s">
        <v>173</v>
      </c>
      <c r="AG396" s="4" t="s">
        <v>174</v>
      </c>
      <c r="AI396" s="4"/>
      <c r="AJ396" s="4" t="s">
        <v>174</v>
      </c>
      <c r="AK396" s="4" t="s">
        <v>174</v>
      </c>
      <c r="AL396" s="4"/>
      <c r="AM396" s="4" t="s">
        <v>174</v>
      </c>
      <c r="AN396" s="4">
        <f t="shared" si="44"/>
        <v>5</v>
      </c>
      <c r="AO396" s="4" t="str">
        <f t="shared" si="41"/>
        <v>Dia útil</v>
      </c>
      <c r="AP396" s="4">
        <f t="shared" si="42"/>
        <v>20</v>
      </c>
      <c r="AQ396" s="4" t="str">
        <f t="shared" si="43"/>
        <v>30/09/2024</v>
      </c>
    </row>
    <row r="397" spans="1:43" ht="31.5" customHeight="1" x14ac:dyDescent="0.3">
      <c r="A397" s="45">
        <v>45521</v>
      </c>
      <c r="B397" s="91">
        <v>45565</v>
      </c>
      <c r="C397" s="38">
        <f t="shared" si="40"/>
        <v>44</v>
      </c>
      <c r="D397" s="38">
        <v>6</v>
      </c>
      <c r="E397" s="38">
        <v>13109801</v>
      </c>
      <c r="F397" s="92" t="s">
        <v>1855</v>
      </c>
      <c r="G397" s="38" t="s">
        <v>1856</v>
      </c>
      <c r="H397" s="38">
        <v>35</v>
      </c>
      <c r="I397" s="4" t="s">
        <v>268</v>
      </c>
      <c r="J397" s="38" t="s">
        <v>1379</v>
      </c>
      <c r="K397" s="38" t="s">
        <v>118</v>
      </c>
      <c r="L397" s="38" t="s">
        <v>132</v>
      </c>
      <c r="M397" s="226" t="s">
        <v>259</v>
      </c>
      <c r="N397" s="226" t="s">
        <v>290</v>
      </c>
      <c r="O397" s="226" t="s">
        <v>24</v>
      </c>
      <c r="P397" s="4" t="s">
        <v>2375</v>
      </c>
      <c r="Q397" s="40" t="s">
        <v>2375</v>
      </c>
      <c r="R397" s="4"/>
      <c r="S397" s="4"/>
      <c r="T397" s="38"/>
      <c r="U397" s="38" t="s">
        <v>416</v>
      </c>
      <c r="V397" s="38" t="s">
        <v>28</v>
      </c>
      <c r="W397" s="38"/>
      <c r="X397" s="38" t="s">
        <v>12</v>
      </c>
      <c r="Y397" s="38" t="s">
        <v>7</v>
      </c>
      <c r="Z397" s="93" t="s">
        <v>1857</v>
      </c>
      <c r="AA397" s="93" t="s">
        <v>1858</v>
      </c>
      <c r="AB397" s="38" t="s">
        <v>173</v>
      </c>
      <c r="AC397" s="38" t="s">
        <v>174</v>
      </c>
      <c r="AD397" s="38" t="s">
        <v>173</v>
      </c>
      <c r="AE397" s="46" t="s">
        <v>173</v>
      </c>
      <c r="AF397" s="46" t="s">
        <v>173</v>
      </c>
      <c r="AG397" s="46" t="s">
        <v>174</v>
      </c>
      <c r="AJ397" s="46" t="s">
        <v>173</v>
      </c>
      <c r="AK397" s="46" t="s">
        <v>174</v>
      </c>
      <c r="AL397" s="46"/>
      <c r="AM397" s="46" t="s">
        <v>174</v>
      </c>
      <c r="AN397" s="11">
        <f t="shared" si="44"/>
        <v>5</v>
      </c>
      <c r="AO397" s="11" t="str">
        <f t="shared" si="41"/>
        <v>Dia útil</v>
      </c>
      <c r="AP397" s="11">
        <f t="shared" si="42"/>
        <v>20</v>
      </c>
      <c r="AQ397" s="11" t="str">
        <f t="shared" si="43"/>
        <v>30/09/2024</v>
      </c>
    </row>
    <row r="398" spans="1:43" ht="31.5" customHeight="1" x14ac:dyDescent="0.3">
      <c r="A398" s="45">
        <v>45566</v>
      </c>
      <c r="B398" s="91">
        <v>45566</v>
      </c>
      <c r="C398" s="38">
        <f t="shared" si="40"/>
        <v>0</v>
      </c>
      <c r="D398" s="38">
        <v>1</v>
      </c>
      <c r="E398" s="38">
        <v>13111735</v>
      </c>
      <c r="F398" s="92" t="s">
        <v>767</v>
      </c>
      <c r="G398" s="38" t="s">
        <v>768</v>
      </c>
      <c r="H398" s="38">
        <v>35</v>
      </c>
      <c r="I398" s="38" t="s">
        <v>257</v>
      </c>
      <c r="J398" s="38" t="s">
        <v>1220</v>
      </c>
      <c r="K398" s="38" t="s">
        <v>118</v>
      </c>
      <c r="L398" s="38" t="s">
        <v>1402</v>
      </c>
      <c r="M398" s="234" t="s">
        <v>259</v>
      </c>
      <c r="N398" s="234" t="s">
        <v>620</v>
      </c>
      <c r="O398" s="234" t="s">
        <v>1859</v>
      </c>
      <c r="P398" s="38" t="s">
        <v>35</v>
      </c>
      <c r="Q398" s="40" t="s">
        <v>35</v>
      </c>
      <c r="R398" s="38"/>
      <c r="S398" s="38"/>
      <c r="T398" s="38" t="s">
        <v>274</v>
      </c>
      <c r="U398" s="38" t="s">
        <v>263</v>
      </c>
      <c r="V398" s="38" t="s">
        <v>46</v>
      </c>
      <c r="W398" s="38"/>
      <c r="X398" s="4" t="s">
        <v>7</v>
      </c>
      <c r="Y398" s="38" t="s">
        <v>7</v>
      </c>
      <c r="Z398" s="93" t="s">
        <v>1860</v>
      </c>
      <c r="AA398" s="93" t="s">
        <v>2442</v>
      </c>
      <c r="AB398" s="38" t="s">
        <v>174</v>
      </c>
      <c r="AC398" s="38" t="s">
        <v>174</v>
      </c>
      <c r="AD398" s="38" t="s">
        <v>174</v>
      </c>
      <c r="AE398" s="38" t="s">
        <v>173</v>
      </c>
      <c r="AF398" s="38" t="s">
        <v>173</v>
      </c>
      <c r="AG398" s="38" t="s">
        <v>174</v>
      </c>
      <c r="AJ398" s="38" t="s">
        <v>174</v>
      </c>
      <c r="AK398" s="112" t="s">
        <v>174</v>
      </c>
      <c r="AL398" s="4"/>
      <c r="AM398" s="4" t="s">
        <v>174</v>
      </c>
      <c r="AN398" s="11">
        <f t="shared" si="44"/>
        <v>1</v>
      </c>
      <c r="AO398" s="11" t="str">
        <f t="shared" si="41"/>
        <v>Dia útil</v>
      </c>
      <c r="AP398" s="11">
        <f t="shared" si="42"/>
        <v>-2</v>
      </c>
      <c r="AQ398" s="11" t="str">
        <f t="shared" si="43"/>
        <v>01/10/2024</v>
      </c>
    </row>
    <row r="399" spans="1:43" ht="31.5" customHeight="1" x14ac:dyDescent="0.3">
      <c r="A399" s="45">
        <v>45558</v>
      </c>
      <c r="B399" s="91">
        <v>45566</v>
      </c>
      <c r="C399" s="38">
        <f t="shared" si="40"/>
        <v>8</v>
      </c>
      <c r="D399" s="38">
        <v>1</v>
      </c>
      <c r="E399" s="38">
        <v>13112317</v>
      </c>
      <c r="F399" s="92" t="s">
        <v>1358</v>
      </c>
      <c r="G399" s="38" t="s">
        <v>1359</v>
      </c>
      <c r="H399" s="38">
        <v>43</v>
      </c>
      <c r="I399" s="38" t="s">
        <v>257</v>
      </c>
      <c r="J399" s="38" t="s">
        <v>1220</v>
      </c>
      <c r="K399" s="38" t="s">
        <v>118</v>
      </c>
      <c r="L399" s="38" t="s">
        <v>136</v>
      </c>
      <c r="M399" s="234" t="s">
        <v>259</v>
      </c>
      <c r="N399" s="234" t="s">
        <v>620</v>
      </c>
      <c r="O399" s="234" t="s">
        <v>24</v>
      </c>
      <c r="P399" s="38" t="s">
        <v>80</v>
      </c>
      <c r="Q399" s="40" t="s">
        <v>2482</v>
      </c>
      <c r="R399" s="38" t="s">
        <v>1831</v>
      </c>
      <c r="S399" s="38"/>
      <c r="T399" s="38" t="s">
        <v>262</v>
      </c>
      <c r="U399" s="38" t="s">
        <v>263</v>
      </c>
      <c r="V399" s="38" t="s">
        <v>43</v>
      </c>
      <c r="W399" s="38"/>
      <c r="X399" s="38" t="s">
        <v>7</v>
      </c>
      <c r="Y399" s="38" t="s">
        <v>7</v>
      </c>
      <c r="Z399" s="93" t="s">
        <v>1861</v>
      </c>
      <c r="AA399" s="93" t="s">
        <v>2443</v>
      </c>
      <c r="AB399" s="38" t="s">
        <v>173</v>
      </c>
      <c r="AC399" s="38" t="s">
        <v>173</v>
      </c>
      <c r="AD399" s="38" t="s">
        <v>174</v>
      </c>
      <c r="AE399" s="38" t="s">
        <v>173</v>
      </c>
      <c r="AF399" s="38" t="s">
        <v>173</v>
      </c>
      <c r="AG399" s="38" t="s">
        <v>174</v>
      </c>
      <c r="AJ399" s="38" t="s">
        <v>173</v>
      </c>
      <c r="AK399" s="38" t="s">
        <v>174</v>
      </c>
      <c r="AL399" s="38"/>
      <c r="AM399" s="38" t="s">
        <v>1517</v>
      </c>
      <c r="AN399" s="11">
        <f t="shared" si="44"/>
        <v>1</v>
      </c>
      <c r="AO399" s="11" t="str">
        <f t="shared" si="41"/>
        <v>Dia útil</v>
      </c>
      <c r="AP399" s="11">
        <f t="shared" si="42"/>
        <v>-2</v>
      </c>
      <c r="AQ399" s="11" t="str">
        <f t="shared" si="43"/>
        <v>01/10/2024</v>
      </c>
    </row>
    <row r="400" spans="1:43" ht="31.5" customHeight="1" x14ac:dyDescent="0.3">
      <c r="A400" s="28">
        <v>45524</v>
      </c>
      <c r="B400" s="69">
        <v>45567</v>
      </c>
      <c r="C400" s="38">
        <f t="shared" si="40"/>
        <v>43</v>
      </c>
      <c r="D400" s="4">
        <v>8</v>
      </c>
      <c r="E400" s="4">
        <v>13113835</v>
      </c>
      <c r="F400" s="3" t="s">
        <v>1862</v>
      </c>
      <c r="G400" s="38" t="s">
        <v>1863</v>
      </c>
      <c r="H400" s="38">
        <v>9</v>
      </c>
      <c r="I400" s="38" t="s">
        <v>257</v>
      </c>
      <c r="J400" s="38" t="s">
        <v>1379</v>
      </c>
      <c r="K400" s="38" t="s">
        <v>121</v>
      </c>
      <c r="L400" s="4" t="s">
        <v>224</v>
      </c>
      <c r="M400" s="234" t="s">
        <v>259</v>
      </c>
      <c r="N400" s="234" t="s">
        <v>305</v>
      </c>
      <c r="O400" s="234" t="s">
        <v>196</v>
      </c>
      <c r="P400" s="4" t="s">
        <v>30</v>
      </c>
      <c r="Q400" s="40" t="s">
        <v>30</v>
      </c>
      <c r="R400" s="4" t="s">
        <v>1864</v>
      </c>
      <c r="S400" s="4"/>
      <c r="T400" s="38" t="s">
        <v>274</v>
      </c>
      <c r="U400" s="38" t="s">
        <v>263</v>
      </c>
      <c r="V400" s="4" t="s">
        <v>28</v>
      </c>
      <c r="W400" s="4"/>
      <c r="X400" s="38" t="s">
        <v>7</v>
      </c>
      <c r="Y400" s="38" t="s">
        <v>7</v>
      </c>
      <c r="Z400" s="29" t="s">
        <v>1865</v>
      </c>
      <c r="AA400" s="29" t="s">
        <v>1866</v>
      </c>
      <c r="AB400" s="4" t="s">
        <v>174</v>
      </c>
      <c r="AC400" s="4" t="s">
        <v>174</v>
      </c>
      <c r="AD400" s="38" t="s">
        <v>173</v>
      </c>
      <c r="AE400" s="38" t="s">
        <v>173</v>
      </c>
      <c r="AF400" s="38" t="s">
        <v>173</v>
      </c>
      <c r="AG400" s="38" t="s">
        <v>173</v>
      </c>
      <c r="AJ400" s="38" t="s">
        <v>173</v>
      </c>
      <c r="AK400" s="4" t="s">
        <v>1867</v>
      </c>
      <c r="AL400" s="4"/>
      <c r="AM400" s="4"/>
      <c r="AN400" s="11">
        <f t="shared" si="44"/>
        <v>1</v>
      </c>
      <c r="AO400" s="11" t="str">
        <f t="shared" si="41"/>
        <v>Dia útil</v>
      </c>
      <c r="AP400" s="11">
        <f t="shared" si="42"/>
        <v>1</v>
      </c>
      <c r="AQ400" s="11" t="str">
        <f t="shared" si="43"/>
        <v>02/10/2024</v>
      </c>
    </row>
    <row r="401" spans="1:43" ht="31.5" customHeight="1" x14ac:dyDescent="0.3">
      <c r="A401" s="28">
        <v>45553</v>
      </c>
      <c r="B401" s="69">
        <v>45567</v>
      </c>
      <c r="C401" s="38">
        <f t="shared" si="40"/>
        <v>14</v>
      </c>
      <c r="D401" s="4" t="s">
        <v>227</v>
      </c>
      <c r="E401" s="4">
        <v>13114099</v>
      </c>
      <c r="F401" s="3" t="s">
        <v>1868</v>
      </c>
      <c r="G401" s="38" t="s">
        <v>1869</v>
      </c>
      <c r="H401" s="38">
        <v>32</v>
      </c>
      <c r="I401" s="4" t="s">
        <v>268</v>
      </c>
      <c r="J401" s="38" t="s">
        <v>1220</v>
      </c>
      <c r="K401" s="4" t="s">
        <v>116</v>
      </c>
      <c r="L401" s="4" t="s">
        <v>223</v>
      </c>
      <c r="M401" s="226" t="s">
        <v>294</v>
      </c>
      <c r="N401" s="226" t="s">
        <v>295</v>
      </c>
      <c r="O401" s="226" t="s">
        <v>26</v>
      </c>
      <c r="P401" s="4" t="s">
        <v>27</v>
      </c>
      <c r="Q401" s="40" t="s">
        <v>27</v>
      </c>
      <c r="R401" s="4"/>
      <c r="S401" s="4"/>
      <c r="T401" s="38" t="s">
        <v>274</v>
      </c>
      <c r="U401" s="4" t="s">
        <v>416</v>
      </c>
      <c r="V401" s="4" t="s">
        <v>25</v>
      </c>
      <c r="W401" s="4"/>
      <c r="X401" s="4" t="s">
        <v>14</v>
      </c>
      <c r="Y401" s="38" t="s">
        <v>14</v>
      </c>
      <c r="Z401" s="29" t="s">
        <v>1870</v>
      </c>
      <c r="AA401" s="29" t="s">
        <v>1538</v>
      </c>
      <c r="AB401" s="4" t="s">
        <v>174</v>
      </c>
      <c r="AC401" s="4" t="s">
        <v>174</v>
      </c>
      <c r="AD401" s="4" t="s">
        <v>174</v>
      </c>
      <c r="AE401" s="4" t="s">
        <v>173</v>
      </c>
      <c r="AF401" s="4" t="s">
        <v>174</v>
      </c>
      <c r="AG401" s="4" t="s">
        <v>174</v>
      </c>
      <c r="AH401" s="4" t="s">
        <v>174</v>
      </c>
      <c r="AI401" s="4" t="s">
        <v>174</v>
      </c>
      <c r="AJ401" s="4" t="s">
        <v>174</v>
      </c>
      <c r="AK401" s="4" t="s">
        <v>174</v>
      </c>
      <c r="AL401" s="4"/>
      <c r="AM401" s="4"/>
      <c r="AN401" s="11">
        <f t="shared" si="44"/>
        <v>1</v>
      </c>
      <c r="AO401" s="11" t="str">
        <f t="shared" si="41"/>
        <v>Dia útil</v>
      </c>
      <c r="AP401" s="11">
        <f t="shared" si="42"/>
        <v>1</v>
      </c>
      <c r="AQ401" s="11" t="str">
        <f t="shared" si="43"/>
        <v>02/10/2024</v>
      </c>
    </row>
    <row r="402" spans="1:43" ht="31.5" customHeight="1" x14ac:dyDescent="0.3">
      <c r="A402" s="28">
        <v>45567</v>
      </c>
      <c r="B402" s="69">
        <v>45567</v>
      </c>
      <c r="C402" s="38">
        <f t="shared" si="40"/>
        <v>0</v>
      </c>
      <c r="D402" s="4">
        <v>2</v>
      </c>
      <c r="E402" s="4">
        <v>13115578</v>
      </c>
      <c r="F402" s="3" t="s">
        <v>1871</v>
      </c>
      <c r="G402" s="38" t="s">
        <v>1872</v>
      </c>
      <c r="H402" s="38">
        <v>47</v>
      </c>
      <c r="I402" s="4" t="s">
        <v>268</v>
      </c>
      <c r="J402" s="38" t="s">
        <v>1220</v>
      </c>
      <c r="K402" s="38" t="s">
        <v>121</v>
      </c>
      <c r="L402" s="4" t="s">
        <v>304</v>
      </c>
      <c r="M402" s="234" t="s">
        <v>259</v>
      </c>
      <c r="N402" s="234" t="s">
        <v>620</v>
      </c>
      <c r="O402" s="234" t="s">
        <v>196</v>
      </c>
      <c r="P402" s="4" t="s">
        <v>32</v>
      </c>
      <c r="Q402" s="40" t="s">
        <v>32</v>
      </c>
      <c r="R402" s="4" t="s">
        <v>1873</v>
      </c>
      <c r="S402" s="4"/>
      <c r="T402" s="4"/>
      <c r="U402" s="4"/>
      <c r="V402" s="4" t="s">
        <v>28</v>
      </c>
      <c r="W402" s="4"/>
      <c r="X402" s="4" t="s">
        <v>7</v>
      </c>
      <c r="Y402" s="38" t="s">
        <v>12</v>
      </c>
      <c r="Z402" s="29" t="s">
        <v>1874</v>
      </c>
      <c r="AA402" s="29" t="s">
        <v>1875</v>
      </c>
      <c r="AB402" s="4" t="s">
        <v>173</v>
      </c>
      <c r="AC402" s="4" t="s">
        <v>174</v>
      </c>
      <c r="AD402" s="38" t="s">
        <v>174</v>
      </c>
      <c r="AE402" s="38" t="s">
        <v>173</v>
      </c>
      <c r="AF402" s="38" t="s">
        <v>173</v>
      </c>
      <c r="AG402" s="38" t="s">
        <v>174</v>
      </c>
      <c r="AJ402" s="38" t="s">
        <v>173</v>
      </c>
      <c r="AK402" s="4"/>
      <c r="AL402" s="4"/>
      <c r="AM402" s="4"/>
      <c r="AN402" s="11">
        <f t="shared" si="44"/>
        <v>1</v>
      </c>
      <c r="AO402" s="11" t="str">
        <f t="shared" si="41"/>
        <v>Dia útil</v>
      </c>
      <c r="AP402" s="11">
        <f t="shared" si="42"/>
        <v>1</v>
      </c>
      <c r="AQ402" s="11" t="str">
        <f t="shared" si="43"/>
        <v>02/10/2024</v>
      </c>
    </row>
    <row r="403" spans="1:43" ht="31.5" customHeight="1" x14ac:dyDescent="0.3">
      <c r="A403" s="28">
        <v>45555</v>
      </c>
      <c r="B403" s="69">
        <v>45567</v>
      </c>
      <c r="C403" s="38">
        <f t="shared" si="40"/>
        <v>12</v>
      </c>
      <c r="D403" s="4">
        <v>3</v>
      </c>
      <c r="E403" s="4">
        <v>13115601</v>
      </c>
      <c r="F403" s="3" t="s">
        <v>1876</v>
      </c>
      <c r="G403" s="4" t="s">
        <v>1877</v>
      </c>
      <c r="H403" s="4">
        <v>44</v>
      </c>
      <c r="I403" s="4" t="s">
        <v>268</v>
      </c>
      <c r="J403" s="4" t="s">
        <v>336</v>
      </c>
      <c r="K403" s="4" t="s">
        <v>116</v>
      </c>
      <c r="L403" s="4" t="s">
        <v>355</v>
      </c>
      <c r="M403" s="234" t="s">
        <v>259</v>
      </c>
      <c r="N403" s="234" t="s">
        <v>338</v>
      </c>
      <c r="O403" s="234" t="s">
        <v>338</v>
      </c>
      <c r="P403" s="4" t="s">
        <v>50</v>
      </c>
      <c r="Q403" s="40" t="s">
        <v>50</v>
      </c>
      <c r="R403" s="4"/>
      <c r="S403" s="4"/>
      <c r="T403" s="4"/>
      <c r="U403" s="4"/>
      <c r="V403" s="4" t="s">
        <v>31</v>
      </c>
      <c r="W403" s="4"/>
      <c r="X403" s="4" t="s">
        <v>7</v>
      </c>
      <c r="Y403" s="38" t="s">
        <v>12</v>
      </c>
      <c r="Z403" s="29" t="s">
        <v>1878</v>
      </c>
      <c r="AA403" s="29" t="s">
        <v>1879</v>
      </c>
      <c r="AB403" s="4" t="s">
        <v>173</v>
      </c>
      <c r="AC403" s="4" t="s">
        <v>173</v>
      </c>
      <c r="AD403" s="38" t="s">
        <v>174</v>
      </c>
      <c r="AE403" s="38" t="s">
        <v>173</v>
      </c>
      <c r="AF403" s="38" t="s">
        <v>173</v>
      </c>
      <c r="AG403" s="38" t="s">
        <v>174</v>
      </c>
      <c r="AJ403" s="38" t="s">
        <v>173</v>
      </c>
      <c r="AK403" s="4"/>
      <c r="AL403" s="4"/>
      <c r="AM403" s="38" t="s">
        <v>1517</v>
      </c>
      <c r="AN403" s="11">
        <f t="shared" si="44"/>
        <v>1</v>
      </c>
      <c r="AO403" s="11" t="str">
        <f t="shared" si="41"/>
        <v>Dia útil</v>
      </c>
      <c r="AP403" s="11">
        <f t="shared" si="42"/>
        <v>1</v>
      </c>
      <c r="AQ403" s="11" t="str">
        <f t="shared" si="43"/>
        <v>02/10/2024</v>
      </c>
    </row>
    <row r="404" spans="1:43" ht="31.5" customHeight="1" x14ac:dyDescent="0.3">
      <c r="A404" s="28">
        <v>45545</v>
      </c>
      <c r="B404" s="69">
        <v>45568</v>
      </c>
      <c r="C404" s="38">
        <f t="shared" si="40"/>
        <v>23</v>
      </c>
      <c r="D404" s="4">
        <v>10</v>
      </c>
      <c r="E404" s="4">
        <v>13116546</v>
      </c>
      <c r="F404" s="3" t="s">
        <v>1880</v>
      </c>
      <c r="G404" s="38" t="s">
        <v>1881</v>
      </c>
      <c r="H404" s="38">
        <v>36</v>
      </c>
      <c r="I404" s="4" t="s">
        <v>268</v>
      </c>
      <c r="J404" s="38" t="s">
        <v>1379</v>
      </c>
      <c r="K404" s="38" t="s">
        <v>118</v>
      </c>
      <c r="L404" s="4" t="s">
        <v>223</v>
      </c>
      <c r="M404" s="226" t="s">
        <v>1882</v>
      </c>
      <c r="N404" s="226" t="s">
        <v>1281</v>
      </c>
      <c r="O404" s="226" t="s">
        <v>207</v>
      </c>
      <c r="P404" s="4" t="s">
        <v>62</v>
      </c>
      <c r="Q404" s="40" t="s">
        <v>85</v>
      </c>
      <c r="R404" s="4"/>
      <c r="S404" s="4"/>
      <c r="T404" s="4" t="s">
        <v>274</v>
      </c>
      <c r="U404" s="4" t="s">
        <v>416</v>
      </c>
      <c r="V404" s="4" t="s">
        <v>55</v>
      </c>
      <c r="W404" s="4"/>
      <c r="X404" s="4" t="s">
        <v>7</v>
      </c>
      <c r="Y404" s="38" t="s">
        <v>7</v>
      </c>
      <c r="Z404" s="29" t="s">
        <v>1883</v>
      </c>
      <c r="AA404" s="29" t="s">
        <v>1884</v>
      </c>
      <c r="AB404" s="4" t="s">
        <v>173</v>
      </c>
      <c r="AC404" s="4" t="s">
        <v>173</v>
      </c>
      <c r="AD404" s="4"/>
      <c r="AE404" s="4"/>
      <c r="AF404" s="4"/>
      <c r="AG404" s="4"/>
      <c r="AJ404" s="38" t="s">
        <v>173</v>
      </c>
      <c r="AK404" s="4" t="s">
        <v>1590</v>
      </c>
      <c r="AL404" s="4"/>
      <c r="AM404" s="38" t="s">
        <v>1517</v>
      </c>
      <c r="AN404" s="11">
        <f t="shared" si="44"/>
        <v>1</v>
      </c>
      <c r="AO404" s="11" t="str">
        <f t="shared" si="41"/>
        <v>Dia útil</v>
      </c>
      <c r="AP404" s="11">
        <f t="shared" si="42"/>
        <v>2</v>
      </c>
      <c r="AQ404" s="11" t="str">
        <f t="shared" si="43"/>
        <v>03/10/2024</v>
      </c>
    </row>
    <row r="405" spans="1:43" ht="31.5" customHeight="1" x14ac:dyDescent="0.3">
      <c r="A405" s="28">
        <v>45540</v>
      </c>
      <c r="B405" s="69">
        <v>45568</v>
      </c>
      <c r="C405" s="38">
        <f t="shared" si="40"/>
        <v>28</v>
      </c>
      <c r="D405" s="4">
        <v>5</v>
      </c>
      <c r="E405" s="4">
        <v>13116709</v>
      </c>
      <c r="F405" s="3" t="s">
        <v>1885</v>
      </c>
      <c r="G405" s="38" t="s">
        <v>1886</v>
      </c>
      <c r="H405" s="38">
        <v>45</v>
      </c>
      <c r="I405" s="38" t="s">
        <v>268</v>
      </c>
      <c r="J405" s="4" t="s">
        <v>283</v>
      </c>
      <c r="K405" s="4" t="s">
        <v>116</v>
      </c>
      <c r="L405" s="4" t="s">
        <v>1402</v>
      </c>
      <c r="M405" s="234" t="s">
        <v>294</v>
      </c>
      <c r="N405" s="234" t="s">
        <v>295</v>
      </c>
      <c r="O405" s="234" t="s">
        <v>26</v>
      </c>
      <c r="P405" s="4" t="s">
        <v>58</v>
      </c>
      <c r="Q405" s="40" t="s">
        <v>76</v>
      </c>
      <c r="R405" s="4"/>
      <c r="S405" s="4"/>
      <c r="T405" s="4"/>
      <c r="U405" s="4"/>
      <c r="V405" s="4" t="s">
        <v>31</v>
      </c>
      <c r="W405" s="4"/>
      <c r="X405" s="4" t="s">
        <v>14</v>
      </c>
      <c r="Y405" s="38" t="s">
        <v>14</v>
      </c>
      <c r="Z405" s="29" t="s">
        <v>1887</v>
      </c>
      <c r="AA405" s="29" t="s">
        <v>2444</v>
      </c>
      <c r="AB405" s="4" t="s">
        <v>174</v>
      </c>
      <c r="AC405" s="4" t="s">
        <v>174</v>
      </c>
      <c r="AD405" s="4" t="s">
        <v>174</v>
      </c>
      <c r="AE405" s="4" t="s">
        <v>173</v>
      </c>
      <c r="AF405" s="4" t="s">
        <v>173</v>
      </c>
      <c r="AG405" s="4" t="s">
        <v>173</v>
      </c>
      <c r="AH405" s="4" t="s">
        <v>174</v>
      </c>
      <c r="AJ405" s="4" t="s">
        <v>174</v>
      </c>
      <c r="AK405" s="4" t="s">
        <v>174</v>
      </c>
      <c r="AL405" s="4"/>
      <c r="AM405" s="4" t="s">
        <v>906</v>
      </c>
      <c r="AN405" s="11">
        <f t="shared" si="44"/>
        <v>1</v>
      </c>
      <c r="AO405" s="11" t="str">
        <f t="shared" si="41"/>
        <v>Dia útil</v>
      </c>
      <c r="AP405" s="11">
        <f t="shared" si="42"/>
        <v>2</v>
      </c>
      <c r="AQ405" s="11" t="str">
        <f t="shared" si="43"/>
        <v>03/10/2024</v>
      </c>
    </row>
    <row r="406" spans="1:43" ht="31.5" customHeight="1" x14ac:dyDescent="0.3">
      <c r="A406" s="28">
        <v>45568</v>
      </c>
      <c r="B406" s="69">
        <v>45568</v>
      </c>
      <c r="C406" s="38">
        <f t="shared" si="40"/>
        <v>0</v>
      </c>
      <c r="D406" s="4">
        <v>1</v>
      </c>
      <c r="E406" s="4">
        <v>13117086</v>
      </c>
      <c r="F406" s="3" t="s">
        <v>1888</v>
      </c>
      <c r="G406" s="38" t="s">
        <v>1889</v>
      </c>
      <c r="H406" s="38">
        <v>62</v>
      </c>
      <c r="I406" s="4" t="s">
        <v>268</v>
      </c>
      <c r="J406" s="4" t="s">
        <v>1379</v>
      </c>
      <c r="K406" s="4" t="s">
        <v>121</v>
      </c>
      <c r="L406" s="4" t="s">
        <v>1402</v>
      </c>
      <c r="M406" s="234" t="s">
        <v>294</v>
      </c>
      <c r="N406" s="234" t="s">
        <v>1890</v>
      </c>
      <c r="O406" s="234" t="s">
        <v>207</v>
      </c>
      <c r="P406" s="4" t="s">
        <v>71</v>
      </c>
      <c r="Q406" s="40" t="s">
        <v>71</v>
      </c>
      <c r="R406" s="4"/>
      <c r="S406" s="4"/>
      <c r="T406" s="4" t="s">
        <v>274</v>
      </c>
      <c r="U406" s="4" t="s">
        <v>2258</v>
      </c>
      <c r="V406" s="4" t="s">
        <v>63</v>
      </c>
      <c r="W406" s="4"/>
      <c r="X406" s="4" t="s">
        <v>12</v>
      </c>
      <c r="Y406" s="38" t="s">
        <v>12</v>
      </c>
      <c r="Z406" s="29" t="s">
        <v>1891</v>
      </c>
      <c r="AA406" s="29" t="s">
        <v>1892</v>
      </c>
      <c r="AB406" s="4" t="s">
        <v>173</v>
      </c>
      <c r="AC406" s="4" t="s">
        <v>173</v>
      </c>
      <c r="AD406" s="38" t="s">
        <v>174</v>
      </c>
      <c r="AE406" s="4" t="s">
        <v>173</v>
      </c>
      <c r="AF406" s="4" t="s">
        <v>173</v>
      </c>
      <c r="AG406" s="38" t="s">
        <v>174</v>
      </c>
      <c r="AJ406" s="38" t="s">
        <v>173</v>
      </c>
      <c r="AK406" s="4" t="s">
        <v>174</v>
      </c>
      <c r="AL406" s="4"/>
      <c r="AM406" s="38" t="s">
        <v>1517</v>
      </c>
      <c r="AN406" s="11">
        <f t="shared" si="44"/>
        <v>1</v>
      </c>
      <c r="AO406" s="11" t="str">
        <f t="shared" si="41"/>
        <v>Dia útil</v>
      </c>
      <c r="AP406" s="11">
        <f t="shared" si="42"/>
        <v>2</v>
      </c>
      <c r="AQ406" s="11" t="str">
        <f t="shared" si="43"/>
        <v>03/10/2024</v>
      </c>
    </row>
    <row r="407" spans="1:43" ht="31.5" customHeight="1" x14ac:dyDescent="0.3">
      <c r="A407" s="28">
        <v>45565</v>
      </c>
      <c r="B407" s="69">
        <v>45568</v>
      </c>
      <c r="C407" s="38">
        <f t="shared" si="40"/>
        <v>3</v>
      </c>
      <c r="D407" s="4">
        <v>14</v>
      </c>
      <c r="E407" s="4">
        <v>13118013</v>
      </c>
      <c r="F407" s="3" t="s">
        <v>393</v>
      </c>
      <c r="G407" s="38" t="s">
        <v>394</v>
      </c>
      <c r="H407" s="38">
        <v>60</v>
      </c>
      <c r="I407" s="4" t="s">
        <v>257</v>
      </c>
      <c r="J407" s="21" t="s">
        <v>258</v>
      </c>
      <c r="K407" s="21" t="s">
        <v>118</v>
      </c>
      <c r="L407" s="4" t="s">
        <v>395</v>
      </c>
      <c r="M407" s="226" t="s">
        <v>259</v>
      </c>
      <c r="N407" s="226" t="s">
        <v>305</v>
      </c>
      <c r="O407" s="226" t="s">
        <v>196</v>
      </c>
      <c r="P407" s="4" t="s">
        <v>38</v>
      </c>
      <c r="Q407" s="40" t="s">
        <v>38</v>
      </c>
      <c r="R407" s="4"/>
      <c r="S407" s="4"/>
      <c r="T407" s="4" t="s">
        <v>274</v>
      </c>
      <c r="U407" s="4" t="s">
        <v>263</v>
      </c>
      <c r="V407" s="4" t="s">
        <v>39</v>
      </c>
      <c r="W407" s="4"/>
      <c r="X407" s="4" t="s">
        <v>7</v>
      </c>
      <c r="Y407" s="38" t="s">
        <v>7</v>
      </c>
      <c r="Z407" s="29" t="s">
        <v>1893</v>
      </c>
      <c r="AA407" s="29" t="s">
        <v>1894</v>
      </c>
      <c r="AB407" s="4" t="s">
        <v>173</v>
      </c>
      <c r="AC407" s="4" t="s">
        <v>173</v>
      </c>
      <c r="AD407" s="4" t="s">
        <v>173</v>
      </c>
      <c r="AE407" s="4" t="s">
        <v>173</v>
      </c>
      <c r="AF407" s="4" t="s">
        <v>173</v>
      </c>
      <c r="AG407" s="4" t="s">
        <v>174</v>
      </c>
      <c r="AJ407" s="4" t="s">
        <v>173</v>
      </c>
      <c r="AK407" s="4" t="s">
        <v>1515</v>
      </c>
      <c r="AL407" s="4" t="s">
        <v>1895</v>
      </c>
      <c r="AM407" s="4"/>
      <c r="AN407" s="11">
        <f t="shared" si="44"/>
        <v>1</v>
      </c>
      <c r="AO407" s="11" t="str">
        <f t="shared" si="41"/>
        <v>Dia útil</v>
      </c>
      <c r="AP407" s="11">
        <f t="shared" si="42"/>
        <v>2</v>
      </c>
      <c r="AQ407" s="11" t="str">
        <f t="shared" si="43"/>
        <v>03/10/2024</v>
      </c>
    </row>
    <row r="408" spans="1:43" ht="31.5" customHeight="1" x14ac:dyDescent="0.3">
      <c r="A408" s="45">
        <v>45558</v>
      </c>
      <c r="B408" s="91">
        <v>45568</v>
      </c>
      <c r="C408" s="38">
        <f t="shared" si="40"/>
        <v>10</v>
      </c>
      <c r="D408" s="38">
        <v>11</v>
      </c>
      <c r="E408" s="38">
        <v>13118379</v>
      </c>
      <c r="F408" s="92" t="s">
        <v>1896</v>
      </c>
      <c r="G408" s="38" t="s">
        <v>1897</v>
      </c>
      <c r="H408" s="38">
        <v>41</v>
      </c>
      <c r="I408" s="38" t="s">
        <v>268</v>
      </c>
      <c r="J408" s="21" t="s">
        <v>258</v>
      </c>
      <c r="K408" s="4" t="s">
        <v>121</v>
      </c>
      <c r="L408" s="4" t="s">
        <v>224</v>
      </c>
      <c r="M408" s="234" t="s">
        <v>294</v>
      </c>
      <c r="N408" s="234" t="s">
        <v>295</v>
      </c>
      <c r="O408" s="234" t="s">
        <v>1898</v>
      </c>
      <c r="P408" s="38" t="s">
        <v>52</v>
      </c>
      <c r="Q408" s="40" t="s">
        <v>52</v>
      </c>
      <c r="R408" s="38"/>
      <c r="S408" s="38"/>
      <c r="T408" s="38" t="s">
        <v>262</v>
      </c>
      <c r="U408" s="38" t="s">
        <v>416</v>
      </c>
      <c r="V408" s="38" t="s">
        <v>63</v>
      </c>
      <c r="W408" s="38"/>
      <c r="X408" s="38" t="s">
        <v>12</v>
      </c>
      <c r="Y408" s="38" t="s">
        <v>7</v>
      </c>
      <c r="Z408" s="93" t="s">
        <v>1899</v>
      </c>
      <c r="AA408" s="93" t="s">
        <v>2445</v>
      </c>
      <c r="AB408" s="38" t="s">
        <v>173</v>
      </c>
      <c r="AC408" s="38" t="s">
        <v>173</v>
      </c>
      <c r="AD408" s="38"/>
      <c r="AE408" s="38"/>
      <c r="AF408" s="38"/>
      <c r="AG408" s="38"/>
      <c r="AJ408" s="38"/>
      <c r="AK408" s="38"/>
      <c r="AL408" s="38"/>
      <c r="AM408" s="38"/>
      <c r="AN408" s="11">
        <f t="shared" si="44"/>
        <v>1</v>
      </c>
      <c r="AO408" s="11" t="str">
        <f t="shared" si="41"/>
        <v>Dia útil</v>
      </c>
      <c r="AP408" s="11">
        <f t="shared" si="42"/>
        <v>2</v>
      </c>
      <c r="AQ408" s="11" t="str">
        <f t="shared" si="43"/>
        <v>03/10/2024</v>
      </c>
    </row>
    <row r="409" spans="1:43" ht="31.5" customHeight="1" x14ac:dyDescent="0.3">
      <c r="A409" s="28">
        <v>45531</v>
      </c>
      <c r="B409" s="91">
        <v>45569</v>
      </c>
      <c r="C409" s="38">
        <f t="shared" si="40"/>
        <v>38</v>
      </c>
      <c r="D409" s="4" t="s">
        <v>227</v>
      </c>
      <c r="E409" s="4">
        <v>13119662</v>
      </c>
      <c r="F409" s="3" t="s">
        <v>1900</v>
      </c>
      <c r="G409" s="38" t="s">
        <v>1901</v>
      </c>
      <c r="H409" s="38">
        <v>66</v>
      </c>
      <c r="I409" s="38" t="s">
        <v>268</v>
      </c>
      <c r="J409" s="4" t="s">
        <v>283</v>
      </c>
      <c r="K409" s="4" t="s">
        <v>121</v>
      </c>
      <c r="L409" s="4" t="s">
        <v>224</v>
      </c>
      <c r="M409" s="234" t="s">
        <v>294</v>
      </c>
      <c r="N409" s="234" t="s">
        <v>295</v>
      </c>
      <c r="O409" s="234" t="s">
        <v>26</v>
      </c>
      <c r="P409" s="4" t="s">
        <v>27</v>
      </c>
      <c r="Q409" s="40" t="s">
        <v>27</v>
      </c>
      <c r="R409" s="4"/>
      <c r="S409" s="4"/>
      <c r="T409" s="4" t="s">
        <v>274</v>
      </c>
      <c r="U409" s="38" t="s">
        <v>416</v>
      </c>
      <c r="V409" s="4" t="s">
        <v>25</v>
      </c>
      <c r="W409" s="4"/>
      <c r="X409" s="4" t="s">
        <v>14</v>
      </c>
      <c r="Y409" s="38" t="s">
        <v>14</v>
      </c>
      <c r="Z409" s="29" t="s">
        <v>1902</v>
      </c>
      <c r="AA409" s="29" t="s">
        <v>2292</v>
      </c>
      <c r="AB409" s="4" t="s">
        <v>174</v>
      </c>
      <c r="AC409" s="4" t="s">
        <v>174</v>
      </c>
      <c r="AD409" s="4" t="s">
        <v>174</v>
      </c>
      <c r="AE409" s="4" t="s">
        <v>173</v>
      </c>
      <c r="AF409" s="4" t="s">
        <v>174</v>
      </c>
      <c r="AG409" s="4" t="s">
        <v>174</v>
      </c>
      <c r="AH409" s="4" t="s">
        <v>174</v>
      </c>
      <c r="AI409" s="4" t="s">
        <v>174</v>
      </c>
      <c r="AJ409" s="4" t="s">
        <v>174</v>
      </c>
      <c r="AK409" s="4" t="s">
        <v>174</v>
      </c>
      <c r="AL409" s="4"/>
      <c r="AM409" s="4"/>
      <c r="AN409" s="11">
        <f t="shared" si="44"/>
        <v>1</v>
      </c>
      <c r="AO409" s="11" t="str">
        <f t="shared" si="41"/>
        <v>Dia útil</v>
      </c>
      <c r="AP409" s="11">
        <f t="shared" si="42"/>
        <v>3</v>
      </c>
      <c r="AQ409" s="11" t="str">
        <f t="shared" si="43"/>
        <v>04/10/2024</v>
      </c>
    </row>
    <row r="410" spans="1:43" ht="31.5" customHeight="1" x14ac:dyDescent="0.3">
      <c r="A410" s="28">
        <v>45535</v>
      </c>
      <c r="B410" s="91">
        <v>45569</v>
      </c>
      <c r="C410" s="38">
        <f t="shared" si="40"/>
        <v>34</v>
      </c>
      <c r="D410" s="4" t="s">
        <v>227</v>
      </c>
      <c r="E410" s="4">
        <v>13119858</v>
      </c>
      <c r="F410" s="3" t="s">
        <v>1903</v>
      </c>
      <c r="G410" s="38" t="s">
        <v>1904</v>
      </c>
      <c r="H410" s="38">
        <v>84</v>
      </c>
      <c r="I410" s="38" t="s">
        <v>268</v>
      </c>
      <c r="J410" s="38" t="s">
        <v>1379</v>
      </c>
      <c r="K410" s="4" t="s">
        <v>116</v>
      </c>
      <c r="L410" s="38" t="s">
        <v>226</v>
      </c>
      <c r="M410" s="234" t="s">
        <v>294</v>
      </c>
      <c r="N410" s="234" t="s">
        <v>295</v>
      </c>
      <c r="O410" s="234" t="s">
        <v>26</v>
      </c>
      <c r="P410" s="4" t="s">
        <v>27</v>
      </c>
      <c r="Q410" s="40" t="s">
        <v>27</v>
      </c>
      <c r="R410" s="4"/>
      <c r="S410" s="4"/>
      <c r="T410" s="4" t="s">
        <v>274</v>
      </c>
      <c r="U410" s="38" t="s">
        <v>416</v>
      </c>
      <c r="V410" s="4" t="s">
        <v>25</v>
      </c>
      <c r="W410" s="4"/>
      <c r="X410" s="4" t="s">
        <v>14</v>
      </c>
      <c r="Y410" s="38" t="s">
        <v>14</v>
      </c>
      <c r="Z410" s="29" t="s">
        <v>1905</v>
      </c>
      <c r="AA410" s="29" t="s">
        <v>1906</v>
      </c>
      <c r="AB410" s="4" t="s">
        <v>174</v>
      </c>
      <c r="AC410" s="4" t="s">
        <v>174</v>
      </c>
      <c r="AD410" s="4" t="s">
        <v>174</v>
      </c>
      <c r="AE410" s="4" t="s">
        <v>173</v>
      </c>
      <c r="AF410" s="4" t="s">
        <v>174</v>
      </c>
      <c r="AG410" s="4" t="s">
        <v>174</v>
      </c>
      <c r="AH410" s="4" t="s">
        <v>174</v>
      </c>
      <c r="AI410" s="4" t="s">
        <v>174</v>
      </c>
      <c r="AJ410" s="4" t="s">
        <v>174</v>
      </c>
      <c r="AK410" s="4" t="s">
        <v>174</v>
      </c>
      <c r="AL410" s="4"/>
      <c r="AM410" s="4" t="s">
        <v>1499</v>
      </c>
      <c r="AN410" s="11">
        <f t="shared" si="44"/>
        <v>1</v>
      </c>
      <c r="AO410" s="11" t="str">
        <f t="shared" si="41"/>
        <v>Dia útil</v>
      </c>
      <c r="AP410" s="11">
        <f t="shared" si="42"/>
        <v>3</v>
      </c>
      <c r="AQ410" s="11" t="str">
        <f t="shared" si="43"/>
        <v>04/10/2024</v>
      </c>
    </row>
    <row r="411" spans="1:43" ht="31.5" customHeight="1" x14ac:dyDescent="0.3">
      <c r="A411" s="28">
        <v>45551</v>
      </c>
      <c r="B411" s="69">
        <v>45569</v>
      </c>
      <c r="C411" s="4">
        <f t="shared" si="40"/>
        <v>18</v>
      </c>
      <c r="D411" s="4" t="s">
        <v>227</v>
      </c>
      <c r="E411" s="38">
        <v>13119951</v>
      </c>
      <c r="F411" s="92" t="s">
        <v>1907</v>
      </c>
      <c r="G411" s="38" t="s">
        <v>1908</v>
      </c>
      <c r="H411" s="38">
        <v>31</v>
      </c>
      <c r="I411" s="38" t="s">
        <v>268</v>
      </c>
      <c r="J411" s="38" t="s">
        <v>1379</v>
      </c>
      <c r="K411" s="4" t="s">
        <v>116</v>
      </c>
      <c r="L411" s="38" t="s">
        <v>226</v>
      </c>
      <c r="M411" s="226" t="s">
        <v>294</v>
      </c>
      <c r="N411" s="226" t="s">
        <v>295</v>
      </c>
      <c r="O411" s="226" t="s">
        <v>26</v>
      </c>
      <c r="P411" s="4" t="s">
        <v>27</v>
      </c>
      <c r="Q411" s="40" t="s">
        <v>27</v>
      </c>
      <c r="R411" s="38"/>
      <c r="S411" s="38"/>
      <c r="T411" s="4" t="s">
        <v>274</v>
      </c>
      <c r="U411" s="38" t="s">
        <v>416</v>
      </c>
      <c r="V411" s="38" t="s">
        <v>25</v>
      </c>
      <c r="W411" s="38"/>
      <c r="X411" s="38" t="s">
        <v>14</v>
      </c>
      <c r="Y411" s="38" t="s">
        <v>14</v>
      </c>
      <c r="Z411" s="93" t="s">
        <v>1909</v>
      </c>
      <c r="AA411" s="93" t="s">
        <v>2292</v>
      </c>
      <c r="AB411" s="4" t="s">
        <v>174</v>
      </c>
      <c r="AC411" s="4" t="s">
        <v>174</v>
      </c>
      <c r="AD411" s="4" t="s">
        <v>174</v>
      </c>
      <c r="AE411" s="4" t="s">
        <v>173</v>
      </c>
      <c r="AF411" s="4" t="s">
        <v>174</v>
      </c>
      <c r="AG411" s="4" t="s">
        <v>174</v>
      </c>
      <c r="AH411" s="4" t="s">
        <v>174</v>
      </c>
      <c r="AI411" s="4" t="s">
        <v>174</v>
      </c>
      <c r="AJ411" s="4" t="s">
        <v>174</v>
      </c>
      <c r="AK411" s="4" t="s">
        <v>174</v>
      </c>
      <c r="AL411" s="38"/>
      <c r="AM411" s="38"/>
      <c r="AN411" s="11">
        <f t="shared" si="44"/>
        <v>1</v>
      </c>
      <c r="AO411" s="11" t="str">
        <f t="shared" si="41"/>
        <v>Dia útil</v>
      </c>
      <c r="AP411" s="11">
        <f t="shared" si="42"/>
        <v>3</v>
      </c>
      <c r="AQ411" s="11" t="str">
        <f t="shared" si="43"/>
        <v>04/10/2024</v>
      </c>
    </row>
    <row r="412" spans="1:43" ht="31.5" customHeight="1" x14ac:dyDescent="0.3">
      <c r="A412" s="45">
        <v>45559</v>
      </c>
      <c r="B412" s="69">
        <v>45570</v>
      </c>
      <c r="C412" s="38">
        <f t="shared" si="40"/>
        <v>11</v>
      </c>
      <c r="D412" s="38">
        <v>5</v>
      </c>
      <c r="E412" s="38">
        <v>13120629</v>
      </c>
      <c r="F412" s="92" t="s">
        <v>1843</v>
      </c>
      <c r="G412" s="38" t="s">
        <v>1910</v>
      </c>
      <c r="H412" s="38">
        <v>44</v>
      </c>
      <c r="I412" s="38" t="s">
        <v>257</v>
      </c>
      <c r="J412" s="38" t="s">
        <v>1379</v>
      </c>
      <c r="K412" s="4" t="s">
        <v>121</v>
      </c>
      <c r="L412" s="38" t="s">
        <v>136</v>
      </c>
      <c r="M412" s="226" t="s">
        <v>259</v>
      </c>
      <c r="N412" s="226" t="s">
        <v>620</v>
      </c>
      <c r="O412" s="226" t="s">
        <v>196</v>
      </c>
      <c r="P412" s="38" t="s">
        <v>44</v>
      </c>
      <c r="Q412" s="4" t="s">
        <v>44</v>
      </c>
      <c r="R412" s="4"/>
      <c r="S412" s="4"/>
      <c r="T412" s="38" t="s">
        <v>262</v>
      </c>
      <c r="U412" s="38" t="s">
        <v>263</v>
      </c>
      <c r="V412" s="38" t="s">
        <v>43</v>
      </c>
      <c r="W412" s="4"/>
      <c r="X412" s="38" t="s">
        <v>12</v>
      </c>
      <c r="Y412" s="38" t="s">
        <v>12</v>
      </c>
      <c r="Z412" s="93" t="s">
        <v>1911</v>
      </c>
      <c r="AA412" s="93" t="s">
        <v>1912</v>
      </c>
      <c r="AB412" s="38" t="s">
        <v>174</v>
      </c>
      <c r="AC412" s="38" t="s">
        <v>174</v>
      </c>
      <c r="AD412" s="38" t="s">
        <v>173</v>
      </c>
      <c r="AE412" s="38" t="s">
        <v>173</v>
      </c>
      <c r="AF412" s="38" t="s">
        <v>173</v>
      </c>
      <c r="AG412" s="38" t="s">
        <v>174</v>
      </c>
      <c r="AJ412" s="38" t="s">
        <v>174</v>
      </c>
      <c r="AK412" s="38" t="s">
        <v>174</v>
      </c>
      <c r="AL412" s="4" t="s">
        <v>1913</v>
      </c>
      <c r="AM412" s="38" t="s">
        <v>174</v>
      </c>
      <c r="AN412" s="11">
        <f t="shared" si="44"/>
        <v>1</v>
      </c>
      <c r="AO412" s="11" t="str">
        <f t="shared" si="41"/>
        <v>Final de semana</v>
      </c>
      <c r="AP412" s="11">
        <f t="shared" si="42"/>
        <v>4</v>
      </c>
      <c r="AQ412" s="11" t="str">
        <f t="shared" si="43"/>
        <v>05/10/2024</v>
      </c>
    </row>
    <row r="413" spans="1:43" ht="31.5" customHeight="1" x14ac:dyDescent="0.3">
      <c r="A413" s="45" t="s">
        <v>227</v>
      </c>
      <c r="B413" s="91">
        <v>45572</v>
      </c>
      <c r="C413" s="38">
        <v>0</v>
      </c>
      <c r="D413" s="38">
        <v>0</v>
      </c>
      <c r="E413" s="38">
        <v>13121718</v>
      </c>
      <c r="F413" s="92" t="s">
        <v>1914</v>
      </c>
      <c r="G413" s="38" t="s">
        <v>1915</v>
      </c>
      <c r="H413" s="38">
        <v>55</v>
      </c>
      <c r="I413" s="38" t="s">
        <v>268</v>
      </c>
      <c r="J413" s="38" t="s">
        <v>283</v>
      </c>
      <c r="K413" s="108" t="s">
        <v>118</v>
      </c>
      <c r="L413" s="38" t="s">
        <v>223</v>
      </c>
      <c r="M413" s="234" t="s">
        <v>259</v>
      </c>
      <c r="N413" s="234" t="s">
        <v>769</v>
      </c>
      <c r="O413" s="234" t="s">
        <v>196</v>
      </c>
      <c r="P413" s="38" t="s">
        <v>30</v>
      </c>
      <c r="Q413" s="40" t="s">
        <v>30</v>
      </c>
      <c r="R413" s="38" t="s">
        <v>312</v>
      </c>
      <c r="S413" s="38"/>
      <c r="T413" s="38" t="s">
        <v>262</v>
      </c>
      <c r="U413" s="38" t="s">
        <v>263</v>
      </c>
      <c r="V413" s="38" t="s">
        <v>28</v>
      </c>
      <c r="W413" s="38"/>
      <c r="X413" s="38" t="s">
        <v>7</v>
      </c>
      <c r="Y413" s="38" t="s">
        <v>12</v>
      </c>
      <c r="Z413" s="93" t="s">
        <v>1916</v>
      </c>
      <c r="AA413" s="93" t="s">
        <v>1917</v>
      </c>
      <c r="AB413" s="38" t="s">
        <v>173</v>
      </c>
      <c r="AC413" s="38" t="s">
        <v>174</v>
      </c>
      <c r="AD413" s="38" t="s">
        <v>173</v>
      </c>
      <c r="AE413" s="38" t="s">
        <v>173</v>
      </c>
      <c r="AF413" s="38" t="s">
        <v>173</v>
      </c>
      <c r="AG413" s="38" t="s">
        <v>173</v>
      </c>
      <c r="AJ413" s="38" t="s">
        <v>173</v>
      </c>
      <c r="AK413" s="38" t="s">
        <v>174</v>
      </c>
      <c r="AL413" s="38"/>
      <c r="AM413" s="38" t="s">
        <v>906</v>
      </c>
      <c r="AN413" s="11">
        <f t="shared" si="44"/>
        <v>1</v>
      </c>
      <c r="AO413" s="11" t="str">
        <f t="shared" si="41"/>
        <v>Dia útil</v>
      </c>
      <c r="AP413" s="11">
        <f t="shared" si="42"/>
        <v>4</v>
      </c>
      <c r="AQ413" s="11" t="str">
        <f t="shared" si="43"/>
        <v>07/10/2024</v>
      </c>
    </row>
    <row r="414" spans="1:43" ht="31.5" customHeight="1" x14ac:dyDescent="0.3">
      <c r="A414" s="45">
        <v>45559</v>
      </c>
      <c r="B414" s="91">
        <v>45572</v>
      </c>
      <c r="C414" s="38">
        <f t="shared" si="40"/>
        <v>13</v>
      </c>
      <c r="D414" s="38">
        <v>2</v>
      </c>
      <c r="E414" s="38">
        <v>13122292</v>
      </c>
      <c r="F414" s="92" t="s">
        <v>1918</v>
      </c>
      <c r="G414" s="38" t="s">
        <v>1919</v>
      </c>
      <c r="H414" s="38">
        <v>66</v>
      </c>
      <c r="I414" s="38" t="s">
        <v>268</v>
      </c>
      <c r="J414" s="38" t="s">
        <v>1379</v>
      </c>
      <c r="K414" s="4" t="s">
        <v>121</v>
      </c>
      <c r="L414" s="38" t="s">
        <v>625</v>
      </c>
      <c r="M414" s="226" t="s">
        <v>259</v>
      </c>
      <c r="N414" s="226" t="s">
        <v>305</v>
      </c>
      <c r="O414" s="226" t="s">
        <v>196</v>
      </c>
      <c r="P414" s="38" t="s">
        <v>54</v>
      </c>
      <c r="Q414" s="40" t="s">
        <v>54</v>
      </c>
      <c r="R414" s="38"/>
      <c r="S414" s="38"/>
      <c r="T414" s="38"/>
      <c r="U414" s="38" t="s">
        <v>416</v>
      </c>
      <c r="V414" s="38" t="s">
        <v>31</v>
      </c>
      <c r="W414" s="38"/>
      <c r="X414" s="38" t="s">
        <v>7</v>
      </c>
      <c r="Y414" s="38" t="s">
        <v>12</v>
      </c>
      <c r="Z414" s="93" t="s">
        <v>1920</v>
      </c>
      <c r="AA414" s="93" t="s">
        <v>2518</v>
      </c>
      <c r="AB414" s="38" t="s">
        <v>173</v>
      </c>
      <c r="AC414" s="38" t="s">
        <v>173</v>
      </c>
      <c r="AD414" s="38"/>
      <c r="AE414" s="38" t="s">
        <v>173</v>
      </c>
      <c r="AF414" s="38" t="s">
        <v>173</v>
      </c>
      <c r="AG414" s="38" t="s">
        <v>173</v>
      </c>
      <c r="AJ414" s="38"/>
      <c r="AK414" s="38"/>
      <c r="AL414" s="38"/>
      <c r="AM414" s="38" t="s">
        <v>906</v>
      </c>
      <c r="AN414" s="11">
        <f t="shared" si="44"/>
        <v>1</v>
      </c>
      <c r="AO414" s="11" t="str">
        <f t="shared" si="41"/>
        <v>Dia útil</v>
      </c>
      <c r="AP414" s="11">
        <f t="shared" si="42"/>
        <v>4</v>
      </c>
      <c r="AQ414" s="11" t="str">
        <f t="shared" si="43"/>
        <v>07/10/2024</v>
      </c>
    </row>
    <row r="415" spans="1:43" ht="31.5" customHeight="1" x14ac:dyDescent="0.3">
      <c r="A415" s="45">
        <v>45520</v>
      </c>
      <c r="B415" s="91">
        <v>45572</v>
      </c>
      <c r="C415" s="38">
        <f t="shared" si="40"/>
        <v>52</v>
      </c>
      <c r="D415" s="38">
        <v>3</v>
      </c>
      <c r="E415" s="38">
        <v>13122581</v>
      </c>
      <c r="F415" s="92" t="s">
        <v>1921</v>
      </c>
      <c r="G415" s="38" t="s">
        <v>1922</v>
      </c>
      <c r="H415" s="38">
        <v>35</v>
      </c>
      <c r="I415" s="38" t="s">
        <v>268</v>
      </c>
      <c r="J415" s="38" t="s">
        <v>1220</v>
      </c>
      <c r="K415" s="4" t="s">
        <v>121</v>
      </c>
      <c r="L415" s="4" t="s">
        <v>1402</v>
      </c>
      <c r="M415" s="234" t="s">
        <v>259</v>
      </c>
      <c r="N415" s="234" t="s">
        <v>290</v>
      </c>
      <c r="O415" s="234" t="s">
        <v>103</v>
      </c>
      <c r="P415" s="38" t="s">
        <v>38</v>
      </c>
      <c r="Q415" s="40" t="s">
        <v>38</v>
      </c>
      <c r="R415" s="38"/>
      <c r="S415" s="38"/>
      <c r="T415" s="38"/>
      <c r="U415" s="38" t="s">
        <v>416</v>
      </c>
      <c r="V415" s="38" t="s">
        <v>39</v>
      </c>
      <c r="W415" s="38"/>
      <c r="X415" s="38" t="s">
        <v>7</v>
      </c>
      <c r="Y415" s="38" t="s">
        <v>12</v>
      </c>
      <c r="Z415" s="93" t="s">
        <v>1923</v>
      </c>
      <c r="AA415" s="93" t="s">
        <v>1924</v>
      </c>
      <c r="AB415" s="38" t="s">
        <v>174</v>
      </c>
      <c r="AC415" s="38" t="s">
        <v>174</v>
      </c>
      <c r="AD415" s="38" t="s">
        <v>173</v>
      </c>
      <c r="AE415" s="38" t="s">
        <v>173</v>
      </c>
      <c r="AF415" s="38" t="s">
        <v>173</v>
      </c>
      <c r="AG415" s="38" t="s">
        <v>174</v>
      </c>
      <c r="AJ415" s="38" t="s">
        <v>173</v>
      </c>
      <c r="AK415" s="38" t="s">
        <v>173</v>
      </c>
      <c r="AL415" s="38" t="s">
        <v>1925</v>
      </c>
      <c r="AM415" s="38"/>
      <c r="AN415" s="11">
        <f t="shared" si="44"/>
        <v>1</v>
      </c>
      <c r="AO415" s="11" t="str">
        <f t="shared" si="41"/>
        <v>Dia útil</v>
      </c>
      <c r="AP415" s="11">
        <f t="shared" si="42"/>
        <v>4</v>
      </c>
      <c r="AQ415" s="11" t="str">
        <f t="shared" si="43"/>
        <v>07/10/2024</v>
      </c>
    </row>
    <row r="416" spans="1:43" ht="31.5" customHeight="1" x14ac:dyDescent="0.3">
      <c r="A416" s="28">
        <v>45570</v>
      </c>
      <c r="B416" s="69">
        <v>45573</v>
      </c>
      <c r="C416" s="38">
        <f t="shared" si="40"/>
        <v>3</v>
      </c>
      <c r="D416" s="4">
        <v>7</v>
      </c>
      <c r="E416" s="38">
        <v>13129371</v>
      </c>
      <c r="F416" s="3" t="s">
        <v>1926</v>
      </c>
      <c r="G416" s="38" t="s">
        <v>1927</v>
      </c>
      <c r="H416" s="38">
        <v>71</v>
      </c>
      <c r="I416" s="38" t="s">
        <v>268</v>
      </c>
      <c r="J416" s="38" t="s">
        <v>283</v>
      </c>
      <c r="K416" s="4" t="s">
        <v>121</v>
      </c>
      <c r="L416" s="4" t="s">
        <v>355</v>
      </c>
      <c r="M416" s="234" t="s">
        <v>259</v>
      </c>
      <c r="N416" s="234" t="s">
        <v>620</v>
      </c>
      <c r="O416" s="234" t="s">
        <v>103</v>
      </c>
      <c r="P416" s="4" t="s">
        <v>2446</v>
      </c>
      <c r="Q416" s="40" t="s">
        <v>2446</v>
      </c>
      <c r="R416" s="4"/>
      <c r="S416" s="4"/>
      <c r="T416" s="4"/>
      <c r="U416" s="38" t="s">
        <v>263</v>
      </c>
      <c r="V416" s="4" t="s">
        <v>36</v>
      </c>
      <c r="W416" s="4"/>
      <c r="X416" s="4" t="s">
        <v>12</v>
      </c>
      <c r="Y416" s="38" t="s">
        <v>12</v>
      </c>
      <c r="Z416" s="29" t="s">
        <v>1928</v>
      </c>
      <c r="AA416" s="29" t="s">
        <v>1929</v>
      </c>
      <c r="AB416" s="38" t="s">
        <v>174</v>
      </c>
      <c r="AC416" s="38" t="s">
        <v>174</v>
      </c>
      <c r="AD416" s="38" t="s">
        <v>174</v>
      </c>
      <c r="AE416" s="38" t="s">
        <v>173</v>
      </c>
      <c r="AF416" s="38" t="s">
        <v>173</v>
      </c>
      <c r="AG416" s="38" t="s">
        <v>174</v>
      </c>
      <c r="AJ416" s="38" t="s">
        <v>174</v>
      </c>
      <c r="AK416" s="38" t="s">
        <v>173</v>
      </c>
      <c r="AL416" s="4" t="s">
        <v>1930</v>
      </c>
      <c r="AM416" s="4"/>
      <c r="AN416" s="11">
        <f t="shared" si="44"/>
        <v>2</v>
      </c>
      <c r="AO416" s="11" t="str">
        <f t="shared" si="41"/>
        <v>Dia útil</v>
      </c>
      <c r="AP416" s="11">
        <f t="shared" si="42"/>
        <v>5</v>
      </c>
      <c r="AQ416" s="11" t="str">
        <f t="shared" si="43"/>
        <v>08/10/2024</v>
      </c>
    </row>
    <row r="417" spans="1:43" ht="31.5" customHeight="1" x14ac:dyDescent="0.3">
      <c r="A417" s="28">
        <v>45540</v>
      </c>
      <c r="B417" s="91">
        <v>45573</v>
      </c>
      <c r="C417" s="38">
        <f t="shared" si="40"/>
        <v>33</v>
      </c>
      <c r="D417" s="4">
        <v>3</v>
      </c>
      <c r="E417" s="38">
        <v>13125409</v>
      </c>
      <c r="F417" s="92" t="s">
        <v>1931</v>
      </c>
      <c r="G417" s="38" t="s">
        <v>1932</v>
      </c>
      <c r="H417" s="38">
        <v>62</v>
      </c>
      <c r="I417" s="38" t="s">
        <v>257</v>
      </c>
      <c r="J417" s="38" t="s">
        <v>1220</v>
      </c>
      <c r="K417" s="108" t="s">
        <v>118</v>
      </c>
      <c r="L417" s="38" t="s">
        <v>131</v>
      </c>
      <c r="M417" s="234" t="s">
        <v>259</v>
      </c>
      <c r="N417" s="234" t="s">
        <v>620</v>
      </c>
      <c r="O417" s="234" t="s">
        <v>196</v>
      </c>
      <c r="P417" s="4" t="s">
        <v>30</v>
      </c>
      <c r="Q417" s="40" t="s">
        <v>30</v>
      </c>
      <c r="R417" s="4" t="s">
        <v>1933</v>
      </c>
      <c r="S417" s="38"/>
      <c r="T417" s="38" t="s">
        <v>274</v>
      </c>
      <c r="U417" s="38" t="s">
        <v>263</v>
      </c>
      <c r="V417" s="38" t="s">
        <v>28</v>
      </c>
      <c r="W417" s="38"/>
      <c r="X417" s="4" t="s">
        <v>7</v>
      </c>
      <c r="Y417" s="38">
        <v>0</v>
      </c>
      <c r="Z417" s="93" t="s">
        <v>1934</v>
      </c>
      <c r="AA417" s="29" t="s">
        <v>1935</v>
      </c>
      <c r="AB417" s="4" t="s">
        <v>173</v>
      </c>
      <c r="AC417" s="38" t="s">
        <v>174</v>
      </c>
      <c r="AD417" s="38" t="s">
        <v>174</v>
      </c>
      <c r="AE417" s="4" t="s">
        <v>173</v>
      </c>
      <c r="AF417" s="4" t="s">
        <v>173</v>
      </c>
      <c r="AG417" s="4" t="s">
        <v>173</v>
      </c>
      <c r="AJ417" s="38" t="s">
        <v>174</v>
      </c>
      <c r="AK417" s="38" t="s">
        <v>174</v>
      </c>
      <c r="AL417" s="38"/>
      <c r="AM417" s="4" t="s">
        <v>906</v>
      </c>
      <c r="AN417" s="11">
        <f t="shared" si="44"/>
        <v>2</v>
      </c>
      <c r="AO417" s="11" t="str">
        <f t="shared" si="41"/>
        <v>Dia útil</v>
      </c>
      <c r="AP417" s="11">
        <f t="shared" si="42"/>
        <v>5</v>
      </c>
      <c r="AQ417" s="11" t="str">
        <f t="shared" si="43"/>
        <v>08/10/2024</v>
      </c>
    </row>
    <row r="418" spans="1:43" ht="31.5" customHeight="1" x14ac:dyDescent="0.3">
      <c r="A418" s="45">
        <v>45537</v>
      </c>
      <c r="B418" s="91">
        <v>45573</v>
      </c>
      <c r="C418" s="38">
        <f t="shared" si="40"/>
        <v>36</v>
      </c>
      <c r="D418" s="38">
        <v>8</v>
      </c>
      <c r="E418" s="38">
        <v>13125607</v>
      </c>
      <c r="F418" s="92" t="s">
        <v>1936</v>
      </c>
      <c r="G418" s="38" t="s">
        <v>1937</v>
      </c>
      <c r="H418" s="38">
        <v>81</v>
      </c>
      <c r="I418" s="38" t="s">
        <v>268</v>
      </c>
      <c r="J418" s="38" t="s">
        <v>1379</v>
      </c>
      <c r="K418" s="4" t="s">
        <v>121</v>
      </c>
      <c r="L418" s="4" t="s">
        <v>151</v>
      </c>
      <c r="M418" s="226" t="s">
        <v>294</v>
      </c>
      <c r="N418" s="226" t="s">
        <v>295</v>
      </c>
      <c r="O418" s="226" t="s">
        <v>26</v>
      </c>
      <c r="P418" s="4" t="s">
        <v>27</v>
      </c>
      <c r="Q418" s="40" t="s">
        <v>27</v>
      </c>
      <c r="R418" s="4"/>
      <c r="S418" s="4"/>
      <c r="T418" s="4"/>
      <c r="U418" s="4" t="s">
        <v>416</v>
      </c>
      <c r="V418" s="4" t="s">
        <v>25</v>
      </c>
      <c r="W418" s="4"/>
      <c r="X418" s="4" t="s">
        <v>14</v>
      </c>
      <c r="Y418" s="4" t="s">
        <v>14</v>
      </c>
      <c r="Z418" s="93" t="s">
        <v>1938</v>
      </c>
      <c r="AA418" s="93" t="s">
        <v>2447</v>
      </c>
      <c r="AB418" s="38" t="s">
        <v>174</v>
      </c>
      <c r="AC418" s="38" t="s">
        <v>174</v>
      </c>
      <c r="AD418" s="38" t="s">
        <v>174</v>
      </c>
      <c r="AE418" s="4" t="s">
        <v>173</v>
      </c>
      <c r="AF418" s="38" t="s">
        <v>174</v>
      </c>
      <c r="AG418" s="38" t="s">
        <v>174</v>
      </c>
      <c r="AH418" s="4" t="s">
        <v>174</v>
      </c>
      <c r="AI418" s="4" t="s">
        <v>174</v>
      </c>
      <c r="AJ418" s="38" t="s">
        <v>174</v>
      </c>
      <c r="AK418" s="4" t="s">
        <v>174</v>
      </c>
      <c r="AL418" s="4"/>
      <c r="AM418" s="4" t="s">
        <v>174</v>
      </c>
      <c r="AN418" s="11">
        <f t="shared" si="44"/>
        <v>2</v>
      </c>
      <c r="AO418" s="11" t="str">
        <f t="shared" si="41"/>
        <v>Dia útil</v>
      </c>
      <c r="AP418" s="11">
        <f t="shared" si="42"/>
        <v>5</v>
      </c>
      <c r="AQ418" s="11" t="str">
        <f t="shared" si="43"/>
        <v>08/10/2024</v>
      </c>
    </row>
    <row r="419" spans="1:43" ht="31.5" customHeight="1" x14ac:dyDescent="0.3">
      <c r="A419" s="28">
        <v>45565</v>
      </c>
      <c r="B419" s="69">
        <v>45573</v>
      </c>
      <c r="C419" s="38">
        <f t="shared" si="40"/>
        <v>8</v>
      </c>
      <c r="D419" s="4">
        <v>2</v>
      </c>
      <c r="E419" s="4">
        <v>13126222</v>
      </c>
      <c r="F419" s="3" t="s">
        <v>1939</v>
      </c>
      <c r="G419" s="38" t="s">
        <v>1940</v>
      </c>
      <c r="H419" s="38">
        <v>59</v>
      </c>
      <c r="I419" s="38" t="s">
        <v>257</v>
      </c>
      <c r="J419" s="38" t="s">
        <v>1379</v>
      </c>
      <c r="K419" s="108" t="s">
        <v>118</v>
      </c>
      <c r="L419" s="4" t="s">
        <v>223</v>
      </c>
      <c r="M419" s="226" t="s">
        <v>259</v>
      </c>
      <c r="N419" s="234" t="s">
        <v>620</v>
      </c>
      <c r="O419" s="234" t="s">
        <v>24</v>
      </c>
      <c r="P419" s="4" t="s">
        <v>42</v>
      </c>
      <c r="Q419" s="40" t="s">
        <v>42</v>
      </c>
      <c r="R419" s="4"/>
      <c r="S419" s="4"/>
      <c r="T419" s="4"/>
      <c r="U419" s="38" t="s">
        <v>263</v>
      </c>
      <c r="V419" s="4" t="s">
        <v>39</v>
      </c>
      <c r="W419" s="4"/>
      <c r="X419" s="4" t="s">
        <v>12</v>
      </c>
      <c r="Y419" s="38" t="s">
        <v>7</v>
      </c>
      <c r="Z419" s="29" t="s">
        <v>1941</v>
      </c>
      <c r="AA419" s="29" t="s">
        <v>2448</v>
      </c>
      <c r="AB419" s="4" t="s">
        <v>173</v>
      </c>
      <c r="AC419" s="38" t="s">
        <v>174</v>
      </c>
      <c r="AD419" s="4" t="s">
        <v>173</v>
      </c>
      <c r="AE419" s="4" t="s">
        <v>173</v>
      </c>
      <c r="AF419" s="4" t="s">
        <v>173</v>
      </c>
      <c r="AG419" s="38" t="s">
        <v>174</v>
      </c>
      <c r="AJ419" s="38" t="s">
        <v>173</v>
      </c>
      <c r="AK419" s="38" t="s">
        <v>174</v>
      </c>
      <c r="AL419" s="4"/>
      <c r="AM419" s="4"/>
      <c r="AN419" s="11">
        <f t="shared" si="44"/>
        <v>2</v>
      </c>
      <c r="AO419" s="11" t="str">
        <f t="shared" si="41"/>
        <v>Dia útil</v>
      </c>
      <c r="AP419" s="11">
        <f t="shared" si="42"/>
        <v>5</v>
      </c>
      <c r="AQ419" s="11" t="str">
        <f t="shared" si="43"/>
        <v>08/10/2024</v>
      </c>
    </row>
    <row r="420" spans="1:43" ht="31.5" customHeight="1" x14ac:dyDescent="0.3">
      <c r="A420" s="28">
        <v>45573</v>
      </c>
      <c r="B420" s="69">
        <v>45573</v>
      </c>
      <c r="C420" s="38">
        <f t="shared" si="40"/>
        <v>0</v>
      </c>
      <c r="D420" s="4">
        <v>2</v>
      </c>
      <c r="E420" s="4">
        <v>13126537</v>
      </c>
      <c r="F420" s="3" t="s">
        <v>1942</v>
      </c>
      <c r="G420" s="38" t="s">
        <v>1943</v>
      </c>
      <c r="H420" s="38">
        <v>52</v>
      </c>
      <c r="I420" s="4" t="s">
        <v>268</v>
      </c>
      <c r="J420" s="4" t="s">
        <v>283</v>
      </c>
      <c r="K420" s="4" t="s">
        <v>118</v>
      </c>
      <c r="L420" s="4" t="s">
        <v>223</v>
      </c>
      <c r="M420" s="226" t="s">
        <v>259</v>
      </c>
      <c r="N420" s="226" t="s">
        <v>338</v>
      </c>
      <c r="O420" s="226" t="s">
        <v>103</v>
      </c>
      <c r="P420" s="4" t="s">
        <v>50</v>
      </c>
      <c r="Q420" s="40" t="s">
        <v>50</v>
      </c>
      <c r="R420" s="4"/>
      <c r="S420" s="4"/>
      <c r="T420" s="4"/>
      <c r="U420" s="38" t="s">
        <v>416</v>
      </c>
      <c r="V420" s="38" t="s">
        <v>31</v>
      </c>
      <c r="W420" s="4"/>
      <c r="X420" s="4" t="s">
        <v>7</v>
      </c>
      <c r="Y420" s="4" t="s">
        <v>7</v>
      </c>
      <c r="Z420" s="29" t="s">
        <v>1944</v>
      </c>
      <c r="AA420" s="29" t="s">
        <v>1945</v>
      </c>
      <c r="AB420" s="38" t="s">
        <v>174</v>
      </c>
      <c r="AC420" s="38" t="s">
        <v>174</v>
      </c>
      <c r="AD420" s="38" t="s">
        <v>174</v>
      </c>
      <c r="AE420" s="4" t="s">
        <v>173</v>
      </c>
      <c r="AF420" s="4" t="s">
        <v>173</v>
      </c>
      <c r="AG420" s="4"/>
      <c r="AJ420" s="4"/>
      <c r="AK420" s="4"/>
      <c r="AL420" s="4"/>
      <c r="AM420" s="4"/>
      <c r="AN420" s="11">
        <f t="shared" si="44"/>
        <v>2</v>
      </c>
      <c r="AO420" s="11" t="str">
        <f t="shared" si="41"/>
        <v>Dia útil</v>
      </c>
      <c r="AP420" s="11">
        <f t="shared" si="42"/>
        <v>5</v>
      </c>
      <c r="AQ420" s="11" t="str">
        <f t="shared" si="43"/>
        <v>08/10/2024</v>
      </c>
    </row>
    <row r="421" spans="1:43" ht="31.5" customHeight="1" x14ac:dyDescent="0.3">
      <c r="A421" s="45">
        <v>45562</v>
      </c>
      <c r="B421" s="69">
        <v>45574</v>
      </c>
      <c r="C421" s="38">
        <f t="shared" si="40"/>
        <v>12</v>
      </c>
      <c r="D421" s="38">
        <v>2</v>
      </c>
      <c r="E421" s="38">
        <v>13126967</v>
      </c>
      <c r="F421" s="92" t="s">
        <v>1946</v>
      </c>
      <c r="G421" s="38" t="s">
        <v>1947</v>
      </c>
      <c r="H421" s="38">
        <v>36</v>
      </c>
      <c r="I421" s="38" t="s">
        <v>268</v>
      </c>
      <c r="J421" s="4" t="s">
        <v>283</v>
      </c>
      <c r="K421" s="4" t="s">
        <v>121</v>
      </c>
      <c r="L421" s="4" t="s">
        <v>1402</v>
      </c>
      <c r="M421" s="226" t="s">
        <v>294</v>
      </c>
      <c r="N421" s="234" t="s">
        <v>295</v>
      </c>
      <c r="O421" s="234" t="s">
        <v>26</v>
      </c>
      <c r="P421" s="4" t="s">
        <v>58</v>
      </c>
      <c r="Q421" s="40" t="s">
        <v>76</v>
      </c>
      <c r="R421" s="4"/>
      <c r="S421" s="4"/>
      <c r="T421" s="4"/>
      <c r="U421" s="4" t="s">
        <v>416</v>
      </c>
      <c r="V421" s="4" t="s">
        <v>31</v>
      </c>
      <c r="W421" s="4"/>
      <c r="X421" s="38" t="s">
        <v>14</v>
      </c>
      <c r="Y421" s="38" t="s">
        <v>14</v>
      </c>
      <c r="Z421" s="93" t="s">
        <v>1948</v>
      </c>
      <c r="AA421" s="93" t="s">
        <v>2449</v>
      </c>
      <c r="AB421" s="38" t="s">
        <v>173</v>
      </c>
      <c r="AC421" s="38" t="s">
        <v>174</v>
      </c>
      <c r="AD421" s="38" t="s">
        <v>173</v>
      </c>
      <c r="AE421" s="38" t="s">
        <v>174</v>
      </c>
      <c r="AF421" s="38" t="s">
        <v>174</v>
      </c>
      <c r="AG421" s="38" t="s">
        <v>174</v>
      </c>
      <c r="AJ421" s="38" t="s">
        <v>174</v>
      </c>
      <c r="AK421" s="38" t="s">
        <v>174</v>
      </c>
      <c r="AL421" s="4" t="s">
        <v>1977</v>
      </c>
      <c r="AM421" s="38" t="s">
        <v>174</v>
      </c>
      <c r="AN421" s="11">
        <f t="shared" si="44"/>
        <v>2</v>
      </c>
      <c r="AO421" s="11" t="str">
        <f t="shared" si="41"/>
        <v>Dia útil</v>
      </c>
      <c r="AP421" s="11">
        <f t="shared" si="42"/>
        <v>6</v>
      </c>
      <c r="AQ421" s="11" t="str">
        <f t="shared" si="43"/>
        <v>09/10/2024</v>
      </c>
    </row>
    <row r="422" spans="1:43" ht="31.5" customHeight="1" x14ac:dyDescent="0.3">
      <c r="A422" s="28">
        <v>45531</v>
      </c>
      <c r="B422" s="69">
        <v>45575</v>
      </c>
      <c r="C422" s="4">
        <f t="shared" si="40"/>
        <v>44</v>
      </c>
      <c r="D422" s="4">
        <v>5</v>
      </c>
      <c r="E422" s="182">
        <v>13129330</v>
      </c>
      <c r="F422" s="92" t="s">
        <v>1949</v>
      </c>
      <c r="G422" s="38" t="s">
        <v>1950</v>
      </c>
      <c r="H422" s="38">
        <v>40</v>
      </c>
      <c r="I422" s="112" t="s">
        <v>257</v>
      </c>
      <c r="J422" s="4" t="s">
        <v>283</v>
      </c>
      <c r="K422" s="4" t="s">
        <v>121</v>
      </c>
      <c r="L422" s="4" t="s">
        <v>223</v>
      </c>
      <c r="M422" s="226" t="s">
        <v>259</v>
      </c>
      <c r="N422" s="226" t="s">
        <v>305</v>
      </c>
      <c r="O422" s="233" t="s">
        <v>196</v>
      </c>
      <c r="P422" s="38" t="s">
        <v>30</v>
      </c>
      <c r="Q422" s="40" t="s">
        <v>30</v>
      </c>
      <c r="R422" s="38" t="s">
        <v>1951</v>
      </c>
      <c r="S422" s="38"/>
      <c r="T422" s="38"/>
      <c r="U422" s="38" t="s">
        <v>263</v>
      </c>
      <c r="V422" s="38" t="s">
        <v>28</v>
      </c>
      <c r="W422" s="38"/>
      <c r="X422" s="4" t="s">
        <v>7</v>
      </c>
      <c r="Y422" s="38" t="s">
        <v>7</v>
      </c>
      <c r="Z422" s="93" t="s">
        <v>1952</v>
      </c>
      <c r="AA422" s="93" t="s">
        <v>1953</v>
      </c>
      <c r="AB422" s="38" t="s">
        <v>173</v>
      </c>
      <c r="AC422" s="38" t="s">
        <v>174</v>
      </c>
      <c r="AD422" s="38" t="s">
        <v>174</v>
      </c>
      <c r="AE422" s="38" t="s">
        <v>173</v>
      </c>
      <c r="AF422" s="38" t="s">
        <v>173</v>
      </c>
      <c r="AG422" s="38" t="s">
        <v>173</v>
      </c>
      <c r="AJ422" s="38" t="s">
        <v>174</v>
      </c>
      <c r="AK422" s="38" t="s">
        <v>174</v>
      </c>
      <c r="AL422" s="38"/>
      <c r="AM422" s="38" t="s">
        <v>906</v>
      </c>
      <c r="AN422" s="11">
        <f t="shared" si="44"/>
        <v>2</v>
      </c>
      <c r="AO422" s="11" t="str">
        <f t="shared" si="41"/>
        <v>Dia útil</v>
      </c>
      <c r="AP422" s="11">
        <f t="shared" si="42"/>
        <v>7</v>
      </c>
      <c r="AQ422" s="11" t="str">
        <f t="shared" si="43"/>
        <v>10/10/2024</v>
      </c>
    </row>
    <row r="423" spans="1:43" ht="31.5" customHeight="1" x14ac:dyDescent="0.3">
      <c r="A423" s="45">
        <v>45551</v>
      </c>
      <c r="B423" s="91">
        <v>45575</v>
      </c>
      <c r="C423" s="38">
        <f t="shared" si="40"/>
        <v>24</v>
      </c>
      <c r="D423" s="38">
        <v>1</v>
      </c>
      <c r="E423" s="38">
        <v>13131104</v>
      </c>
      <c r="F423" s="92" t="s">
        <v>1954</v>
      </c>
      <c r="G423" s="38" t="s">
        <v>1955</v>
      </c>
      <c r="H423" s="38">
        <v>98</v>
      </c>
      <c r="I423" s="4" t="s">
        <v>268</v>
      </c>
      <c r="J423" s="4" t="s">
        <v>283</v>
      </c>
      <c r="K423" s="38" t="s">
        <v>116</v>
      </c>
      <c r="L423" s="38" t="s">
        <v>355</v>
      </c>
      <c r="M423" s="234" t="s">
        <v>294</v>
      </c>
      <c r="N423" s="234" t="s">
        <v>295</v>
      </c>
      <c r="O423" s="234" t="s">
        <v>26</v>
      </c>
      <c r="P423" s="38" t="s">
        <v>27</v>
      </c>
      <c r="Q423" s="40" t="s">
        <v>27</v>
      </c>
      <c r="R423" s="38"/>
      <c r="S423" s="38"/>
      <c r="T423" s="38" t="s">
        <v>274</v>
      </c>
      <c r="U423" s="38" t="s">
        <v>416</v>
      </c>
      <c r="V423" s="38" t="s">
        <v>25</v>
      </c>
      <c r="W423" s="38"/>
      <c r="X423" s="38" t="s">
        <v>14</v>
      </c>
      <c r="Y423" s="4" t="s">
        <v>14</v>
      </c>
      <c r="Z423" s="93" t="s">
        <v>1956</v>
      </c>
      <c r="AA423" s="93" t="s">
        <v>1957</v>
      </c>
      <c r="AB423" s="38" t="s">
        <v>174</v>
      </c>
      <c r="AC423" s="38" t="s">
        <v>174</v>
      </c>
      <c r="AD423" s="38" t="s">
        <v>174</v>
      </c>
      <c r="AE423" s="38" t="s">
        <v>173</v>
      </c>
      <c r="AF423" s="38" t="s">
        <v>173</v>
      </c>
      <c r="AG423" s="38" t="s">
        <v>174</v>
      </c>
      <c r="AJ423" s="38" t="s">
        <v>174</v>
      </c>
      <c r="AK423" s="38" t="s">
        <v>174</v>
      </c>
      <c r="AL423" s="38"/>
      <c r="AM423" s="38" t="s">
        <v>174</v>
      </c>
      <c r="AN423" s="11">
        <f t="shared" si="44"/>
        <v>2</v>
      </c>
      <c r="AO423" s="11" t="str">
        <f t="shared" si="41"/>
        <v>Dia útil</v>
      </c>
      <c r="AP423" s="11">
        <f t="shared" si="42"/>
        <v>7</v>
      </c>
      <c r="AQ423" s="11" t="str">
        <f t="shared" si="43"/>
        <v>10/10/2024</v>
      </c>
    </row>
    <row r="424" spans="1:43" ht="31.5" customHeight="1" x14ac:dyDescent="0.3">
      <c r="A424" s="111">
        <v>45519</v>
      </c>
      <c r="B424" s="91">
        <v>45575</v>
      </c>
      <c r="C424" s="110">
        <f t="shared" si="40"/>
        <v>56</v>
      </c>
      <c r="D424" s="38">
        <v>2</v>
      </c>
      <c r="E424" s="38">
        <v>13131629</v>
      </c>
      <c r="F424" s="92" t="s">
        <v>1958</v>
      </c>
      <c r="G424" s="38" t="s">
        <v>1959</v>
      </c>
      <c r="H424" s="38">
        <v>62</v>
      </c>
      <c r="I424" s="38" t="s">
        <v>257</v>
      </c>
      <c r="J424" s="38" t="s">
        <v>283</v>
      </c>
      <c r="K424" s="38" t="s">
        <v>116</v>
      </c>
      <c r="L424" s="4" t="s">
        <v>1402</v>
      </c>
      <c r="M424" s="234" t="s">
        <v>259</v>
      </c>
      <c r="N424" s="233" t="s">
        <v>1185</v>
      </c>
      <c r="O424" s="234" t="s">
        <v>26</v>
      </c>
      <c r="P424" s="38" t="s">
        <v>27</v>
      </c>
      <c r="Q424" s="40" t="s">
        <v>27</v>
      </c>
      <c r="R424" s="38"/>
      <c r="S424" s="38"/>
      <c r="T424" s="38" t="s">
        <v>274</v>
      </c>
      <c r="U424" s="38" t="s">
        <v>416</v>
      </c>
      <c r="V424" s="38" t="s">
        <v>25</v>
      </c>
      <c r="W424" s="38"/>
      <c r="X424" s="38" t="s">
        <v>14</v>
      </c>
      <c r="Y424" s="38" t="s">
        <v>14</v>
      </c>
      <c r="Z424" s="93" t="s">
        <v>1960</v>
      </c>
      <c r="AA424" s="93" t="s">
        <v>1961</v>
      </c>
      <c r="AB424" s="38" t="s">
        <v>174</v>
      </c>
      <c r="AC424" s="38" t="s">
        <v>174</v>
      </c>
      <c r="AD424" s="38" t="s">
        <v>173</v>
      </c>
      <c r="AE424" s="38" t="s">
        <v>173</v>
      </c>
      <c r="AF424" s="38" t="s">
        <v>173</v>
      </c>
      <c r="AG424" s="38" t="s">
        <v>174</v>
      </c>
      <c r="AH424" s="38"/>
      <c r="AI424" s="38"/>
      <c r="AJ424" s="38" t="s">
        <v>174</v>
      </c>
      <c r="AK424" s="38" t="s">
        <v>174</v>
      </c>
      <c r="AL424" s="38" t="s">
        <v>1962</v>
      </c>
      <c r="AM424" s="38" t="s">
        <v>174</v>
      </c>
      <c r="AN424" s="11">
        <f t="shared" si="44"/>
        <v>2</v>
      </c>
      <c r="AO424" s="11" t="str">
        <f t="shared" si="41"/>
        <v>Dia útil</v>
      </c>
      <c r="AP424" s="11">
        <f t="shared" si="42"/>
        <v>7</v>
      </c>
      <c r="AQ424" s="11" t="str">
        <f t="shared" si="43"/>
        <v>10/10/2024</v>
      </c>
    </row>
    <row r="425" spans="1:43" ht="31.5" customHeight="1" x14ac:dyDescent="0.3">
      <c r="A425" s="45">
        <v>45555</v>
      </c>
      <c r="B425" s="91">
        <v>45576</v>
      </c>
      <c r="C425" s="38">
        <f>IFERROR(_xlfn.DAYS(B425,A425),"")</f>
        <v>21</v>
      </c>
      <c r="D425" s="38">
        <v>14</v>
      </c>
      <c r="E425" s="38">
        <v>13133116</v>
      </c>
      <c r="F425" s="92" t="s">
        <v>1963</v>
      </c>
      <c r="G425" s="38" t="s">
        <v>1964</v>
      </c>
      <c r="H425" s="38">
        <v>68</v>
      </c>
      <c r="I425" s="38" t="s">
        <v>268</v>
      </c>
      <c r="J425" s="38" t="s">
        <v>283</v>
      </c>
      <c r="K425" s="38" t="s">
        <v>116</v>
      </c>
      <c r="L425" s="38" t="s">
        <v>223</v>
      </c>
      <c r="M425" s="234" t="s">
        <v>294</v>
      </c>
      <c r="N425" s="233" t="s">
        <v>295</v>
      </c>
      <c r="O425" s="234" t="s">
        <v>1965</v>
      </c>
      <c r="P425" s="38" t="s">
        <v>73</v>
      </c>
      <c r="Q425" s="40" t="s">
        <v>73</v>
      </c>
      <c r="R425" s="38"/>
      <c r="S425" s="38"/>
      <c r="T425" s="38" t="s">
        <v>274</v>
      </c>
      <c r="U425" s="38" t="s">
        <v>416</v>
      </c>
      <c r="V425" s="38" t="s">
        <v>33</v>
      </c>
      <c r="W425" s="38"/>
      <c r="X425" s="38" t="s">
        <v>7</v>
      </c>
      <c r="Y425" s="38" t="s">
        <v>7</v>
      </c>
      <c r="Z425" s="93" t="s">
        <v>1966</v>
      </c>
      <c r="AA425" s="93" t="s">
        <v>1967</v>
      </c>
      <c r="AB425" s="38" t="s">
        <v>173</v>
      </c>
      <c r="AC425" s="38" t="s">
        <v>173</v>
      </c>
      <c r="AD425" s="38" t="s">
        <v>174</v>
      </c>
      <c r="AE425" s="38" t="s">
        <v>173</v>
      </c>
      <c r="AF425" s="38" t="s">
        <v>173</v>
      </c>
      <c r="AG425" s="38" t="s">
        <v>173</v>
      </c>
      <c r="AH425" s="38"/>
      <c r="AI425" s="38"/>
      <c r="AJ425" s="38" t="s">
        <v>173</v>
      </c>
      <c r="AK425" s="38" t="s">
        <v>173</v>
      </c>
      <c r="AL425" s="38"/>
      <c r="AM425" s="38" t="s">
        <v>1968</v>
      </c>
      <c r="AN425" s="11">
        <f t="shared" si="44"/>
        <v>2</v>
      </c>
      <c r="AO425" s="11" t="str">
        <f t="shared" si="41"/>
        <v>Dia útil</v>
      </c>
      <c r="AP425" s="11">
        <f t="shared" si="42"/>
        <v>8</v>
      </c>
      <c r="AQ425" s="11" t="str">
        <f t="shared" si="43"/>
        <v>11/10/2024</v>
      </c>
    </row>
    <row r="426" spans="1:43" ht="31.5" customHeight="1" x14ac:dyDescent="0.3">
      <c r="A426" s="111">
        <v>45551</v>
      </c>
      <c r="B426" s="91">
        <v>45576</v>
      </c>
      <c r="C426" s="38">
        <f>IFERROR(_xlfn.DAYS(B426,A426),"")</f>
        <v>25</v>
      </c>
      <c r="D426" s="38">
        <v>3</v>
      </c>
      <c r="E426" s="38">
        <v>13133637</v>
      </c>
      <c r="F426" s="92" t="s">
        <v>1969</v>
      </c>
      <c r="G426" s="38" t="s">
        <v>1970</v>
      </c>
      <c r="H426" s="38">
        <v>84</v>
      </c>
      <c r="I426" s="38" t="s">
        <v>268</v>
      </c>
      <c r="J426" s="38" t="s">
        <v>336</v>
      </c>
      <c r="K426" s="38" t="s">
        <v>121</v>
      </c>
      <c r="L426" s="112" t="s">
        <v>164</v>
      </c>
      <c r="M426" s="234" t="s">
        <v>294</v>
      </c>
      <c r="N426" s="233" t="s">
        <v>295</v>
      </c>
      <c r="O426" s="234" t="s">
        <v>26</v>
      </c>
      <c r="P426" s="38" t="s">
        <v>27</v>
      </c>
      <c r="Q426" s="40" t="s">
        <v>27</v>
      </c>
      <c r="R426" s="38"/>
      <c r="S426" s="38"/>
      <c r="T426" s="38" t="s">
        <v>274</v>
      </c>
      <c r="U426" s="38" t="s">
        <v>416</v>
      </c>
      <c r="V426" s="38" t="s">
        <v>25</v>
      </c>
      <c r="W426" s="38"/>
      <c r="X426" s="38" t="s">
        <v>14</v>
      </c>
      <c r="Y426" s="38" t="s">
        <v>14</v>
      </c>
      <c r="Z426" s="93" t="s">
        <v>1971</v>
      </c>
      <c r="AA426" s="93" t="s">
        <v>1972</v>
      </c>
      <c r="AB426" s="38" t="s">
        <v>174</v>
      </c>
      <c r="AC426" s="38" t="s">
        <v>174</v>
      </c>
      <c r="AD426" s="38" t="s">
        <v>173</v>
      </c>
      <c r="AE426" s="38" t="s">
        <v>173</v>
      </c>
      <c r="AF426" s="38" t="s">
        <v>173</v>
      </c>
      <c r="AG426" s="38" t="s">
        <v>174</v>
      </c>
      <c r="AH426" s="4"/>
      <c r="AI426" s="4"/>
      <c r="AJ426" s="38" t="s">
        <v>174</v>
      </c>
      <c r="AK426" s="38" t="s">
        <v>174</v>
      </c>
      <c r="AL426" s="38"/>
      <c r="AM426" s="38"/>
      <c r="AN426" s="11">
        <f t="shared" si="44"/>
        <v>2</v>
      </c>
      <c r="AO426" s="11" t="str">
        <f t="shared" si="41"/>
        <v>Dia útil</v>
      </c>
      <c r="AP426" s="11">
        <f t="shared" si="42"/>
        <v>8</v>
      </c>
      <c r="AQ426" s="11" t="str">
        <f t="shared" si="43"/>
        <v>11/10/2024</v>
      </c>
    </row>
    <row r="427" spans="1:43" ht="31.5" customHeight="1" x14ac:dyDescent="0.3">
      <c r="A427" s="111">
        <v>45554</v>
      </c>
      <c r="B427" s="69">
        <v>45579</v>
      </c>
      <c r="C427" s="110">
        <f>IFERROR(_xlfn.DAYS(B427,A427),"")</f>
        <v>25</v>
      </c>
      <c r="D427" s="38">
        <v>2</v>
      </c>
      <c r="E427" s="38">
        <v>13134623</v>
      </c>
      <c r="F427" s="92" t="s">
        <v>1973</v>
      </c>
      <c r="G427" s="38" t="s">
        <v>1974</v>
      </c>
      <c r="H427" s="38">
        <v>74</v>
      </c>
      <c r="I427" s="38" t="s">
        <v>268</v>
      </c>
      <c r="J427" s="38" t="s">
        <v>283</v>
      </c>
      <c r="K427" s="38" t="s">
        <v>116</v>
      </c>
      <c r="L427" s="112" t="s">
        <v>226</v>
      </c>
      <c r="M427" s="234" t="s">
        <v>294</v>
      </c>
      <c r="N427" s="233" t="s">
        <v>295</v>
      </c>
      <c r="O427" s="234" t="s">
        <v>26</v>
      </c>
      <c r="P427" s="38" t="s">
        <v>27</v>
      </c>
      <c r="Q427" s="40" t="s">
        <v>27</v>
      </c>
      <c r="R427" s="4"/>
      <c r="S427" s="4"/>
      <c r="T427" s="4" t="s">
        <v>274</v>
      </c>
      <c r="U427" s="4" t="s">
        <v>416</v>
      </c>
      <c r="V427" s="4" t="s">
        <v>25</v>
      </c>
      <c r="W427" s="4"/>
      <c r="X427" s="38" t="s">
        <v>14</v>
      </c>
      <c r="Y427" s="38" t="s">
        <v>14</v>
      </c>
      <c r="Z427" s="93" t="s">
        <v>1975</v>
      </c>
      <c r="AA427" s="93" t="s">
        <v>1976</v>
      </c>
      <c r="AB427" s="38" t="s">
        <v>173</v>
      </c>
      <c r="AC427" s="38" t="s">
        <v>174</v>
      </c>
      <c r="AD427" s="38" t="s">
        <v>173</v>
      </c>
      <c r="AE427" s="38" t="s">
        <v>173</v>
      </c>
      <c r="AF427" s="38" t="s">
        <v>173</v>
      </c>
      <c r="AG427" s="38" t="s">
        <v>174</v>
      </c>
      <c r="AJ427" s="38" t="s">
        <v>174</v>
      </c>
      <c r="AK427" s="38" t="s">
        <v>174</v>
      </c>
      <c r="AL427" s="38" t="s">
        <v>1977</v>
      </c>
      <c r="AM427" s="38"/>
      <c r="AN427" s="11">
        <f t="shared" si="44"/>
        <v>2</v>
      </c>
      <c r="AO427" s="11" t="str">
        <f t="shared" si="41"/>
        <v>Dia útil</v>
      </c>
      <c r="AP427" s="11">
        <f t="shared" si="42"/>
        <v>9</v>
      </c>
      <c r="AQ427" s="11" t="str">
        <f t="shared" si="43"/>
        <v>14/10/2024</v>
      </c>
    </row>
    <row r="428" spans="1:43" ht="31.5" customHeight="1" x14ac:dyDescent="0.3">
      <c r="A428" s="28">
        <v>45562</v>
      </c>
      <c r="B428" s="69">
        <v>45579</v>
      </c>
      <c r="C428" s="4">
        <f>IFERROR(_xlfn.DAYS(B428,A428),"")</f>
        <v>17</v>
      </c>
      <c r="D428" s="4">
        <v>7</v>
      </c>
      <c r="E428" s="4">
        <v>13135133</v>
      </c>
      <c r="F428" s="3" t="s">
        <v>1978</v>
      </c>
      <c r="G428" s="4" t="s">
        <v>1979</v>
      </c>
      <c r="H428" s="4">
        <v>47</v>
      </c>
      <c r="I428" s="38" t="s">
        <v>268</v>
      </c>
      <c r="J428" s="4" t="s">
        <v>1220</v>
      </c>
      <c r="K428" s="38" t="s">
        <v>121</v>
      </c>
      <c r="L428" s="4" t="s">
        <v>304</v>
      </c>
      <c r="M428" s="234" t="s">
        <v>294</v>
      </c>
      <c r="N428" s="233" t="s">
        <v>710</v>
      </c>
      <c r="O428" s="234" t="s">
        <v>205</v>
      </c>
      <c r="P428" s="4" t="s">
        <v>56</v>
      </c>
      <c r="Q428" s="40" t="s">
        <v>56</v>
      </c>
      <c r="R428" s="4"/>
      <c r="S428" s="4"/>
      <c r="T428" s="4" t="s">
        <v>262</v>
      </c>
      <c r="U428" s="38" t="s">
        <v>416</v>
      </c>
      <c r="V428" s="4" t="s">
        <v>33</v>
      </c>
      <c r="W428" s="4"/>
      <c r="X428" s="4" t="s">
        <v>12</v>
      </c>
      <c r="Y428" s="38" t="s">
        <v>12</v>
      </c>
      <c r="Z428" s="29" t="s">
        <v>1980</v>
      </c>
      <c r="AA428" s="29" t="s">
        <v>1981</v>
      </c>
      <c r="AB428" s="38" t="s">
        <v>174</v>
      </c>
      <c r="AC428" s="38" t="s">
        <v>174</v>
      </c>
      <c r="AD428" s="38" t="s">
        <v>173</v>
      </c>
      <c r="AE428" s="38" t="s">
        <v>173</v>
      </c>
      <c r="AF428" s="38" t="s">
        <v>173</v>
      </c>
      <c r="AG428" s="38" t="s">
        <v>174</v>
      </c>
      <c r="AH428" s="4"/>
      <c r="AI428" s="4"/>
      <c r="AJ428" s="38" t="s">
        <v>173</v>
      </c>
      <c r="AK428" s="38" t="s">
        <v>173</v>
      </c>
      <c r="AL428" s="38" t="s">
        <v>1977</v>
      </c>
      <c r="AM428" s="4"/>
      <c r="AN428" s="11">
        <f t="shared" si="44"/>
        <v>2</v>
      </c>
      <c r="AO428" s="11" t="str">
        <f t="shared" si="41"/>
        <v>Dia útil</v>
      </c>
      <c r="AP428" s="11">
        <f t="shared" si="42"/>
        <v>9</v>
      </c>
      <c r="AQ428" s="11" t="str">
        <f t="shared" si="43"/>
        <v>14/10/2024</v>
      </c>
    </row>
    <row r="429" spans="1:43" ht="31.5" customHeight="1" x14ac:dyDescent="0.3">
      <c r="A429" s="45">
        <v>45579</v>
      </c>
      <c r="B429" s="91">
        <v>45579</v>
      </c>
      <c r="C429" s="4">
        <f t="shared" ref="C429:C433" si="45">IFERROR(_xlfn.DAYS(B429,A429),"")</f>
        <v>0</v>
      </c>
      <c r="D429" s="38">
        <v>2</v>
      </c>
      <c r="E429" s="38">
        <v>13135161</v>
      </c>
      <c r="F429" s="92" t="s">
        <v>1982</v>
      </c>
      <c r="G429" s="38" t="s">
        <v>1983</v>
      </c>
      <c r="H429" s="38">
        <v>54</v>
      </c>
      <c r="I429" s="38" t="s">
        <v>268</v>
      </c>
      <c r="J429" s="38" t="s">
        <v>283</v>
      </c>
      <c r="K429" s="38" t="s">
        <v>121</v>
      </c>
      <c r="L429" s="38" t="s">
        <v>224</v>
      </c>
      <c r="M429" s="234" t="s">
        <v>847</v>
      </c>
      <c r="N429" s="233" t="s">
        <v>459</v>
      </c>
      <c r="O429" s="234" t="s">
        <v>57</v>
      </c>
      <c r="P429" s="38" t="s">
        <v>2450</v>
      </c>
      <c r="Q429" s="40" t="s">
        <v>2450</v>
      </c>
      <c r="R429" s="38"/>
      <c r="S429" s="38"/>
      <c r="T429" s="4" t="s">
        <v>262</v>
      </c>
      <c r="U429" s="38" t="s">
        <v>416</v>
      </c>
      <c r="V429" s="4" t="s">
        <v>33</v>
      </c>
      <c r="W429" s="38"/>
      <c r="X429" s="38" t="s">
        <v>12</v>
      </c>
      <c r="Y429" s="38" t="s">
        <v>12</v>
      </c>
      <c r="Z429" s="93" t="s">
        <v>1984</v>
      </c>
      <c r="AA429" s="93" t="s">
        <v>1985</v>
      </c>
      <c r="AB429" s="38" t="s">
        <v>173</v>
      </c>
      <c r="AC429" s="38" t="s">
        <v>173</v>
      </c>
      <c r="AD429" s="38" t="s">
        <v>174</v>
      </c>
      <c r="AE429" s="4" t="s">
        <v>173</v>
      </c>
      <c r="AF429" s="4" t="s">
        <v>173</v>
      </c>
      <c r="AG429" s="4" t="s">
        <v>174</v>
      </c>
      <c r="AH429" s="38"/>
      <c r="AI429" s="38"/>
      <c r="AJ429" s="4" t="s">
        <v>173</v>
      </c>
      <c r="AK429" s="38" t="s">
        <v>174</v>
      </c>
      <c r="AL429" s="38"/>
      <c r="AM429" s="38" t="s">
        <v>1517</v>
      </c>
      <c r="AN429" s="11">
        <f t="shared" si="44"/>
        <v>2</v>
      </c>
      <c r="AO429" s="11" t="str">
        <f t="shared" si="41"/>
        <v>Dia útil</v>
      </c>
      <c r="AP429" s="11">
        <f t="shared" si="42"/>
        <v>9</v>
      </c>
      <c r="AQ429" s="11" t="str">
        <f t="shared" si="43"/>
        <v>14/10/2024</v>
      </c>
    </row>
    <row r="430" spans="1:43" ht="31.5" customHeight="1" x14ac:dyDescent="0.3">
      <c r="A430" s="111">
        <v>45528</v>
      </c>
      <c r="B430" s="69">
        <v>45579</v>
      </c>
      <c r="C430" s="4">
        <f t="shared" si="45"/>
        <v>51</v>
      </c>
      <c r="D430" s="38">
        <v>5</v>
      </c>
      <c r="E430" s="38">
        <v>13135319</v>
      </c>
      <c r="F430" s="92" t="s">
        <v>1982</v>
      </c>
      <c r="G430" s="38" t="s">
        <v>1983</v>
      </c>
      <c r="H430" s="38">
        <v>54</v>
      </c>
      <c r="I430" s="38" t="s">
        <v>257</v>
      </c>
      <c r="J430" s="38" t="s">
        <v>283</v>
      </c>
      <c r="K430" s="38" t="s">
        <v>121</v>
      </c>
      <c r="L430" s="38" t="s">
        <v>224</v>
      </c>
      <c r="M430" s="234" t="s">
        <v>259</v>
      </c>
      <c r="N430" s="233" t="s">
        <v>305</v>
      </c>
      <c r="O430" s="234" t="s">
        <v>196</v>
      </c>
      <c r="P430" s="38" t="s">
        <v>75</v>
      </c>
      <c r="Q430" s="40" t="s">
        <v>2478</v>
      </c>
      <c r="R430" s="38"/>
      <c r="S430" s="38"/>
      <c r="T430" s="4" t="s">
        <v>262</v>
      </c>
      <c r="U430" s="38" t="s">
        <v>263</v>
      </c>
      <c r="V430" s="38" t="s">
        <v>28</v>
      </c>
      <c r="W430" s="38"/>
      <c r="X430" s="38" t="s">
        <v>7</v>
      </c>
      <c r="Y430" s="38" t="s">
        <v>7</v>
      </c>
      <c r="Z430" s="93" t="s">
        <v>1986</v>
      </c>
      <c r="AA430" s="93" t="s">
        <v>1987</v>
      </c>
      <c r="AB430" s="38" t="s">
        <v>173</v>
      </c>
      <c r="AC430" s="38" t="s">
        <v>174</v>
      </c>
      <c r="AD430" s="38" t="s">
        <v>174</v>
      </c>
      <c r="AE430" s="4" t="s">
        <v>173</v>
      </c>
      <c r="AF430" s="4" t="s">
        <v>173</v>
      </c>
      <c r="AG430" s="4" t="s">
        <v>174</v>
      </c>
      <c r="AH430" s="38"/>
      <c r="AI430" s="38"/>
      <c r="AJ430" s="4" t="s">
        <v>173</v>
      </c>
      <c r="AK430" s="4" t="s">
        <v>174</v>
      </c>
      <c r="AL430" s="38"/>
      <c r="AM430" s="4" t="s">
        <v>174</v>
      </c>
      <c r="AN430" s="11">
        <f t="shared" si="44"/>
        <v>2</v>
      </c>
      <c r="AO430" s="11" t="str">
        <f t="shared" si="41"/>
        <v>Dia útil</v>
      </c>
      <c r="AP430" s="11">
        <f t="shared" si="42"/>
        <v>9</v>
      </c>
      <c r="AQ430" s="11" t="str">
        <f t="shared" si="43"/>
        <v>14/10/2024</v>
      </c>
    </row>
    <row r="431" spans="1:43" ht="31.5" customHeight="1" x14ac:dyDescent="0.3">
      <c r="A431" s="28">
        <v>45534</v>
      </c>
      <c r="B431" s="190">
        <v>45580</v>
      </c>
      <c r="C431" s="4">
        <f t="shared" si="45"/>
        <v>46</v>
      </c>
      <c r="D431" s="4">
        <v>12</v>
      </c>
      <c r="E431" s="4">
        <v>13138172</v>
      </c>
      <c r="F431" s="3" t="s">
        <v>1988</v>
      </c>
      <c r="G431" s="4" t="s">
        <v>1989</v>
      </c>
      <c r="H431" s="4">
        <v>24</v>
      </c>
      <c r="I431" s="38" t="s">
        <v>268</v>
      </c>
      <c r="J431" s="38" t="s">
        <v>283</v>
      </c>
      <c r="K431" s="4" t="s">
        <v>178</v>
      </c>
      <c r="L431" s="4" t="s">
        <v>355</v>
      </c>
      <c r="M431" s="234" t="s">
        <v>259</v>
      </c>
      <c r="N431" s="233" t="s">
        <v>1185</v>
      </c>
      <c r="O431" s="234" t="s">
        <v>196</v>
      </c>
      <c r="P431" s="4" t="s">
        <v>32</v>
      </c>
      <c r="Q431" s="40" t="s">
        <v>32</v>
      </c>
      <c r="R431" s="4" t="s">
        <v>1990</v>
      </c>
      <c r="S431" s="4"/>
      <c r="T431" s="4" t="s">
        <v>262</v>
      </c>
      <c r="U431" s="38" t="s">
        <v>263</v>
      </c>
      <c r="V431" s="38" t="s">
        <v>28</v>
      </c>
      <c r="W431" s="4"/>
      <c r="X431" s="38" t="s">
        <v>7</v>
      </c>
      <c r="Y431" s="38" t="s">
        <v>7</v>
      </c>
      <c r="Z431" s="29" t="s">
        <v>1991</v>
      </c>
      <c r="AA431" s="29" t="s">
        <v>1992</v>
      </c>
      <c r="AB431" s="4" t="s">
        <v>173</v>
      </c>
      <c r="AC431" s="4" t="s">
        <v>174</v>
      </c>
      <c r="AD431" s="4" t="s">
        <v>174</v>
      </c>
      <c r="AE431" s="4" t="s">
        <v>173</v>
      </c>
      <c r="AF431" s="4" t="s">
        <v>173</v>
      </c>
      <c r="AG431" s="4" t="s">
        <v>174</v>
      </c>
      <c r="AH431" s="4"/>
      <c r="AI431" s="4"/>
      <c r="AJ431" s="4" t="s">
        <v>173</v>
      </c>
      <c r="AK431" s="4" t="s">
        <v>174</v>
      </c>
      <c r="AL431" s="38"/>
      <c r="AM431" s="4" t="s">
        <v>174</v>
      </c>
      <c r="AN431" s="11">
        <f t="shared" si="44"/>
        <v>3</v>
      </c>
      <c r="AO431" s="11" t="str">
        <f t="shared" si="41"/>
        <v>Dia útil</v>
      </c>
      <c r="AP431" s="11">
        <f t="shared" si="42"/>
        <v>10</v>
      </c>
      <c r="AQ431" s="11" t="str">
        <f t="shared" si="43"/>
        <v>15/10/2024</v>
      </c>
    </row>
    <row r="432" spans="1:43" ht="31.5" customHeight="1" x14ac:dyDescent="0.3">
      <c r="A432" s="28">
        <v>45579</v>
      </c>
      <c r="B432" s="91">
        <v>45580</v>
      </c>
      <c r="C432" s="4">
        <f t="shared" si="45"/>
        <v>1</v>
      </c>
      <c r="D432" s="4">
        <v>16</v>
      </c>
      <c r="E432" s="4">
        <v>13138321</v>
      </c>
      <c r="F432" s="3" t="s">
        <v>1993</v>
      </c>
      <c r="G432" s="38" t="s">
        <v>1994</v>
      </c>
      <c r="H432" s="38">
        <v>50</v>
      </c>
      <c r="I432" s="38" t="s">
        <v>268</v>
      </c>
      <c r="J432" s="4" t="s">
        <v>1379</v>
      </c>
      <c r="K432" s="38" t="s">
        <v>121</v>
      </c>
      <c r="L432" s="4" t="s">
        <v>131</v>
      </c>
      <c r="M432" s="234" t="s">
        <v>259</v>
      </c>
      <c r="N432" s="233" t="s">
        <v>620</v>
      </c>
      <c r="O432" s="234" t="s">
        <v>1995</v>
      </c>
      <c r="P432" s="4" t="s">
        <v>47</v>
      </c>
      <c r="Q432" s="40" t="s">
        <v>47</v>
      </c>
      <c r="R432" s="4"/>
      <c r="S432" s="4"/>
      <c r="T432" s="4" t="s">
        <v>274</v>
      </c>
      <c r="U432" s="38" t="s">
        <v>263</v>
      </c>
      <c r="V432" s="4" t="s">
        <v>36</v>
      </c>
      <c r="W432" s="4"/>
      <c r="X432" s="38" t="s">
        <v>7</v>
      </c>
      <c r="Y432" s="38" t="s">
        <v>12</v>
      </c>
      <c r="Z432" s="29" t="s">
        <v>1996</v>
      </c>
      <c r="AA432" s="29" t="s">
        <v>1997</v>
      </c>
      <c r="AB432" s="4" t="s">
        <v>173</v>
      </c>
      <c r="AC432" s="4" t="s">
        <v>173</v>
      </c>
      <c r="AD432" s="4" t="s">
        <v>173</v>
      </c>
      <c r="AE432" s="4" t="s">
        <v>173</v>
      </c>
      <c r="AF432" s="4" t="s">
        <v>173</v>
      </c>
      <c r="AG432" s="4" t="s">
        <v>174</v>
      </c>
      <c r="AH432" s="4"/>
      <c r="AI432" s="4"/>
      <c r="AJ432" s="4" t="s">
        <v>173</v>
      </c>
      <c r="AK432" s="4" t="s">
        <v>173</v>
      </c>
      <c r="AL432" s="4"/>
      <c r="AM432" s="4" t="s">
        <v>1517</v>
      </c>
      <c r="AN432" s="11">
        <f t="shared" si="44"/>
        <v>3</v>
      </c>
      <c r="AO432" s="11" t="str">
        <f t="shared" si="41"/>
        <v>Dia útil</v>
      </c>
      <c r="AP432" s="11">
        <f t="shared" si="42"/>
        <v>10</v>
      </c>
      <c r="AQ432" s="11" t="str">
        <f t="shared" si="43"/>
        <v>15/10/2024</v>
      </c>
    </row>
    <row r="433" spans="1:43" ht="31.5" customHeight="1" x14ac:dyDescent="0.3">
      <c r="A433" s="28">
        <v>45580</v>
      </c>
      <c r="B433" s="91">
        <v>45580</v>
      </c>
      <c r="C433" s="4">
        <f t="shared" si="45"/>
        <v>0</v>
      </c>
      <c r="D433" s="4">
        <v>1</v>
      </c>
      <c r="E433" s="3">
        <v>13138814</v>
      </c>
      <c r="F433" s="3" t="s">
        <v>1998</v>
      </c>
      <c r="G433" s="38" t="s">
        <v>1999</v>
      </c>
      <c r="H433" s="38">
        <v>50</v>
      </c>
      <c r="I433" s="38" t="s">
        <v>268</v>
      </c>
      <c r="J433" s="4" t="s">
        <v>1220</v>
      </c>
      <c r="K433" s="38" t="s">
        <v>121</v>
      </c>
      <c r="L433" s="4" t="s">
        <v>226</v>
      </c>
      <c r="M433" s="226" t="s">
        <v>259</v>
      </c>
      <c r="N433" s="233" t="s">
        <v>305</v>
      </c>
      <c r="O433" s="234" t="s">
        <v>196</v>
      </c>
      <c r="P433" s="4" t="s">
        <v>79</v>
      </c>
      <c r="Q433" s="40" t="s">
        <v>50</v>
      </c>
      <c r="R433" s="4"/>
      <c r="S433" s="4"/>
      <c r="T433" s="4" t="s">
        <v>262</v>
      </c>
      <c r="U433" s="38" t="s">
        <v>263</v>
      </c>
      <c r="V433" s="4" t="s">
        <v>51</v>
      </c>
      <c r="W433" s="4"/>
      <c r="X433" s="4" t="s">
        <v>12</v>
      </c>
      <c r="Y433" s="38" t="s">
        <v>12</v>
      </c>
      <c r="Z433" s="29" t="s">
        <v>2000</v>
      </c>
      <c r="AA433" s="29" t="s">
        <v>2001</v>
      </c>
      <c r="AB433" s="4" t="s">
        <v>174</v>
      </c>
      <c r="AC433" s="4" t="s">
        <v>174</v>
      </c>
      <c r="AD433" s="4" t="s">
        <v>174</v>
      </c>
      <c r="AE433" s="4" t="s">
        <v>173</v>
      </c>
      <c r="AF433" s="4" t="s">
        <v>173</v>
      </c>
      <c r="AG433" s="4" t="s">
        <v>174</v>
      </c>
      <c r="AH433" s="4"/>
      <c r="AI433" s="4"/>
      <c r="AJ433" s="4" t="s">
        <v>173</v>
      </c>
      <c r="AK433" s="4" t="s">
        <v>174</v>
      </c>
      <c r="AL433" s="4"/>
      <c r="AM433" s="4"/>
      <c r="AN433" s="11">
        <f t="shared" si="44"/>
        <v>3</v>
      </c>
      <c r="AO433" s="11" t="str">
        <f t="shared" si="41"/>
        <v>Dia útil</v>
      </c>
      <c r="AP433" s="11">
        <f t="shared" si="42"/>
        <v>10</v>
      </c>
      <c r="AQ433" s="11" t="str">
        <f t="shared" si="43"/>
        <v>15/10/2024</v>
      </c>
    </row>
    <row r="434" spans="1:43" ht="31.5" customHeight="1" x14ac:dyDescent="0.3">
      <c r="A434" s="28">
        <v>45567</v>
      </c>
      <c r="B434" s="91">
        <v>45580</v>
      </c>
      <c r="C434" s="110">
        <f>IFERROR(_xlfn.DAYS(B434,A434),"")</f>
        <v>13</v>
      </c>
      <c r="D434" s="4" t="s">
        <v>227</v>
      </c>
      <c r="E434" s="4">
        <v>13139196</v>
      </c>
      <c r="F434" s="3" t="s">
        <v>2002</v>
      </c>
      <c r="G434" s="4" t="s">
        <v>2003</v>
      </c>
      <c r="H434" s="4">
        <v>66</v>
      </c>
      <c r="I434" s="38" t="s">
        <v>268</v>
      </c>
      <c r="J434" s="4" t="s">
        <v>283</v>
      </c>
      <c r="K434" s="38" t="s">
        <v>116</v>
      </c>
      <c r="L434" s="4" t="s">
        <v>226</v>
      </c>
      <c r="M434" s="226" t="s">
        <v>294</v>
      </c>
      <c r="N434" s="233" t="s">
        <v>295</v>
      </c>
      <c r="O434" s="234" t="s">
        <v>26</v>
      </c>
      <c r="P434" s="38" t="s">
        <v>27</v>
      </c>
      <c r="Q434" s="40" t="s">
        <v>27</v>
      </c>
      <c r="R434" s="4"/>
      <c r="S434" s="4"/>
      <c r="T434" s="4" t="s">
        <v>274</v>
      </c>
      <c r="U434" s="38" t="s">
        <v>416</v>
      </c>
      <c r="V434" s="4" t="s">
        <v>25</v>
      </c>
      <c r="W434" s="4"/>
      <c r="X434" s="4" t="s">
        <v>14</v>
      </c>
      <c r="Y434" s="38" t="s">
        <v>14</v>
      </c>
      <c r="Z434" s="29" t="s">
        <v>2004</v>
      </c>
      <c r="AA434" s="29" t="s">
        <v>2292</v>
      </c>
      <c r="AB434" s="4" t="s">
        <v>174</v>
      </c>
      <c r="AC434" s="4" t="s">
        <v>174</v>
      </c>
      <c r="AD434" s="4" t="s">
        <v>174</v>
      </c>
      <c r="AE434" s="4" t="s">
        <v>173</v>
      </c>
      <c r="AF434" s="4" t="s">
        <v>174</v>
      </c>
      <c r="AG434" s="4" t="s">
        <v>174</v>
      </c>
      <c r="AH434" s="4"/>
      <c r="AI434" s="4"/>
      <c r="AJ434" s="4" t="s">
        <v>174</v>
      </c>
      <c r="AK434" s="4" t="s">
        <v>174</v>
      </c>
      <c r="AL434" s="4"/>
      <c r="AM434" s="4"/>
      <c r="AN434" s="11">
        <f t="shared" si="44"/>
        <v>3</v>
      </c>
      <c r="AO434" s="11" t="str">
        <f t="shared" si="41"/>
        <v>Dia útil</v>
      </c>
      <c r="AP434" s="11">
        <f t="shared" si="42"/>
        <v>10</v>
      </c>
      <c r="AQ434" s="11" t="str">
        <f t="shared" si="43"/>
        <v>15/10/2024</v>
      </c>
    </row>
    <row r="435" spans="1:43" ht="31.5" customHeight="1" x14ac:dyDescent="0.3">
      <c r="A435" s="28">
        <v>45580</v>
      </c>
      <c r="B435" s="69">
        <v>45580</v>
      </c>
      <c r="C435" s="110">
        <f t="shared" ref="C435:C481" si="46">IFERROR(_xlfn.DAYS(B435,A435),"")</f>
        <v>0</v>
      </c>
      <c r="D435" s="4">
        <v>1</v>
      </c>
      <c r="E435" s="4">
        <v>13139507</v>
      </c>
      <c r="F435" s="3" t="s">
        <v>2005</v>
      </c>
      <c r="G435" s="4" t="s">
        <v>2317</v>
      </c>
      <c r="H435" s="4">
        <v>72</v>
      </c>
      <c r="I435" s="38" t="s">
        <v>268</v>
      </c>
      <c r="J435" s="38" t="s">
        <v>1379</v>
      </c>
      <c r="K435" s="38" t="s">
        <v>116</v>
      </c>
      <c r="L435" s="4" t="s">
        <v>136</v>
      </c>
      <c r="M435" s="234" t="s">
        <v>259</v>
      </c>
      <c r="N435" s="233" t="s">
        <v>1185</v>
      </c>
      <c r="O435" s="234" t="s">
        <v>196</v>
      </c>
      <c r="P435" s="4" t="s">
        <v>32</v>
      </c>
      <c r="Q435" s="40" t="s">
        <v>32</v>
      </c>
      <c r="R435" s="4"/>
      <c r="S435" s="4"/>
      <c r="T435" s="4" t="s">
        <v>262</v>
      </c>
      <c r="U435" s="38" t="s">
        <v>263</v>
      </c>
      <c r="V435" s="4" t="s">
        <v>28</v>
      </c>
      <c r="W435" s="4"/>
      <c r="X435" s="38" t="s">
        <v>7</v>
      </c>
      <c r="Y435" s="38" t="s">
        <v>12</v>
      </c>
      <c r="Z435" s="29" t="s">
        <v>2006</v>
      </c>
      <c r="AA435" s="29" t="s">
        <v>2007</v>
      </c>
      <c r="AB435" s="4" t="s">
        <v>174</v>
      </c>
      <c r="AC435" s="4" t="s">
        <v>174</v>
      </c>
      <c r="AD435" s="4" t="s">
        <v>173</v>
      </c>
      <c r="AE435" s="38" t="s">
        <v>173</v>
      </c>
      <c r="AF435" s="38" t="s">
        <v>173</v>
      </c>
      <c r="AG435" s="4" t="s">
        <v>174</v>
      </c>
      <c r="AH435" s="4"/>
      <c r="AI435" s="4"/>
      <c r="AJ435" s="4" t="s">
        <v>174</v>
      </c>
      <c r="AK435" s="4" t="s">
        <v>174</v>
      </c>
      <c r="AL435" s="4" t="s">
        <v>2008</v>
      </c>
      <c r="AM435" s="4" t="s">
        <v>174</v>
      </c>
      <c r="AN435" s="11">
        <f t="shared" si="44"/>
        <v>3</v>
      </c>
      <c r="AO435" s="11" t="str">
        <f t="shared" si="41"/>
        <v>Dia útil</v>
      </c>
      <c r="AP435" s="11">
        <f t="shared" si="42"/>
        <v>10</v>
      </c>
      <c r="AQ435" s="11" t="str">
        <f t="shared" si="43"/>
        <v>15/10/2024</v>
      </c>
    </row>
    <row r="436" spans="1:43" ht="31.5" customHeight="1" x14ac:dyDescent="0.3">
      <c r="A436" s="45">
        <v>45504</v>
      </c>
      <c r="B436" s="91">
        <v>45580</v>
      </c>
      <c r="C436" s="110">
        <f t="shared" si="46"/>
        <v>76</v>
      </c>
      <c r="D436" s="38">
        <v>15</v>
      </c>
      <c r="E436" s="38">
        <v>13139766</v>
      </c>
      <c r="F436" s="92" t="s">
        <v>2009</v>
      </c>
      <c r="G436" s="38" t="s">
        <v>2010</v>
      </c>
      <c r="H436" s="38">
        <v>9</v>
      </c>
      <c r="I436" s="38" t="s">
        <v>268</v>
      </c>
      <c r="J436" s="38" t="s">
        <v>1379</v>
      </c>
      <c r="K436" s="38" t="s">
        <v>118</v>
      </c>
      <c r="L436" s="38" t="s">
        <v>355</v>
      </c>
      <c r="M436" s="234" t="s">
        <v>259</v>
      </c>
      <c r="N436" s="233" t="s">
        <v>1185</v>
      </c>
      <c r="O436" s="234" t="s">
        <v>196</v>
      </c>
      <c r="P436" s="38" t="s">
        <v>32</v>
      </c>
      <c r="Q436" s="40" t="s">
        <v>32</v>
      </c>
      <c r="R436" s="38" t="s">
        <v>2298</v>
      </c>
      <c r="S436" s="38"/>
      <c r="T436" s="4" t="s">
        <v>262</v>
      </c>
      <c r="U436" s="38" t="s">
        <v>263</v>
      </c>
      <c r="V436" s="38" t="s">
        <v>28</v>
      </c>
      <c r="W436" s="38"/>
      <c r="X436" s="38" t="s">
        <v>12</v>
      </c>
      <c r="Y436" s="38" t="s">
        <v>12</v>
      </c>
      <c r="Z436" s="93" t="s">
        <v>2011</v>
      </c>
      <c r="AA436" s="93" t="s">
        <v>2012</v>
      </c>
      <c r="AB436" s="38" t="s">
        <v>173</v>
      </c>
      <c r="AC436" s="38" t="s">
        <v>173</v>
      </c>
      <c r="AD436" s="38" t="s">
        <v>173</v>
      </c>
      <c r="AE436" s="38" t="s">
        <v>173</v>
      </c>
      <c r="AF436" s="38" t="s">
        <v>173</v>
      </c>
      <c r="AG436" s="4" t="s">
        <v>174</v>
      </c>
      <c r="AH436" s="4"/>
      <c r="AI436" s="4"/>
      <c r="AJ436" s="38" t="s">
        <v>173</v>
      </c>
      <c r="AK436" s="4" t="s">
        <v>174</v>
      </c>
      <c r="AL436" s="38"/>
      <c r="AM436" s="4" t="s">
        <v>174</v>
      </c>
      <c r="AN436" s="11">
        <f t="shared" si="44"/>
        <v>3</v>
      </c>
      <c r="AO436" s="11" t="str">
        <f t="shared" si="41"/>
        <v>Dia útil</v>
      </c>
      <c r="AP436" s="11">
        <f t="shared" si="42"/>
        <v>10</v>
      </c>
      <c r="AQ436" s="11" t="str">
        <f t="shared" si="43"/>
        <v>15/10/2024</v>
      </c>
    </row>
    <row r="437" spans="1:43" ht="31.5" customHeight="1" x14ac:dyDescent="0.3">
      <c r="A437" s="45">
        <v>45552</v>
      </c>
      <c r="B437" s="91">
        <v>45581</v>
      </c>
      <c r="C437" s="38">
        <f t="shared" si="46"/>
        <v>29</v>
      </c>
      <c r="D437" s="38">
        <v>4</v>
      </c>
      <c r="E437" s="38">
        <v>13140927</v>
      </c>
      <c r="F437" s="92" t="s">
        <v>2013</v>
      </c>
      <c r="G437" s="38" t="s">
        <v>2014</v>
      </c>
      <c r="H437" s="38">
        <v>35</v>
      </c>
      <c r="I437" s="38" t="s">
        <v>268</v>
      </c>
      <c r="J437" s="38" t="s">
        <v>1379</v>
      </c>
      <c r="K437" s="38" t="s">
        <v>121</v>
      </c>
      <c r="L437" s="4" t="s">
        <v>1402</v>
      </c>
      <c r="M437" s="234" t="s">
        <v>259</v>
      </c>
      <c r="N437" s="233" t="s">
        <v>620</v>
      </c>
      <c r="O437" s="234" t="s">
        <v>196</v>
      </c>
      <c r="P437" s="38" t="s">
        <v>35</v>
      </c>
      <c r="Q437" s="40" t="s">
        <v>35</v>
      </c>
      <c r="R437" s="38" t="s">
        <v>2015</v>
      </c>
      <c r="S437" s="38"/>
      <c r="T437" s="4" t="s">
        <v>262</v>
      </c>
      <c r="U437" s="38" t="s">
        <v>263</v>
      </c>
      <c r="V437" s="38" t="s">
        <v>51</v>
      </c>
      <c r="W437" s="38"/>
      <c r="X437" s="38" t="s">
        <v>7</v>
      </c>
      <c r="Y437" s="38" t="s">
        <v>7</v>
      </c>
      <c r="Z437" s="93" t="s">
        <v>2016</v>
      </c>
      <c r="AA437" s="93" t="s">
        <v>2017</v>
      </c>
      <c r="AB437" s="38" t="s">
        <v>173</v>
      </c>
      <c r="AC437" s="4" t="s">
        <v>174</v>
      </c>
      <c r="AD437" s="4" t="s">
        <v>174</v>
      </c>
      <c r="AE437" s="38" t="s">
        <v>173</v>
      </c>
      <c r="AF437" s="38" t="s">
        <v>173</v>
      </c>
      <c r="AG437" s="4" t="s">
        <v>174</v>
      </c>
      <c r="AJ437" s="38"/>
      <c r="AK437" s="38"/>
      <c r="AL437" s="38"/>
      <c r="AM437" s="38"/>
      <c r="AN437" s="11">
        <f t="shared" si="44"/>
        <v>3</v>
      </c>
      <c r="AO437" s="11" t="str">
        <f t="shared" si="41"/>
        <v>Dia útil</v>
      </c>
      <c r="AP437" s="11">
        <f t="shared" si="42"/>
        <v>11</v>
      </c>
      <c r="AQ437" s="11" t="str">
        <f t="shared" si="43"/>
        <v>16/10/2024</v>
      </c>
    </row>
    <row r="438" spans="1:43" ht="31.5" customHeight="1" x14ac:dyDescent="0.3">
      <c r="A438" s="45">
        <v>45581</v>
      </c>
      <c r="B438" s="91">
        <v>45581</v>
      </c>
      <c r="C438" s="38">
        <f t="shared" si="46"/>
        <v>0</v>
      </c>
      <c r="D438" s="38">
        <v>0</v>
      </c>
      <c r="E438" s="38">
        <v>13141764</v>
      </c>
      <c r="F438" s="92" t="s">
        <v>2018</v>
      </c>
      <c r="G438" s="38" t="s">
        <v>2019</v>
      </c>
      <c r="H438" s="38">
        <v>40</v>
      </c>
      <c r="I438" s="38" t="s">
        <v>268</v>
      </c>
      <c r="J438" s="38" t="s">
        <v>283</v>
      </c>
      <c r="K438" s="38" t="s">
        <v>121</v>
      </c>
      <c r="L438" s="38" t="s">
        <v>355</v>
      </c>
      <c r="M438" s="234" t="s">
        <v>259</v>
      </c>
      <c r="N438" s="233" t="s">
        <v>338</v>
      </c>
      <c r="O438" s="234" t="s">
        <v>2020</v>
      </c>
      <c r="P438" s="38" t="s">
        <v>54</v>
      </c>
      <c r="Q438" s="40" t="s">
        <v>54</v>
      </c>
      <c r="R438" s="38"/>
      <c r="S438" s="38"/>
      <c r="T438" s="38"/>
      <c r="U438" s="38" t="s">
        <v>416</v>
      </c>
      <c r="V438" s="38" t="s">
        <v>59</v>
      </c>
      <c r="W438" s="38"/>
      <c r="X438" s="38" t="s">
        <v>7</v>
      </c>
      <c r="Y438" s="38" t="s">
        <v>12</v>
      </c>
      <c r="Z438" s="93" t="s">
        <v>2021</v>
      </c>
      <c r="AA438" s="93" t="s">
        <v>2451</v>
      </c>
      <c r="AB438" s="38" t="s">
        <v>174</v>
      </c>
      <c r="AC438" s="38" t="s">
        <v>174</v>
      </c>
      <c r="AD438" s="38" t="s">
        <v>174</v>
      </c>
      <c r="AE438" s="38" t="s">
        <v>173</v>
      </c>
      <c r="AF438" s="38" t="s">
        <v>174</v>
      </c>
      <c r="AG438" s="38" t="s">
        <v>174</v>
      </c>
      <c r="AH438" s="4"/>
      <c r="AI438" s="4"/>
      <c r="AJ438" s="38" t="s">
        <v>174</v>
      </c>
      <c r="AK438" s="38" t="s">
        <v>174</v>
      </c>
      <c r="AL438" s="38"/>
      <c r="AM438" s="38" t="s">
        <v>174</v>
      </c>
      <c r="AN438" s="11">
        <f t="shared" si="44"/>
        <v>3</v>
      </c>
      <c r="AO438" s="11" t="str">
        <f t="shared" si="41"/>
        <v>Dia útil</v>
      </c>
      <c r="AP438" s="11">
        <f t="shared" si="42"/>
        <v>11</v>
      </c>
      <c r="AQ438" s="11" t="str">
        <f t="shared" si="43"/>
        <v>16/10/2024</v>
      </c>
    </row>
    <row r="439" spans="1:43" ht="31.5" customHeight="1" x14ac:dyDescent="0.3">
      <c r="A439" s="45">
        <v>45581</v>
      </c>
      <c r="B439" s="91">
        <v>45582</v>
      </c>
      <c r="C439" s="38">
        <f t="shared" si="46"/>
        <v>1</v>
      </c>
      <c r="D439" s="38">
        <v>3</v>
      </c>
      <c r="E439" s="38">
        <v>13142620</v>
      </c>
      <c r="F439" s="92" t="s">
        <v>2022</v>
      </c>
      <c r="G439" s="38" t="s">
        <v>2316</v>
      </c>
      <c r="H439" s="38">
        <v>4</v>
      </c>
      <c r="I439" s="38" t="s">
        <v>268</v>
      </c>
      <c r="J439" s="38" t="s">
        <v>1379</v>
      </c>
      <c r="K439" s="38" t="s">
        <v>121</v>
      </c>
      <c r="L439" s="38" t="s">
        <v>136</v>
      </c>
      <c r="M439" s="234" t="s">
        <v>259</v>
      </c>
      <c r="N439" s="233" t="s">
        <v>305</v>
      </c>
      <c r="O439" s="234" t="s">
        <v>196</v>
      </c>
      <c r="P439" s="38" t="s">
        <v>32</v>
      </c>
      <c r="Q439" s="40" t="s">
        <v>32</v>
      </c>
      <c r="R439" s="38" t="s">
        <v>152</v>
      </c>
      <c r="S439" s="38"/>
      <c r="T439" s="38" t="s">
        <v>262</v>
      </c>
      <c r="U439" s="38" t="s">
        <v>263</v>
      </c>
      <c r="V439" s="38" t="s">
        <v>28</v>
      </c>
      <c r="W439" s="38"/>
      <c r="X439" s="38" t="s">
        <v>7</v>
      </c>
      <c r="Y439" s="38" t="s">
        <v>7</v>
      </c>
      <c r="Z439" s="93" t="s">
        <v>2023</v>
      </c>
      <c r="AA439" s="93" t="s">
        <v>2024</v>
      </c>
      <c r="AB439" s="38" t="s">
        <v>173</v>
      </c>
      <c r="AC439" s="38" t="s">
        <v>174</v>
      </c>
      <c r="AD439" s="38" t="s">
        <v>174</v>
      </c>
      <c r="AE439" s="38" t="s">
        <v>173</v>
      </c>
      <c r="AF439" s="38" t="s">
        <v>173</v>
      </c>
      <c r="AG439" s="38" t="s">
        <v>174</v>
      </c>
      <c r="AJ439" s="38" t="s">
        <v>173</v>
      </c>
      <c r="AK439" s="38" t="s">
        <v>174</v>
      </c>
      <c r="AL439" s="38"/>
      <c r="AM439" s="38" t="s">
        <v>174</v>
      </c>
      <c r="AN439" s="11">
        <f t="shared" si="44"/>
        <v>3</v>
      </c>
      <c r="AO439" s="11" t="str">
        <f t="shared" si="41"/>
        <v>Dia útil</v>
      </c>
      <c r="AP439" s="11">
        <f t="shared" si="42"/>
        <v>12</v>
      </c>
      <c r="AQ439" s="11" t="str">
        <f t="shared" si="43"/>
        <v>17/10/2024</v>
      </c>
    </row>
    <row r="440" spans="1:43" ht="31.5" customHeight="1" x14ac:dyDescent="0.3">
      <c r="A440" s="45">
        <v>45534</v>
      </c>
      <c r="B440" s="91">
        <v>45582</v>
      </c>
      <c r="C440" s="38">
        <f t="shared" si="46"/>
        <v>48</v>
      </c>
      <c r="D440" s="38">
        <v>1</v>
      </c>
      <c r="E440" s="38">
        <v>13143291</v>
      </c>
      <c r="F440" s="92" t="s">
        <v>2025</v>
      </c>
      <c r="G440" s="38" t="s">
        <v>2026</v>
      </c>
      <c r="H440" s="38">
        <v>37</v>
      </c>
      <c r="I440" s="38" t="s">
        <v>268</v>
      </c>
      <c r="J440" s="38" t="s">
        <v>1379</v>
      </c>
      <c r="K440" s="38" t="s">
        <v>121</v>
      </c>
      <c r="L440" s="38" t="s">
        <v>355</v>
      </c>
      <c r="M440" s="234" t="s">
        <v>294</v>
      </c>
      <c r="N440" s="233" t="s">
        <v>295</v>
      </c>
      <c r="O440" s="234" t="s">
        <v>26</v>
      </c>
      <c r="P440" s="38" t="s">
        <v>27</v>
      </c>
      <c r="Q440" s="40" t="s">
        <v>27</v>
      </c>
      <c r="R440" s="38"/>
      <c r="S440" s="38"/>
      <c r="T440" s="38" t="s">
        <v>274</v>
      </c>
      <c r="U440" s="38" t="s">
        <v>416</v>
      </c>
      <c r="V440" s="38" t="s">
        <v>25</v>
      </c>
      <c r="W440" s="38"/>
      <c r="X440" s="38" t="s">
        <v>14</v>
      </c>
      <c r="Y440" s="38" t="s">
        <v>14</v>
      </c>
      <c r="Z440" s="93" t="s">
        <v>2027</v>
      </c>
      <c r="AA440" s="93" t="s">
        <v>2028</v>
      </c>
      <c r="AB440" s="38" t="s">
        <v>174</v>
      </c>
      <c r="AC440" s="38" t="s">
        <v>174</v>
      </c>
      <c r="AD440" s="38" t="s">
        <v>174</v>
      </c>
      <c r="AE440" s="38" t="s">
        <v>173</v>
      </c>
      <c r="AF440" s="38" t="s">
        <v>173</v>
      </c>
      <c r="AG440" s="38" t="s">
        <v>174</v>
      </c>
      <c r="AJ440" s="38" t="s">
        <v>174</v>
      </c>
      <c r="AK440" s="38" t="s">
        <v>174</v>
      </c>
      <c r="AL440" s="38"/>
      <c r="AM440" s="38"/>
      <c r="AN440" s="11">
        <f t="shared" si="44"/>
        <v>3</v>
      </c>
      <c r="AO440" s="11" t="str">
        <f t="shared" si="41"/>
        <v>Dia útil</v>
      </c>
      <c r="AP440" s="11">
        <f t="shared" si="42"/>
        <v>12</v>
      </c>
      <c r="AQ440" s="11" t="str">
        <f t="shared" si="43"/>
        <v>17/10/2024</v>
      </c>
    </row>
    <row r="441" spans="1:43" ht="31.5" customHeight="1" x14ac:dyDescent="0.3">
      <c r="A441" s="45">
        <v>45583</v>
      </c>
      <c r="B441" s="91">
        <v>45583</v>
      </c>
      <c r="C441" s="38">
        <f t="shared" si="46"/>
        <v>0</v>
      </c>
      <c r="D441" s="38">
        <v>1</v>
      </c>
      <c r="E441" s="38">
        <v>13144944</v>
      </c>
      <c r="F441" s="92" t="s">
        <v>2029</v>
      </c>
      <c r="G441" s="38" t="s">
        <v>2030</v>
      </c>
      <c r="H441" s="38">
        <v>41</v>
      </c>
      <c r="I441" s="38" t="s">
        <v>268</v>
      </c>
      <c r="J441" s="38" t="s">
        <v>1379</v>
      </c>
      <c r="K441" s="38" t="s">
        <v>121</v>
      </c>
      <c r="L441" s="38" t="s">
        <v>131</v>
      </c>
      <c r="M441" s="234" t="s">
        <v>259</v>
      </c>
      <c r="N441" s="233" t="s">
        <v>338</v>
      </c>
      <c r="O441" s="234" t="s">
        <v>1965</v>
      </c>
      <c r="P441" s="4" t="s">
        <v>2375</v>
      </c>
      <c r="Q441" s="40" t="s">
        <v>2375</v>
      </c>
      <c r="R441" s="38"/>
      <c r="S441" s="38"/>
      <c r="T441" s="38" t="s">
        <v>262</v>
      </c>
      <c r="U441" s="38" t="s">
        <v>263</v>
      </c>
      <c r="V441" s="38" t="s">
        <v>36</v>
      </c>
      <c r="W441" s="38"/>
      <c r="X441" s="38" t="s">
        <v>12</v>
      </c>
      <c r="Y441" s="38" t="s">
        <v>12</v>
      </c>
      <c r="Z441" s="93" t="s">
        <v>2031</v>
      </c>
      <c r="AA441" s="93" t="s">
        <v>2032</v>
      </c>
      <c r="AB441" s="38" t="s">
        <v>173</v>
      </c>
      <c r="AC441" s="38" t="s">
        <v>174</v>
      </c>
      <c r="AD441" s="38" t="s">
        <v>174</v>
      </c>
      <c r="AE441" s="38" t="s">
        <v>173</v>
      </c>
      <c r="AF441" s="38" t="s">
        <v>173</v>
      </c>
      <c r="AG441" s="38" t="s">
        <v>174</v>
      </c>
      <c r="AJ441" s="38" t="s">
        <v>174</v>
      </c>
      <c r="AK441" s="38" t="s">
        <v>174</v>
      </c>
      <c r="AL441" s="38"/>
      <c r="AM441" s="38" t="s">
        <v>174</v>
      </c>
      <c r="AN441" s="11">
        <f t="shared" si="44"/>
        <v>3</v>
      </c>
      <c r="AO441" s="11" t="str">
        <f t="shared" si="41"/>
        <v>Dia útil</v>
      </c>
      <c r="AP441" s="11">
        <f t="shared" si="42"/>
        <v>13</v>
      </c>
      <c r="AQ441" s="11" t="str">
        <f t="shared" si="43"/>
        <v>18/10/2024</v>
      </c>
    </row>
    <row r="442" spans="1:43" ht="31.5" customHeight="1" x14ac:dyDescent="0.3">
      <c r="A442" s="45">
        <v>45572</v>
      </c>
      <c r="B442" s="91">
        <v>45583</v>
      </c>
      <c r="C442" s="38">
        <f t="shared" si="46"/>
        <v>11</v>
      </c>
      <c r="D442" s="38">
        <v>1</v>
      </c>
      <c r="E442" s="38">
        <v>13146450</v>
      </c>
      <c r="F442" s="92" t="s">
        <v>2033</v>
      </c>
      <c r="G442" s="4" t="s">
        <v>2034</v>
      </c>
      <c r="H442" s="4">
        <v>62</v>
      </c>
      <c r="I442" s="38" t="s">
        <v>257</v>
      </c>
      <c r="J442" s="38" t="s">
        <v>1379</v>
      </c>
      <c r="K442" s="38" t="s">
        <v>118</v>
      </c>
      <c r="L442" s="38" t="s">
        <v>223</v>
      </c>
      <c r="M442" s="234" t="s">
        <v>294</v>
      </c>
      <c r="N442" s="233" t="s">
        <v>1201</v>
      </c>
      <c r="O442" s="234" t="s">
        <v>2035</v>
      </c>
      <c r="P442" s="38" t="s">
        <v>30</v>
      </c>
      <c r="Q442" s="40" t="s">
        <v>30</v>
      </c>
      <c r="R442" s="38"/>
      <c r="S442" s="38"/>
      <c r="T442" s="38" t="s">
        <v>274</v>
      </c>
      <c r="U442" s="38" t="s">
        <v>416</v>
      </c>
      <c r="V442" s="38" t="s">
        <v>28</v>
      </c>
      <c r="W442" s="38"/>
      <c r="X442" s="38" t="s">
        <v>12</v>
      </c>
      <c r="Y442" s="38" t="s">
        <v>7</v>
      </c>
      <c r="Z442" s="93" t="s">
        <v>2036</v>
      </c>
      <c r="AA442" s="93" t="s">
        <v>2037</v>
      </c>
      <c r="AB442" s="38" t="s">
        <v>173</v>
      </c>
      <c r="AC442" s="38" t="s">
        <v>174</v>
      </c>
      <c r="AD442" s="38" t="s">
        <v>174</v>
      </c>
      <c r="AE442" s="38" t="s">
        <v>173</v>
      </c>
      <c r="AF442" s="38" t="s">
        <v>173</v>
      </c>
      <c r="AG442" s="38" t="s">
        <v>173</v>
      </c>
      <c r="AJ442" s="38" t="s">
        <v>174</v>
      </c>
      <c r="AK442" s="38" t="s">
        <v>1515</v>
      </c>
      <c r="AL442" s="38"/>
      <c r="AM442" s="38" t="s">
        <v>906</v>
      </c>
      <c r="AN442" s="11">
        <f t="shared" si="44"/>
        <v>3</v>
      </c>
      <c r="AO442" s="11" t="str">
        <f t="shared" si="41"/>
        <v>Dia útil</v>
      </c>
      <c r="AP442" s="11">
        <f t="shared" si="42"/>
        <v>13</v>
      </c>
      <c r="AQ442" s="11" t="str">
        <f t="shared" si="43"/>
        <v>18/10/2024</v>
      </c>
    </row>
    <row r="443" spans="1:43" ht="31.5" customHeight="1" x14ac:dyDescent="0.3">
      <c r="A443" s="45">
        <v>45544</v>
      </c>
      <c r="B443" s="91">
        <v>45586</v>
      </c>
      <c r="C443" s="38">
        <f t="shared" si="46"/>
        <v>42</v>
      </c>
      <c r="D443" s="38" t="s">
        <v>227</v>
      </c>
      <c r="E443" s="38">
        <v>13147249</v>
      </c>
      <c r="F443" s="92" t="s">
        <v>2038</v>
      </c>
      <c r="G443" s="4" t="s">
        <v>2039</v>
      </c>
      <c r="H443" s="4">
        <v>44</v>
      </c>
      <c r="I443" s="4" t="s">
        <v>268</v>
      </c>
      <c r="J443" s="4" t="s">
        <v>1220</v>
      </c>
      <c r="K443" s="4" t="s">
        <v>121</v>
      </c>
      <c r="L443" s="38" t="s">
        <v>223</v>
      </c>
      <c r="M443" s="234" t="s">
        <v>294</v>
      </c>
      <c r="N443" s="233" t="s">
        <v>295</v>
      </c>
      <c r="O443" s="234" t="s">
        <v>26</v>
      </c>
      <c r="P443" s="38" t="s">
        <v>27</v>
      </c>
      <c r="Q443" s="40" t="s">
        <v>27</v>
      </c>
      <c r="R443" s="38"/>
      <c r="S443" s="38"/>
      <c r="T443" s="38" t="s">
        <v>274</v>
      </c>
      <c r="U443" s="38" t="s">
        <v>416</v>
      </c>
      <c r="V443" s="38" t="s">
        <v>25</v>
      </c>
      <c r="W443" s="38"/>
      <c r="X443" s="38" t="s">
        <v>14</v>
      </c>
      <c r="Y443" s="38" t="s">
        <v>12</v>
      </c>
      <c r="Z443" s="93" t="s">
        <v>2040</v>
      </c>
      <c r="AA443" s="93" t="s">
        <v>1538</v>
      </c>
      <c r="AB443" s="38" t="s">
        <v>174</v>
      </c>
      <c r="AC443" s="38" t="s">
        <v>174</v>
      </c>
      <c r="AD443" s="38" t="s">
        <v>174</v>
      </c>
      <c r="AE443" s="4" t="s">
        <v>173</v>
      </c>
      <c r="AF443" s="38" t="s">
        <v>174</v>
      </c>
      <c r="AG443" s="38" t="s">
        <v>174</v>
      </c>
      <c r="AJ443" s="38" t="s">
        <v>174</v>
      </c>
      <c r="AK443" s="38" t="s">
        <v>174</v>
      </c>
      <c r="AL443" s="38"/>
      <c r="AM443" s="38" t="s">
        <v>174</v>
      </c>
      <c r="AN443" s="11">
        <f t="shared" si="44"/>
        <v>3</v>
      </c>
      <c r="AO443" s="11" t="str">
        <f t="shared" si="41"/>
        <v>Dia útil</v>
      </c>
      <c r="AP443" s="11">
        <f t="shared" si="42"/>
        <v>14</v>
      </c>
      <c r="AQ443" s="11" t="str">
        <f t="shared" si="43"/>
        <v>21/10/2024</v>
      </c>
    </row>
    <row r="444" spans="1:43" ht="31.5" customHeight="1" x14ac:dyDescent="0.3">
      <c r="A444" s="28">
        <v>45586</v>
      </c>
      <c r="B444" s="91">
        <v>45586</v>
      </c>
      <c r="C444" s="4">
        <f t="shared" si="46"/>
        <v>0</v>
      </c>
      <c r="D444" s="4">
        <v>1</v>
      </c>
      <c r="E444" s="4">
        <v>13147649</v>
      </c>
      <c r="F444" s="3" t="s">
        <v>2041</v>
      </c>
      <c r="G444" s="4" t="s">
        <v>2042</v>
      </c>
      <c r="H444" s="38">
        <v>62</v>
      </c>
      <c r="I444" s="38" t="s">
        <v>268</v>
      </c>
      <c r="J444" s="4" t="s">
        <v>283</v>
      </c>
      <c r="K444" s="38" t="s">
        <v>118</v>
      </c>
      <c r="L444" s="4" t="s">
        <v>355</v>
      </c>
      <c r="M444" s="234" t="s">
        <v>259</v>
      </c>
      <c r="N444" s="233" t="s">
        <v>620</v>
      </c>
      <c r="O444" s="234" t="s">
        <v>2043</v>
      </c>
      <c r="P444" s="4" t="s">
        <v>77</v>
      </c>
      <c r="Q444" s="40" t="s">
        <v>77</v>
      </c>
      <c r="R444" s="4"/>
      <c r="S444" s="4"/>
      <c r="T444" s="38" t="s">
        <v>274</v>
      </c>
      <c r="U444" s="38" t="s">
        <v>263</v>
      </c>
      <c r="V444" s="4" t="s">
        <v>33</v>
      </c>
      <c r="W444" s="4"/>
      <c r="X444" s="4" t="s">
        <v>12</v>
      </c>
      <c r="Y444" s="38" t="s">
        <v>7</v>
      </c>
      <c r="Z444" s="29" t="s">
        <v>2044</v>
      </c>
      <c r="AA444" s="29" t="s">
        <v>2045</v>
      </c>
      <c r="AB444" s="4" t="s">
        <v>173</v>
      </c>
      <c r="AC444" s="4" t="s">
        <v>174</v>
      </c>
      <c r="AD444" s="4" t="s">
        <v>173</v>
      </c>
      <c r="AE444" s="4" t="s">
        <v>173</v>
      </c>
      <c r="AF444" s="4" t="s">
        <v>173</v>
      </c>
      <c r="AG444" s="4" t="s">
        <v>174</v>
      </c>
      <c r="AJ444" s="4" t="s">
        <v>174</v>
      </c>
      <c r="AK444" s="4" t="s">
        <v>174</v>
      </c>
      <c r="AL444" s="4" t="s">
        <v>2046</v>
      </c>
      <c r="AM444" s="4" t="s">
        <v>174</v>
      </c>
      <c r="AN444" s="11">
        <f t="shared" si="44"/>
        <v>3</v>
      </c>
      <c r="AO444" s="11" t="str">
        <f t="shared" si="41"/>
        <v>Dia útil</v>
      </c>
      <c r="AP444" s="11">
        <f t="shared" si="42"/>
        <v>14</v>
      </c>
      <c r="AQ444" s="11" t="str">
        <f t="shared" si="43"/>
        <v>21/10/2024</v>
      </c>
    </row>
    <row r="445" spans="1:43" ht="31.5" customHeight="1" x14ac:dyDescent="0.3">
      <c r="A445" s="28">
        <v>45561</v>
      </c>
      <c r="B445" s="91">
        <v>45586</v>
      </c>
      <c r="C445" s="4">
        <f t="shared" si="46"/>
        <v>25</v>
      </c>
      <c r="D445" s="4">
        <v>6</v>
      </c>
      <c r="E445" s="4">
        <v>13147692</v>
      </c>
      <c r="F445" s="3" t="s">
        <v>2047</v>
      </c>
      <c r="G445" s="4" t="s">
        <v>2048</v>
      </c>
      <c r="H445" s="38">
        <v>64</v>
      </c>
      <c r="I445" s="38" t="s">
        <v>268</v>
      </c>
      <c r="J445" s="38" t="s">
        <v>1379</v>
      </c>
      <c r="K445" s="38" t="s">
        <v>118</v>
      </c>
      <c r="L445" s="38" t="s">
        <v>223</v>
      </c>
      <c r="M445" s="234" t="s">
        <v>259</v>
      </c>
      <c r="N445" s="233" t="s">
        <v>620</v>
      </c>
      <c r="O445" s="234" t="s">
        <v>196</v>
      </c>
      <c r="P445" s="4" t="s">
        <v>35</v>
      </c>
      <c r="Q445" s="40" t="s">
        <v>35</v>
      </c>
      <c r="R445" s="4" t="s">
        <v>2049</v>
      </c>
      <c r="S445" s="4" t="s">
        <v>143</v>
      </c>
      <c r="T445" s="38" t="s">
        <v>262</v>
      </c>
      <c r="U445" s="38" t="s">
        <v>263</v>
      </c>
      <c r="V445" s="4" t="s">
        <v>46</v>
      </c>
      <c r="W445" s="4"/>
      <c r="X445" s="38" t="s">
        <v>7</v>
      </c>
      <c r="Y445" s="38" t="s">
        <v>7</v>
      </c>
      <c r="Z445" s="29" t="s">
        <v>2050</v>
      </c>
      <c r="AA445" s="29" t="s">
        <v>2051</v>
      </c>
      <c r="AB445" s="4" t="s">
        <v>173</v>
      </c>
      <c r="AC445" s="4" t="s">
        <v>173</v>
      </c>
      <c r="AD445" s="4" t="s">
        <v>174</v>
      </c>
      <c r="AE445" s="4" t="s">
        <v>173</v>
      </c>
      <c r="AF445" s="4" t="s">
        <v>173</v>
      </c>
      <c r="AG445" s="4" t="s">
        <v>174</v>
      </c>
      <c r="AJ445" s="4" t="s">
        <v>173</v>
      </c>
      <c r="AK445" s="4" t="s">
        <v>173</v>
      </c>
      <c r="AL445" s="4" t="s">
        <v>2052</v>
      </c>
      <c r="AM445" s="4" t="s">
        <v>1517</v>
      </c>
      <c r="AN445" s="11">
        <f t="shared" si="44"/>
        <v>3</v>
      </c>
      <c r="AO445" s="11" t="str">
        <f t="shared" si="41"/>
        <v>Dia útil</v>
      </c>
      <c r="AP445" s="11">
        <f t="shared" si="42"/>
        <v>14</v>
      </c>
      <c r="AQ445" s="11" t="str">
        <f t="shared" si="43"/>
        <v>21/10/2024</v>
      </c>
    </row>
    <row r="446" spans="1:43" ht="31.5" customHeight="1" x14ac:dyDescent="0.3">
      <c r="A446" s="28">
        <v>45538</v>
      </c>
      <c r="B446" s="91">
        <v>45586</v>
      </c>
      <c r="C446" s="4">
        <f t="shared" si="46"/>
        <v>48</v>
      </c>
      <c r="D446" s="4">
        <v>7</v>
      </c>
      <c r="E446" s="4">
        <v>13147823</v>
      </c>
      <c r="F446" s="3" t="s">
        <v>2053</v>
      </c>
      <c r="G446" s="4" t="s">
        <v>2054</v>
      </c>
      <c r="H446" s="4">
        <v>62</v>
      </c>
      <c r="I446" s="38" t="s">
        <v>268</v>
      </c>
      <c r="J446" s="38" t="s">
        <v>1379</v>
      </c>
      <c r="K446" s="4" t="s">
        <v>121</v>
      </c>
      <c r="L446" s="4" t="s">
        <v>355</v>
      </c>
      <c r="M446" s="234" t="s">
        <v>259</v>
      </c>
      <c r="N446" s="233" t="s">
        <v>1185</v>
      </c>
      <c r="O446" s="234" t="s">
        <v>196</v>
      </c>
      <c r="P446" s="4" t="s">
        <v>32</v>
      </c>
      <c r="Q446" s="40" t="s">
        <v>32</v>
      </c>
      <c r="R446" s="4" t="s">
        <v>161</v>
      </c>
      <c r="S446" s="4"/>
      <c r="T446" s="38" t="s">
        <v>262</v>
      </c>
      <c r="U446" s="38" t="s">
        <v>263</v>
      </c>
      <c r="V446" s="4" t="s">
        <v>46</v>
      </c>
      <c r="W446" s="4"/>
      <c r="X446" s="38" t="s">
        <v>12</v>
      </c>
      <c r="Y446" s="38" t="s">
        <v>7</v>
      </c>
      <c r="Z446" s="29" t="s">
        <v>2055</v>
      </c>
      <c r="AA446" s="29" t="s">
        <v>2056</v>
      </c>
      <c r="AB446" s="4" t="s">
        <v>173</v>
      </c>
      <c r="AC446" s="4" t="s">
        <v>174</v>
      </c>
      <c r="AD446" s="4" t="s">
        <v>173</v>
      </c>
      <c r="AE446" s="4" t="s">
        <v>173</v>
      </c>
      <c r="AF446" s="4" t="s">
        <v>173</v>
      </c>
      <c r="AG446" s="4" t="s">
        <v>173</v>
      </c>
      <c r="AJ446" s="4" t="s">
        <v>174</v>
      </c>
      <c r="AK446" s="4" t="s">
        <v>173</v>
      </c>
      <c r="AL446" s="4" t="s">
        <v>2046</v>
      </c>
      <c r="AM446" s="4" t="s">
        <v>906</v>
      </c>
      <c r="AN446" s="11">
        <f t="shared" si="44"/>
        <v>3</v>
      </c>
      <c r="AO446" s="11" t="str">
        <f t="shared" si="41"/>
        <v>Dia útil</v>
      </c>
      <c r="AP446" s="11">
        <f t="shared" si="42"/>
        <v>14</v>
      </c>
      <c r="AQ446" s="11" t="str">
        <f t="shared" si="43"/>
        <v>21/10/2024</v>
      </c>
    </row>
    <row r="447" spans="1:43" ht="31.5" customHeight="1" x14ac:dyDescent="0.3">
      <c r="A447" s="28">
        <v>45566</v>
      </c>
      <c r="B447" s="91">
        <v>45586</v>
      </c>
      <c r="C447" s="4">
        <f t="shared" si="46"/>
        <v>20</v>
      </c>
      <c r="D447" s="4"/>
      <c r="E447" s="4">
        <v>13148132</v>
      </c>
      <c r="F447" s="3" t="s">
        <v>2057</v>
      </c>
      <c r="G447" s="4" t="s">
        <v>2058</v>
      </c>
      <c r="H447" s="4">
        <v>78</v>
      </c>
      <c r="I447" s="38" t="s">
        <v>257</v>
      </c>
      <c r="J447" s="38" t="s">
        <v>1379</v>
      </c>
      <c r="K447" s="4" t="s">
        <v>178</v>
      </c>
      <c r="L447" s="4" t="s">
        <v>1402</v>
      </c>
      <c r="M447" s="234" t="s">
        <v>259</v>
      </c>
      <c r="N447" s="233" t="s">
        <v>305</v>
      </c>
      <c r="O447" s="234" t="s">
        <v>196</v>
      </c>
      <c r="P447" s="4" t="s">
        <v>38</v>
      </c>
      <c r="Q447" s="40" t="s">
        <v>38</v>
      </c>
      <c r="R447" s="4"/>
      <c r="S447" s="4"/>
      <c r="T447" s="38" t="s">
        <v>274</v>
      </c>
      <c r="U447" s="38" t="s">
        <v>263</v>
      </c>
      <c r="V447" s="4" t="s">
        <v>39</v>
      </c>
      <c r="W447" s="4"/>
      <c r="X447" s="38" t="s">
        <v>7</v>
      </c>
      <c r="Y447" s="38" t="s">
        <v>7</v>
      </c>
      <c r="Z447" s="29" t="s">
        <v>2059</v>
      </c>
      <c r="AA447" s="29" t="s">
        <v>2060</v>
      </c>
      <c r="AB447" s="4" t="s">
        <v>173</v>
      </c>
      <c r="AC447" s="4" t="s">
        <v>173</v>
      </c>
      <c r="AD447" s="4" t="s">
        <v>173</v>
      </c>
      <c r="AE447" s="4" t="s">
        <v>173</v>
      </c>
      <c r="AF447" s="4" t="s">
        <v>173</v>
      </c>
      <c r="AG447" s="4" t="s">
        <v>174</v>
      </c>
      <c r="AJ447" s="4" t="s">
        <v>173</v>
      </c>
      <c r="AK447" s="4" t="s">
        <v>1515</v>
      </c>
      <c r="AL447" s="29" t="s">
        <v>2061</v>
      </c>
      <c r="AM447" s="4" t="s">
        <v>1517</v>
      </c>
      <c r="AN447" s="11">
        <f t="shared" si="44"/>
        <v>3</v>
      </c>
      <c r="AO447" s="11" t="str">
        <f t="shared" si="41"/>
        <v>Dia útil</v>
      </c>
      <c r="AP447" s="11">
        <f t="shared" si="42"/>
        <v>14</v>
      </c>
      <c r="AQ447" s="11" t="str">
        <f t="shared" si="43"/>
        <v>21/10/2024</v>
      </c>
    </row>
    <row r="448" spans="1:43" ht="31.5" customHeight="1" x14ac:dyDescent="0.3">
      <c r="A448" s="45">
        <v>45586</v>
      </c>
      <c r="B448" s="69">
        <v>45587</v>
      </c>
      <c r="C448" s="38">
        <f t="shared" si="46"/>
        <v>1</v>
      </c>
      <c r="D448" s="38">
        <v>4</v>
      </c>
      <c r="E448" s="38">
        <v>13150540</v>
      </c>
      <c r="F448" s="92" t="s">
        <v>2062</v>
      </c>
      <c r="G448" s="38" t="s">
        <v>2063</v>
      </c>
      <c r="H448" s="38">
        <v>20</v>
      </c>
      <c r="I448" s="38" t="s">
        <v>257</v>
      </c>
      <c r="J448" s="38" t="s">
        <v>1379</v>
      </c>
      <c r="K448" s="38" t="s">
        <v>178</v>
      </c>
      <c r="L448" s="38" t="s">
        <v>355</v>
      </c>
      <c r="M448" s="234" t="s">
        <v>259</v>
      </c>
      <c r="N448" s="233" t="s">
        <v>305</v>
      </c>
      <c r="O448" s="234" t="s">
        <v>103</v>
      </c>
      <c r="P448" s="38" t="s">
        <v>2293</v>
      </c>
      <c r="Q448" s="40" t="s">
        <v>2293</v>
      </c>
      <c r="R448" s="4"/>
      <c r="S448" s="4"/>
      <c r="T448" s="4" t="s">
        <v>262</v>
      </c>
      <c r="U448" s="4" t="s">
        <v>263</v>
      </c>
      <c r="V448" s="4" t="s">
        <v>28</v>
      </c>
      <c r="W448" s="4"/>
      <c r="X448" s="38" t="s">
        <v>7</v>
      </c>
      <c r="Y448" s="38" t="s">
        <v>12</v>
      </c>
      <c r="Z448" s="93" t="s">
        <v>2064</v>
      </c>
      <c r="AA448" s="93" t="s">
        <v>2065</v>
      </c>
      <c r="AB448" s="38" t="s">
        <v>173</v>
      </c>
      <c r="AC448" s="38" t="s">
        <v>174</v>
      </c>
      <c r="AD448" s="38" t="s">
        <v>173</v>
      </c>
      <c r="AE448" s="38" t="s">
        <v>173</v>
      </c>
      <c r="AF448" s="38" t="s">
        <v>173</v>
      </c>
      <c r="AG448" s="38" t="s">
        <v>174</v>
      </c>
      <c r="AJ448" s="38" t="s">
        <v>173</v>
      </c>
      <c r="AK448" s="38" t="s">
        <v>174</v>
      </c>
      <c r="AL448" s="38" t="s">
        <v>2066</v>
      </c>
      <c r="AM448" s="38" t="s">
        <v>174</v>
      </c>
      <c r="AN448" s="11">
        <f t="shared" si="44"/>
        <v>4</v>
      </c>
      <c r="AO448" s="11" t="str">
        <f t="shared" si="41"/>
        <v>Dia útil</v>
      </c>
      <c r="AP448" s="11">
        <f t="shared" si="42"/>
        <v>15</v>
      </c>
      <c r="AQ448" s="11" t="str">
        <f t="shared" si="43"/>
        <v>22/10/2024</v>
      </c>
    </row>
    <row r="449" spans="1:43" ht="31.5" customHeight="1" x14ac:dyDescent="0.3">
      <c r="A449" s="28">
        <v>45583</v>
      </c>
      <c r="B449" s="69">
        <v>45587</v>
      </c>
      <c r="C449" s="4">
        <f t="shared" si="46"/>
        <v>4</v>
      </c>
      <c r="D449" s="4">
        <v>4</v>
      </c>
      <c r="E449" s="4">
        <v>13152080</v>
      </c>
      <c r="F449" s="3" t="s">
        <v>2067</v>
      </c>
      <c r="G449" s="4" t="s">
        <v>2068</v>
      </c>
      <c r="H449" s="4">
        <v>50</v>
      </c>
      <c r="I449" s="38" t="s">
        <v>268</v>
      </c>
      <c r="J449" s="4" t="s">
        <v>1220</v>
      </c>
      <c r="K449" s="4" t="s">
        <v>121</v>
      </c>
      <c r="L449" s="4" t="s">
        <v>1436</v>
      </c>
      <c r="M449" s="234" t="s">
        <v>259</v>
      </c>
      <c r="N449" s="233" t="s">
        <v>1185</v>
      </c>
      <c r="O449" s="234" t="s">
        <v>196</v>
      </c>
      <c r="P449" s="4" t="s">
        <v>47</v>
      </c>
      <c r="Q449" s="40" t="s">
        <v>47</v>
      </c>
      <c r="R449" s="4"/>
      <c r="S449" s="4"/>
      <c r="T449" s="38" t="s">
        <v>262</v>
      </c>
      <c r="U449" s="38" t="s">
        <v>263</v>
      </c>
      <c r="V449" s="4" t="s">
        <v>36</v>
      </c>
      <c r="W449" s="4"/>
      <c r="X449" s="38" t="s">
        <v>7</v>
      </c>
      <c r="Y449" s="38" t="s">
        <v>7</v>
      </c>
      <c r="Z449" s="29" t="s">
        <v>2069</v>
      </c>
      <c r="AA449" s="29" t="s">
        <v>2070</v>
      </c>
      <c r="AB449" s="4" t="s">
        <v>173</v>
      </c>
      <c r="AC449" s="38" t="s">
        <v>174</v>
      </c>
      <c r="AD449" s="4" t="s">
        <v>173</v>
      </c>
      <c r="AE449" s="4" t="s">
        <v>173</v>
      </c>
      <c r="AF449" s="4" t="s">
        <v>173</v>
      </c>
      <c r="AG449" s="38" t="s">
        <v>174</v>
      </c>
      <c r="AH449" s="4"/>
      <c r="AI449" s="4"/>
      <c r="AJ449" s="38" t="s">
        <v>174</v>
      </c>
      <c r="AK449" s="4" t="s">
        <v>173</v>
      </c>
      <c r="AL449" s="4" t="s">
        <v>2046</v>
      </c>
      <c r="AM449" s="38" t="s">
        <v>174</v>
      </c>
      <c r="AN449" s="11">
        <f t="shared" si="44"/>
        <v>4</v>
      </c>
      <c r="AO449" s="11" t="str">
        <f t="shared" si="41"/>
        <v>Dia útil</v>
      </c>
      <c r="AP449" s="11">
        <f t="shared" si="42"/>
        <v>15</v>
      </c>
      <c r="AQ449" s="11" t="str">
        <f t="shared" si="43"/>
        <v>22/10/2024</v>
      </c>
    </row>
    <row r="450" spans="1:43" ht="31.5" customHeight="1" x14ac:dyDescent="0.3">
      <c r="A450" s="45">
        <v>45579</v>
      </c>
      <c r="B450" s="91">
        <v>45587</v>
      </c>
      <c r="C450" s="38">
        <f t="shared" si="46"/>
        <v>8</v>
      </c>
      <c r="D450" s="38">
        <v>6</v>
      </c>
      <c r="E450" s="38">
        <v>13152230</v>
      </c>
      <c r="F450" s="92" t="s">
        <v>2071</v>
      </c>
      <c r="G450" s="38" t="s">
        <v>2072</v>
      </c>
      <c r="H450" s="38">
        <v>74</v>
      </c>
      <c r="I450" s="38" t="s">
        <v>268</v>
      </c>
      <c r="J450" s="38" t="s">
        <v>1379</v>
      </c>
      <c r="K450" s="38" t="s">
        <v>118</v>
      </c>
      <c r="L450" s="38" t="s">
        <v>136</v>
      </c>
      <c r="M450" s="234" t="s">
        <v>259</v>
      </c>
      <c r="N450" s="233" t="s">
        <v>769</v>
      </c>
      <c r="O450" s="234" t="s">
        <v>2073</v>
      </c>
      <c r="P450" s="38" t="s">
        <v>42</v>
      </c>
      <c r="Q450" s="40" t="s">
        <v>42</v>
      </c>
      <c r="R450" s="38"/>
      <c r="S450" s="38"/>
      <c r="T450" s="38" t="s">
        <v>274</v>
      </c>
      <c r="U450" s="38" t="s">
        <v>263</v>
      </c>
      <c r="V450" s="38" t="s">
        <v>43</v>
      </c>
      <c r="W450" s="38"/>
      <c r="X450" s="38" t="s">
        <v>12</v>
      </c>
      <c r="Y450" s="38" t="s">
        <v>12</v>
      </c>
      <c r="Z450" s="93" t="s">
        <v>2074</v>
      </c>
      <c r="AA450" s="93" t="s">
        <v>2452</v>
      </c>
      <c r="AB450" s="38" t="s">
        <v>173</v>
      </c>
      <c r="AC450" s="38" t="s">
        <v>173</v>
      </c>
      <c r="AD450" s="38" t="s">
        <v>174</v>
      </c>
      <c r="AE450" s="38" t="s">
        <v>173</v>
      </c>
      <c r="AF450" s="38" t="s">
        <v>173</v>
      </c>
      <c r="AG450" s="38" t="s">
        <v>174</v>
      </c>
      <c r="AH450" s="4"/>
      <c r="AI450" s="4"/>
      <c r="AJ450" s="38" t="s">
        <v>173</v>
      </c>
      <c r="AK450" s="38" t="s">
        <v>174</v>
      </c>
      <c r="AL450" s="38"/>
      <c r="AM450" s="38"/>
      <c r="AN450" s="11">
        <f t="shared" si="44"/>
        <v>4</v>
      </c>
      <c r="AO450" s="11" t="str">
        <f t="shared" si="41"/>
        <v>Dia útil</v>
      </c>
      <c r="AP450" s="11">
        <f t="shared" si="42"/>
        <v>15</v>
      </c>
      <c r="AQ450" s="11" t="str">
        <f t="shared" si="43"/>
        <v>22/10/2024</v>
      </c>
    </row>
    <row r="451" spans="1:43" ht="31.5" customHeight="1" x14ac:dyDescent="0.3">
      <c r="A451" s="28">
        <v>45588</v>
      </c>
      <c r="B451" s="69">
        <v>45588</v>
      </c>
      <c r="C451" s="38">
        <f t="shared" si="46"/>
        <v>0</v>
      </c>
      <c r="D451" s="4">
        <v>0</v>
      </c>
      <c r="E451" s="4">
        <v>13153051</v>
      </c>
      <c r="F451" s="3" t="s">
        <v>2199</v>
      </c>
      <c r="G451" s="4" t="s">
        <v>2200</v>
      </c>
      <c r="H451" s="4">
        <v>44</v>
      </c>
      <c r="I451" s="38" t="s">
        <v>268</v>
      </c>
      <c r="J451" s="38" t="s">
        <v>1379</v>
      </c>
      <c r="K451" s="38" t="s">
        <v>178</v>
      </c>
      <c r="L451" s="38" t="s">
        <v>136</v>
      </c>
      <c r="M451" s="233" t="s">
        <v>2195</v>
      </c>
      <c r="N451" s="234" t="s">
        <v>271</v>
      </c>
      <c r="O451" s="233" t="s">
        <v>70</v>
      </c>
      <c r="P451" s="38" t="s">
        <v>2450</v>
      </c>
      <c r="Q451" s="40" t="s">
        <v>2450</v>
      </c>
      <c r="R451" s="4"/>
      <c r="S451" s="4"/>
      <c r="T451" s="38" t="s">
        <v>262</v>
      </c>
      <c r="U451" s="38" t="s">
        <v>416</v>
      </c>
      <c r="V451" s="4" t="s">
        <v>31</v>
      </c>
      <c r="W451" s="4"/>
      <c r="X451" s="38" t="s">
        <v>12</v>
      </c>
      <c r="Y451" s="38" t="s">
        <v>12</v>
      </c>
      <c r="Z451" s="29" t="s">
        <v>2201</v>
      </c>
      <c r="AA451" s="29" t="s">
        <v>2232</v>
      </c>
      <c r="AB451" s="38" t="s">
        <v>174</v>
      </c>
      <c r="AC451" s="38" t="s">
        <v>174</v>
      </c>
      <c r="AD451" s="38" t="s">
        <v>174</v>
      </c>
      <c r="AE451" s="38" t="s">
        <v>173</v>
      </c>
      <c r="AF451" s="38" t="s">
        <v>174</v>
      </c>
      <c r="AG451" s="38" t="s">
        <v>174</v>
      </c>
      <c r="AJ451" s="38" t="s">
        <v>174</v>
      </c>
      <c r="AK451" s="38" t="s">
        <v>174</v>
      </c>
      <c r="AL451" s="4"/>
      <c r="AM451" s="38" t="s">
        <v>174</v>
      </c>
      <c r="AN451" s="11">
        <f t="shared" ref="AN451:AN478" si="47">IF(OR(LEFT(AQ451,2)="01",LEFT(AQ451,2)="02",LEFT(AQ451,2)="03",LEFT(AQ451,2)="04",LEFT(AQ451,2)="05",LEFT(AQ451,2)="06",LEFT(AQ451,2)="07"),1,IF(OR(LEFT(AQ451,2)="08",LEFT(AQ451,2)="09",LEFT(AQ451,2)="10",LEFT(AQ451,2)="11",LEFT(AQ451,2)="12",LEFT(AQ451,2)="13",LEFT(AQ451,2)="14"),2,IF(OR(LEFT(AQ451,2)="15",LEFT(AQ451,2)="16",LEFT(AQ451,2)="17",LEFT(AQ451,2)="18",LEFT(AQ451,2)="19",LEFT(AQ451,2)="20",LEFT(AQ451,2)="21"),3,IF(OR(LEFT(AQ451,2)="22",LEFT(AQ451,2)="23",LEFT(AQ451,2)="24",LEFT(AQ451,2)="25",LEFT(AQ451,2)="26",LEFT(AQ451,2)="27",LEFT(AQ451,2)="28"),4,5))))</f>
        <v>4</v>
      </c>
      <c r="AO451" s="11" t="str">
        <f t="shared" ref="AO451:AO478" si="48">IF(OR(WEEKDAY(B451,2)=1,WEEKDAY(B451,2)=2,WEEKDAY(B451,2)=3,WEEKDAY(B451,2)=4,WEEKDAY(B451,2)=5),"Dia útil","Final de semana")</f>
        <v>Dia útil</v>
      </c>
      <c r="AP451" s="11">
        <f t="shared" ref="AP451:AP478" si="49">NETWORKDAYS(EOMONTH(B451,-1)+1,B451-1)</f>
        <v>16</v>
      </c>
      <c r="AQ451" s="11" t="str">
        <f t="shared" ref="AQ451:AQ478" si="50">TEXT(B451,"DD/MM/AAAA")</f>
        <v>23/10/2024</v>
      </c>
    </row>
    <row r="452" spans="1:43" ht="31.5" customHeight="1" x14ac:dyDescent="0.3">
      <c r="A452" s="28">
        <v>45587</v>
      </c>
      <c r="B452" s="69">
        <v>45588</v>
      </c>
      <c r="C452" s="38">
        <f t="shared" si="46"/>
        <v>1</v>
      </c>
      <c r="D452" s="4">
        <v>1</v>
      </c>
      <c r="E452" s="4">
        <v>13154353</v>
      </c>
      <c r="F452" s="3" t="s">
        <v>2235</v>
      </c>
      <c r="G452" s="4" t="s">
        <v>2202</v>
      </c>
      <c r="H452" s="4">
        <v>49</v>
      </c>
      <c r="I452" s="38" t="s">
        <v>268</v>
      </c>
      <c r="J452" s="38" t="s">
        <v>1379</v>
      </c>
      <c r="K452" s="38" t="s">
        <v>118</v>
      </c>
      <c r="L452" s="4" t="s">
        <v>625</v>
      </c>
      <c r="M452" s="233" t="s">
        <v>259</v>
      </c>
      <c r="N452" s="234" t="s">
        <v>620</v>
      </c>
      <c r="O452" s="233" t="s">
        <v>196</v>
      </c>
      <c r="P452" s="38" t="s">
        <v>35</v>
      </c>
      <c r="Q452" s="40" t="s">
        <v>35</v>
      </c>
      <c r="R452" s="4"/>
      <c r="S452" s="4"/>
      <c r="T452" s="38" t="s">
        <v>262</v>
      </c>
      <c r="U452" s="38" t="s">
        <v>263</v>
      </c>
      <c r="V452" s="4" t="s">
        <v>46</v>
      </c>
      <c r="W452" s="4"/>
      <c r="X452" s="38" t="s">
        <v>7</v>
      </c>
      <c r="Y452" s="38" t="s">
        <v>7</v>
      </c>
      <c r="Z452" s="29" t="s">
        <v>2203</v>
      </c>
      <c r="AA452" s="29" t="s">
        <v>2253</v>
      </c>
      <c r="AB452" s="38" t="s">
        <v>173</v>
      </c>
      <c r="AC452" s="38" t="s">
        <v>173</v>
      </c>
      <c r="AD452" s="38" t="s">
        <v>173</v>
      </c>
      <c r="AE452" s="38" t="s">
        <v>173</v>
      </c>
      <c r="AF452" s="38" t="s">
        <v>173</v>
      </c>
      <c r="AG452" s="38" t="s">
        <v>174</v>
      </c>
      <c r="AJ452" s="38" t="s">
        <v>173</v>
      </c>
      <c r="AK452" s="38" t="s">
        <v>174</v>
      </c>
      <c r="AL452" s="4" t="s">
        <v>2252</v>
      </c>
      <c r="AM452" s="4" t="s">
        <v>2251</v>
      </c>
      <c r="AN452" s="11">
        <f t="shared" si="47"/>
        <v>4</v>
      </c>
      <c r="AO452" s="11" t="str">
        <f t="shared" si="48"/>
        <v>Dia útil</v>
      </c>
      <c r="AP452" s="11">
        <f t="shared" si="49"/>
        <v>16</v>
      </c>
      <c r="AQ452" s="11" t="str">
        <f t="shared" si="50"/>
        <v>23/10/2024</v>
      </c>
    </row>
    <row r="453" spans="1:43" ht="31.5" customHeight="1" x14ac:dyDescent="0.3">
      <c r="A453" s="28" t="s">
        <v>227</v>
      </c>
      <c r="B453" s="69">
        <v>45588</v>
      </c>
      <c r="C453" s="4">
        <v>0</v>
      </c>
      <c r="D453" s="4">
        <v>0</v>
      </c>
      <c r="E453" s="4">
        <v>13154485</v>
      </c>
      <c r="F453" s="3" t="s">
        <v>1799</v>
      </c>
      <c r="G453" s="38" t="s">
        <v>1800</v>
      </c>
      <c r="H453" s="38">
        <v>75</v>
      </c>
      <c r="I453" s="38" t="s">
        <v>257</v>
      </c>
      <c r="J453" s="4" t="s">
        <v>1379</v>
      </c>
      <c r="K453" s="4" t="s">
        <v>121</v>
      </c>
      <c r="L453" s="4" t="s">
        <v>223</v>
      </c>
      <c r="M453" s="233" t="s">
        <v>259</v>
      </c>
      <c r="N453" s="234" t="s">
        <v>1185</v>
      </c>
      <c r="O453" s="233" t="s">
        <v>196</v>
      </c>
      <c r="P453" s="38" t="s">
        <v>2204</v>
      </c>
      <c r="Q453" s="40" t="s">
        <v>2484</v>
      </c>
      <c r="R453" s="4"/>
      <c r="S453" s="4"/>
      <c r="T453" s="38" t="s">
        <v>274</v>
      </c>
      <c r="U453" s="38" t="s">
        <v>263</v>
      </c>
      <c r="V453" s="4" t="s">
        <v>43</v>
      </c>
      <c r="W453" s="4"/>
      <c r="X453" s="38" t="s">
        <v>12</v>
      </c>
      <c r="Y453" s="38" t="s">
        <v>7</v>
      </c>
      <c r="Z453" s="29" t="s">
        <v>2205</v>
      </c>
      <c r="AA453" s="29" t="s">
        <v>2231</v>
      </c>
      <c r="AB453" s="4" t="s">
        <v>174</v>
      </c>
      <c r="AC453" s="4" t="s">
        <v>174</v>
      </c>
      <c r="AD453" s="4" t="s">
        <v>174</v>
      </c>
      <c r="AE453" s="38" t="s">
        <v>173</v>
      </c>
      <c r="AF453" s="4" t="s">
        <v>174</v>
      </c>
      <c r="AG453" s="4" t="s">
        <v>174</v>
      </c>
      <c r="AJ453" s="4" t="s">
        <v>174</v>
      </c>
      <c r="AK453" s="4" t="s">
        <v>174</v>
      </c>
      <c r="AL453" s="4"/>
      <c r="AM453" s="4" t="s">
        <v>174</v>
      </c>
      <c r="AN453" s="11">
        <f t="shared" si="47"/>
        <v>4</v>
      </c>
      <c r="AO453" s="11" t="str">
        <f t="shared" si="48"/>
        <v>Dia útil</v>
      </c>
      <c r="AP453" s="11">
        <f t="shared" si="49"/>
        <v>16</v>
      </c>
      <c r="AQ453" s="11" t="str">
        <f t="shared" si="50"/>
        <v>23/10/2024</v>
      </c>
    </row>
    <row r="454" spans="1:43" ht="31.5" customHeight="1" x14ac:dyDescent="0.3">
      <c r="A454" s="28">
        <v>45577</v>
      </c>
      <c r="B454" s="69">
        <v>45588</v>
      </c>
      <c r="C454" s="38">
        <f t="shared" si="46"/>
        <v>11</v>
      </c>
      <c r="D454" s="4">
        <v>1</v>
      </c>
      <c r="E454" s="4">
        <v>13154935</v>
      </c>
      <c r="F454" s="3" t="s">
        <v>2206</v>
      </c>
      <c r="G454" s="4" t="s">
        <v>2207</v>
      </c>
      <c r="H454" s="4">
        <v>40</v>
      </c>
      <c r="I454" s="38" t="s">
        <v>268</v>
      </c>
      <c r="J454" s="4" t="s">
        <v>283</v>
      </c>
      <c r="K454" s="4" t="s">
        <v>121</v>
      </c>
      <c r="L454" s="4" t="s">
        <v>223</v>
      </c>
      <c r="M454" s="233" t="s">
        <v>294</v>
      </c>
      <c r="N454" s="234" t="s">
        <v>295</v>
      </c>
      <c r="O454" s="233" t="s">
        <v>26</v>
      </c>
      <c r="P454" s="38" t="s">
        <v>27</v>
      </c>
      <c r="Q454" s="40" t="s">
        <v>27</v>
      </c>
      <c r="R454" s="4"/>
      <c r="S454" s="4"/>
      <c r="T454" s="38" t="s">
        <v>274</v>
      </c>
      <c r="U454" s="38" t="s">
        <v>416</v>
      </c>
      <c r="V454" s="4" t="s">
        <v>25</v>
      </c>
      <c r="W454" s="38"/>
      <c r="X454" s="38" t="s">
        <v>14</v>
      </c>
      <c r="Y454" s="38" t="s">
        <v>12</v>
      </c>
      <c r="Z454" s="29" t="s">
        <v>2208</v>
      </c>
      <c r="AA454" s="29" t="s">
        <v>2233</v>
      </c>
      <c r="AB454" s="4" t="s">
        <v>174</v>
      </c>
      <c r="AC454" s="4" t="s">
        <v>174</v>
      </c>
      <c r="AD454" s="4" t="s">
        <v>174</v>
      </c>
      <c r="AE454" s="38" t="s">
        <v>173</v>
      </c>
      <c r="AF454" s="38" t="s">
        <v>173</v>
      </c>
      <c r="AG454" s="4" t="s">
        <v>174</v>
      </c>
      <c r="AJ454" s="4" t="s">
        <v>174</v>
      </c>
      <c r="AK454" s="4" t="s">
        <v>174</v>
      </c>
      <c r="AL454" s="4"/>
      <c r="AM454" s="4" t="s">
        <v>174</v>
      </c>
      <c r="AN454" s="11">
        <f t="shared" si="47"/>
        <v>4</v>
      </c>
      <c r="AO454" s="11" t="str">
        <f t="shared" si="48"/>
        <v>Dia útil</v>
      </c>
      <c r="AP454" s="11">
        <f t="shared" si="49"/>
        <v>16</v>
      </c>
      <c r="AQ454" s="11" t="str">
        <f t="shared" si="50"/>
        <v>23/10/2024</v>
      </c>
    </row>
    <row r="455" spans="1:43" ht="31.5" customHeight="1" x14ac:dyDescent="0.3">
      <c r="A455" s="28">
        <v>45582</v>
      </c>
      <c r="B455" s="69">
        <v>45588</v>
      </c>
      <c r="C455" s="38">
        <f t="shared" si="46"/>
        <v>6</v>
      </c>
      <c r="D455" s="4">
        <v>3</v>
      </c>
      <c r="E455" s="4">
        <v>13155227</v>
      </c>
      <c r="F455" s="3" t="s">
        <v>2209</v>
      </c>
      <c r="G455" s="38" t="s">
        <v>2210</v>
      </c>
      <c r="H455" s="38">
        <v>67</v>
      </c>
      <c r="I455" s="38" t="s">
        <v>268</v>
      </c>
      <c r="J455" s="4" t="s">
        <v>283</v>
      </c>
      <c r="K455" s="38" t="s">
        <v>116</v>
      </c>
      <c r="L455" s="4" t="s">
        <v>355</v>
      </c>
      <c r="M455" s="233" t="s">
        <v>294</v>
      </c>
      <c r="N455" s="234" t="s">
        <v>1545</v>
      </c>
      <c r="O455" s="233" t="s">
        <v>2211</v>
      </c>
      <c r="P455" s="38" t="s">
        <v>38</v>
      </c>
      <c r="Q455" s="40" t="s">
        <v>38</v>
      </c>
      <c r="R455" s="4"/>
      <c r="S455" s="4"/>
      <c r="T455" s="38" t="s">
        <v>274</v>
      </c>
      <c r="U455" s="38" t="s">
        <v>416</v>
      </c>
      <c r="V455" s="4" t="s">
        <v>39</v>
      </c>
      <c r="W455" s="4"/>
      <c r="X455" s="38" t="s">
        <v>7</v>
      </c>
      <c r="Y455" s="38" t="s">
        <v>7</v>
      </c>
      <c r="Z455" s="29" t="s">
        <v>2212</v>
      </c>
      <c r="AA455" s="29" t="s">
        <v>2213</v>
      </c>
      <c r="AB455" s="4" t="s">
        <v>173</v>
      </c>
      <c r="AC455" s="4" t="s">
        <v>174</v>
      </c>
      <c r="AD455" s="4" t="s">
        <v>173</v>
      </c>
      <c r="AE455" s="4" t="s">
        <v>173</v>
      </c>
      <c r="AF455" s="4" t="s">
        <v>173</v>
      </c>
      <c r="AG455" s="4" t="s">
        <v>174</v>
      </c>
      <c r="AJ455" s="4" t="s">
        <v>174</v>
      </c>
      <c r="AK455" s="4" t="s">
        <v>173</v>
      </c>
      <c r="AL455" s="4" t="s">
        <v>2221</v>
      </c>
      <c r="AM455" s="4" t="s">
        <v>174</v>
      </c>
      <c r="AN455" s="11">
        <f t="shared" si="47"/>
        <v>4</v>
      </c>
      <c r="AO455" s="11" t="str">
        <f t="shared" si="48"/>
        <v>Dia útil</v>
      </c>
      <c r="AP455" s="11">
        <f t="shared" si="49"/>
        <v>16</v>
      </c>
      <c r="AQ455" s="11" t="str">
        <f t="shared" si="50"/>
        <v>23/10/2024</v>
      </c>
    </row>
    <row r="456" spans="1:43" ht="31.5" customHeight="1" x14ac:dyDescent="0.3">
      <c r="A456" s="41">
        <v>45580</v>
      </c>
      <c r="B456" s="69">
        <v>45589</v>
      </c>
      <c r="C456" s="38">
        <f t="shared" si="46"/>
        <v>9</v>
      </c>
      <c r="D456" s="11">
        <v>2</v>
      </c>
      <c r="E456" s="4">
        <v>13155944</v>
      </c>
      <c r="F456" s="3" t="s">
        <v>2214</v>
      </c>
      <c r="G456" s="4" t="s">
        <v>2234</v>
      </c>
      <c r="H456" s="4">
        <v>72</v>
      </c>
      <c r="I456" s="38" t="s">
        <v>268</v>
      </c>
      <c r="J456" s="4" t="s">
        <v>283</v>
      </c>
      <c r="K456" s="38" t="s">
        <v>116</v>
      </c>
      <c r="L456" s="4" t="s">
        <v>226</v>
      </c>
      <c r="M456" s="234" t="s">
        <v>294</v>
      </c>
      <c r="N456" s="233" t="s">
        <v>1483</v>
      </c>
      <c r="O456" s="234" t="s">
        <v>2240</v>
      </c>
      <c r="P456" s="4" t="s">
        <v>2237</v>
      </c>
      <c r="Q456" s="40" t="s">
        <v>90</v>
      </c>
      <c r="R456" s="4"/>
      <c r="S456" s="4"/>
      <c r="T456" s="38" t="s">
        <v>262</v>
      </c>
      <c r="U456" s="4" t="s">
        <v>416</v>
      </c>
      <c r="V456" s="4" t="s">
        <v>114</v>
      </c>
      <c r="W456" s="4"/>
      <c r="X456" s="38" t="s">
        <v>7</v>
      </c>
      <c r="Y456" s="4" t="s">
        <v>12</v>
      </c>
      <c r="Z456" s="29" t="s">
        <v>2215</v>
      </c>
      <c r="AA456" s="29" t="s">
        <v>2228</v>
      </c>
      <c r="AB456" s="4" t="s">
        <v>174</v>
      </c>
      <c r="AC456" s="4" t="s">
        <v>174</v>
      </c>
      <c r="AD456" s="4" t="s">
        <v>174</v>
      </c>
      <c r="AE456" s="4" t="s">
        <v>173</v>
      </c>
      <c r="AF456" s="4" t="s">
        <v>173</v>
      </c>
      <c r="AG456" s="4" t="s">
        <v>174</v>
      </c>
      <c r="AJ456" s="4" t="s">
        <v>174</v>
      </c>
      <c r="AK456" s="4" t="s">
        <v>174</v>
      </c>
      <c r="AL456" s="4"/>
      <c r="AM456" s="4" t="s">
        <v>174</v>
      </c>
      <c r="AN456" s="11">
        <f t="shared" si="47"/>
        <v>4</v>
      </c>
      <c r="AO456" s="11" t="str">
        <f t="shared" si="48"/>
        <v>Dia útil</v>
      </c>
      <c r="AP456" s="11">
        <f t="shared" si="49"/>
        <v>17</v>
      </c>
      <c r="AQ456" s="11" t="str">
        <f t="shared" si="50"/>
        <v>24/10/2024</v>
      </c>
    </row>
    <row r="457" spans="1:43" ht="31.5" customHeight="1" x14ac:dyDescent="0.3">
      <c r="A457" s="28">
        <v>45516</v>
      </c>
      <c r="B457" s="69">
        <v>45589</v>
      </c>
      <c r="C457" s="38">
        <f t="shared" si="46"/>
        <v>73</v>
      </c>
      <c r="D457" s="4">
        <v>5</v>
      </c>
      <c r="E457" s="4">
        <v>13156688</v>
      </c>
      <c r="F457" s="3" t="s">
        <v>2194</v>
      </c>
      <c r="G457" s="4" t="s">
        <v>2226</v>
      </c>
      <c r="H457" s="4">
        <v>51</v>
      </c>
      <c r="I457" s="38" t="s">
        <v>268</v>
      </c>
      <c r="J457" s="4" t="s">
        <v>1379</v>
      </c>
      <c r="K457" s="38" t="s">
        <v>118</v>
      </c>
      <c r="L457" s="4" t="s">
        <v>226</v>
      </c>
      <c r="M457" s="234" t="s">
        <v>259</v>
      </c>
      <c r="N457" s="233" t="s">
        <v>305</v>
      </c>
      <c r="O457" s="234" t="s">
        <v>196</v>
      </c>
      <c r="P457" s="4" t="s">
        <v>30</v>
      </c>
      <c r="Q457" s="40" t="s">
        <v>30</v>
      </c>
      <c r="R457" s="4" t="s">
        <v>2227</v>
      </c>
      <c r="S457" s="4"/>
      <c r="T457" s="38" t="s">
        <v>274</v>
      </c>
      <c r="U457" s="38" t="s">
        <v>263</v>
      </c>
      <c r="V457" s="4" t="s">
        <v>28</v>
      </c>
      <c r="W457" s="4"/>
      <c r="X457" s="38" t="s">
        <v>12</v>
      </c>
      <c r="Y457" s="4" t="s">
        <v>7</v>
      </c>
      <c r="Z457" s="29" t="s">
        <v>2216</v>
      </c>
      <c r="AA457" s="29" t="s">
        <v>2310</v>
      </c>
      <c r="AB457" s="4" t="s">
        <v>173</v>
      </c>
      <c r="AC457" s="4" t="s">
        <v>173</v>
      </c>
      <c r="AD457" s="4" t="s">
        <v>174</v>
      </c>
      <c r="AE457" s="4" t="s">
        <v>173</v>
      </c>
      <c r="AF457" s="4" t="s">
        <v>173</v>
      </c>
      <c r="AG457" s="4" t="s">
        <v>174</v>
      </c>
      <c r="AJ457" s="4" t="s">
        <v>173</v>
      </c>
      <c r="AK457" s="4" t="s">
        <v>1515</v>
      </c>
      <c r="AL457" s="4"/>
      <c r="AM457" s="4" t="s">
        <v>1517</v>
      </c>
      <c r="AN457" s="11">
        <f t="shared" si="47"/>
        <v>4</v>
      </c>
      <c r="AO457" s="11" t="str">
        <f t="shared" si="48"/>
        <v>Dia útil</v>
      </c>
      <c r="AP457" s="11">
        <f t="shared" si="49"/>
        <v>17</v>
      </c>
      <c r="AQ457" s="11" t="str">
        <f t="shared" si="50"/>
        <v>24/10/2024</v>
      </c>
    </row>
    <row r="458" spans="1:43" ht="31.5" customHeight="1" x14ac:dyDescent="0.3">
      <c r="A458" s="28">
        <v>45588</v>
      </c>
      <c r="B458" s="69">
        <v>45589</v>
      </c>
      <c r="C458" s="38">
        <f t="shared" si="46"/>
        <v>1</v>
      </c>
      <c r="D458" s="4">
        <v>3</v>
      </c>
      <c r="E458" s="4">
        <v>13156765</v>
      </c>
      <c r="F458" s="3" t="s">
        <v>2217</v>
      </c>
      <c r="G458" s="4" t="s">
        <v>2239</v>
      </c>
      <c r="H458" s="4">
        <v>68</v>
      </c>
      <c r="I458" s="38" t="s">
        <v>268</v>
      </c>
      <c r="J458" s="4" t="s">
        <v>1379</v>
      </c>
      <c r="K458" s="4" t="s">
        <v>121</v>
      </c>
      <c r="L458" s="4" t="s">
        <v>226</v>
      </c>
      <c r="M458" s="234" t="s">
        <v>259</v>
      </c>
      <c r="N458" s="233" t="s">
        <v>305</v>
      </c>
      <c r="O458" s="234" t="s">
        <v>196</v>
      </c>
      <c r="P458" s="4" t="s">
        <v>32</v>
      </c>
      <c r="Q458" s="40" t="s">
        <v>32</v>
      </c>
      <c r="R458" s="4" t="s">
        <v>2254</v>
      </c>
      <c r="S458" s="4"/>
      <c r="T458" s="38" t="s">
        <v>262</v>
      </c>
      <c r="U458" s="38" t="s">
        <v>263</v>
      </c>
      <c r="V458" s="4" t="s">
        <v>28</v>
      </c>
      <c r="W458" s="4"/>
      <c r="X458" s="38" t="s">
        <v>12</v>
      </c>
      <c r="Y458" s="4" t="s">
        <v>7</v>
      </c>
      <c r="Z458" s="29" t="s">
        <v>2218</v>
      </c>
      <c r="AA458" s="29" t="s">
        <v>2255</v>
      </c>
      <c r="AB458" s="4" t="s">
        <v>173</v>
      </c>
      <c r="AC458" s="4" t="s">
        <v>174</v>
      </c>
      <c r="AD458" s="4" t="s">
        <v>174</v>
      </c>
      <c r="AE458" s="4" t="s">
        <v>173</v>
      </c>
      <c r="AF458" s="4" t="s">
        <v>173</v>
      </c>
      <c r="AG458" s="4" t="s">
        <v>173</v>
      </c>
      <c r="AJ458" s="4" t="s">
        <v>174</v>
      </c>
      <c r="AK458" s="4" t="s">
        <v>174</v>
      </c>
      <c r="AL458" s="4"/>
      <c r="AM458" s="4" t="s">
        <v>906</v>
      </c>
      <c r="AN458" s="11">
        <f t="shared" si="47"/>
        <v>4</v>
      </c>
      <c r="AO458" s="11" t="str">
        <f t="shared" si="48"/>
        <v>Dia útil</v>
      </c>
      <c r="AP458" s="11">
        <f t="shared" si="49"/>
        <v>17</v>
      </c>
      <c r="AQ458" s="11" t="str">
        <f t="shared" si="50"/>
        <v>24/10/2024</v>
      </c>
    </row>
    <row r="459" spans="1:43" ht="31.5" customHeight="1" x14ac:dyDescent="0.3">
      <c r="A459" s="45">
        <v>45572</v>
      </c>
      <c r="B459" s="91">
        <v>45589</v>
      </c>
      <c r="C459" s="38">
        <f t="shared" si="46"/>
        <v>17</v>
      </c>
      <c r="D459" s="38">
        <v>6</v>
      </c>
      <c r="E459" s="38">
        <v>13156784</v>
      </c>
      <c r="F459" s="92" t="s">
        <v>2219</v>
      </c>
      <c r="G459" s="38" t="s">
        <v>2223</v>
      </c>
      <c r="H459" s="38">
        <v>4</v>
      </c>
      <c r="I459" s="38" t="s">
        <v>268</v>
      </c>
      <c r="J459" s="38" t="s">
        <v>1379</v>
      </c>
      <c r="K459" s="38" t="s">
        <v>121</v>
      </c>
      <c r="L459" s="4" t="s">
        <v>136</v>
      </c>
      <c r="M459" s="233" t="s">
        <v>259</v>
      </c>
      <c r="N459" s="234" t="s">
        <v>620</v>
      </c>
      <c r="O459" s="233" t="s">
        <v>196</v>
      </c>
      <c r="P459" s="4" t="s">
        <v>2301</v>
      </c>
      <c r="Q459" s="40" t="s">
        <v>2301</v>
      </c>
      <c r="R459" s="38" t="s">
        <v>537</v>
      </c>
      <c r="S459" s="38"/>
      <c r="T459" s="38" t="s">
        <v>274</v>
      </c>
      <c r="U459" s="38" t="s">
        <v>263</v>
      </c>
      <c r="V459" s="4" t="s">
        <v>28</v>
      </c>
      <c r="W459" s="38"/>
      <c r="X459" s="38" t="s">
        <v>7</v>
      </c>
      <c r="Y459" s="38" t="s">
        <v>7</v>
      </c>
      <c r="Z459" s="93" t="s">
        <v>2220</v>
      </c>
      <c r="AA459" s="93" t="s">
        <v>2311</v>
      </c>
      <c r="AB459" s="4" t="s">
        <v>173</v>
      </c>
      <c r="AC459" s="4" t="s">
        <v>173</v>
      </c>
      <c r="AD459" s="4" t="s">
        <v>174</v>
      </c>
      <c r="AE459" s="4" t="s">
        <v>173</v>
      </c>
      <c r="AF459" s="4" t="s">
        <v>173</v>
      </c>
      <c r="AG459" s="38" t="s">
        <v>173</v>
      </c>
      <c r="AJ459" s="4" t="s">
        <v>173</v>
      </c>
      <c r="AK459" s="4" t="s">
        <v>174</v>
      </c>
      <c r="AM459" s="38" t="s">
        <v>1968</v>
      </c>
      <c r="AN459" s="11">
        <f t="shared" si="47"/>
        <v>4</v>
      </c>
      <c r="AO459" s="11" t="str">
        <f t="shared" si="48"/>
        <v>Dia útil</v>
      </c>
      <c r="AP459" s="11">
        <f t="shared" si="49"/>
        <v>17</v>
      </c>
      <c r="AQ459" s="11" t="str">
        <f t="shared" si="50"/>
        <v>24/10/2024</v>
      </c>
    </row>
    <row r="460" spans="1:43" ht="31.5" customHeight="1" x14ac:dyDescent="0.3">
      <c r="A460" s="45">
        <v>45549</v>
      </c>
      <c r="B460" s="91">
        <v>45589</v>
      </c>
      <c r="C460" s="38">
        <f t="shared" si="46"/>
        <v>40</v>
      </c>
      <c r="D460" s="38" t="s">
        <v>227</v>
      </c>
      <c r="E460" s="38">
        <v>13157090</v>
      </c>
      <c r="F460" s="92" t="s">
        <v>2224</v>
      </c>
      <c r="G460" s="38" t="s">
        <v>2236</v>
      </c>
      <c r="H460" s="38">
        <v>52</v>
      </c>
      <c r="I460" s="38" t="s">
        <v>268</v>
      </c>
      <c r="J460" s="38" t="s">
        <v>283</v>
      </c>
      <c r="K460" s="38" t="s">
        <v>121</v>
      </c>
      <c r="L460" s="38" t="s">
        <v>223</v>
      </c>
      <c r="M460" s="233" t="s">
        <v>294</v>
      </c>
      <c r="N460" s="234" t="s">
        <v>295</v>
      </c>
      <c r="O460" s="233" t="s">
        <v>26</v>
      </c>
      <c r="P460" s="38" t="s">
        <v>27</v>
      </c>
      <c r="Q460" s="40" t="s">
        <v>27</v>
      </c>
      <c r="R460" s="38"/>
      <c r="S460" s="38"/>
      <c r="T460" s="38" t="s">
        <v>274</v>
      </c>
      <c r="U460" s="38" t="s">
        <v>416</v>
      </c>
      <c r="V460" s="4" t="s">
        <v>25</v>
      </c>
      <c r="W460" s="38"/>
      <c r="X460" s="38" t="s">
        <v>14</v>
      </c>
      <c r="Y460" s="38" t="s">
        <v>12</v>
      </c>
      <c r="Z460" s="93" t="s">
        <v>2225</v>
      </c>
      <c r="AA460" s="93" t="s">
        <v>1538</v>
      </c>
      <c r="AB460" s="4" t="s">
        <v>174</v>
      </c>
      <c r="AC460" s="4" t="s">
        <v>174</v>
      </c>
      <c r="AD460" s="4" t="s">
        <v>174</v>
      </c>
      <c r="AE460" s="4" t="s">
        <v>173</v>
      </c>
      <c r="AF460" s="4" t="s">
        <v>174</v>
      </c>
      <c r="AG460" s="4" t="s">
        <v>174</v>
      </c>
      <c r="AH460" s="38"/>
      <c r="AI460" s="38"/>
      <c r="AJ460" s="4" t="s">
        <v>174</v>
      </c>
      <c r="AK460" s="4" t="s">
        <v>174</v>
      </c>
      <c r="AL460" s="38"/>
      <c r="AM460" s="4" t="s">
        <v>174</v>
      </c>
      <c r="AN460" s="11">
        <f t="shared" si="47"/>
        <v>4</v>
      </c>
      <c r="AO460" s="11" t="str">
        <f t="shared" si="48"/>
        <v>Dia útil</v>
      </c>
      <c r="AP460" s="11">
        <f t="shared" si="49"/>
        <v>17</v>
      </c>
      <c r="AQ460" s="11" t="str">
        <f t="shared" si="50"/>
        <v>24/10/2024</v>
      </c>
    </row>
    <row r="461" spans="1:43" ht="31.5" customHeight="1" x14ac:dyDescent="0.3">
      <c r="A461" s="45">
        <v>45589</v>
      </c>
      <c r="B461" s="91">
        <v>45589</v>
      </c>
      <c r="C461" s="38">
        <f t="shared" si="46"/>
        <v>0</v>
      </c>
      <c r="D461" s="38">
        <v>3</v>
      </c>
      <c r="E461" s="38">
        <v>13157129</v>
      </c>
      <c r="F461" s="92" t="s">
        <v>2229</v>
      </c>
      <c r="G461" s="38" t="s">
        <v>2247</v>
      </c>
      <c r="H461" s="38">
        <v>74</v>
      </c>
      <c r="I461" s="38" t="s">
        <v>268</v>
      </c>
      <c r="J461" s="38" t="s">
        <v>1379</v>
      </c>
      <c r="K461" s="38" t="s">
        <v>121</v>
      </c>
      <c r="L461" s="38" t="s">
        <v>131</v>
      </c>
      <c r="M461" s="233" t="s">
        <v>259</v>
      </c>
      <c r="N461" s="234" t="s">
        <v>620</v>
      </c>
      <c r="O461" s="233" t="s">
        <v>2241</v>
      </c>
      <c r="P461" s="38" t="s">
        <v>126</v>
      </c>
      <c r="Q461" s="40" t="s">
        <v>2483</v>
      </c>
      <c r="R461" s="38"/>
      <c r="S461" s="38"/>
      <c r="T461" s="38" t="s">
        <v>262</v>
      </c>
      <c r="U461" s="38" t="s">
        <v>263</v>
      </c>
      <c r="V461" s="38" t="s">
        <v>36</v>
      </c>
      <c r="W461" s="38"/>
      <c r="X461" s="38" t="s">
        <v>7</v>
      </c>
      <c r="Y461" s="38" t="s">
        <v>7</v>
      </c>
      <c r="Z461" s="93" t="s">
        <v>2230</v>
      </c>
      <c r="AA461" s="93" t="s">
        <v>2309</v>
      </c>
      <c r="AB461" s="38" t="s">
        <v>173</v>
      </c>
      <c r="AC461" s="38" t="s">
        <v>173</v>
      </c>
      <c r="AD461" s="38" t="s">
        <v>174</v>
      </c>
      <c r="AE461" s="38" t="s">
        <v>173</v>
      </c>
      <c r="AF461" s="38" t="s">
        <v>173</v>
      </c>
      <c r="AG461" s="38" t="s">
        <v>174</v>
      </c>
      <c r="AH461" s="4"/>
      <c r="AI461" s="4"/>
      <c r="AJ461" s="38" t="s">
        <v>173</v>
      </c>
      <c r="AK461" s="38" t="s">
        <v>174</v>
      </c>
      <c r="AL461" s="38"/>
      <c r="AM461" s="38" t="s">
        <v>174</v>
      </c>
      <c r="AN461" s="11">
        <f t="shared" si="47"/>
        <v>4</v>
      </c>
      <c r="AO461" s="11" t="str">
        <f t="shared" si="48"/>
        <v>Dia útil</v>
      </c>
      <c r="AP461" s="11">
        <f t="shared" si="49"/>
        <v>17</v>
      </c>
      <c r="AQ461" s="11" t="str">
        <f t="shared" si="50"/>
        <v>24/10/2024</v>
      </c>
    </row>
    <row r="462" spans="1:43" ht="31.5" customHeight="1" x14ac:dyDescent="0.3">
      <c r="A462" s="45" t="s">
        <v>227</v>
      </c>
      <c r="B462" s="91">
        <v>45589</v>
      </c>
      <c r="C462" s="38">
        <v>0</v>
      </c>
      <c r="D462" s="38">
        <v>0</v>
      </c>
      <c r="E462" s="38">
        <v>13158185</v>
      </c>
      <c r="F462" s="92" t="s">
        <v>2243</v>
      </c>
      <c r="G462" s="38" t="s">
        <v>2245</v>
      </c>
      <c r="H462" s="38">
        <v>26</v>
      </c>
      <c r="I462" s="38" t="s">
        <v>268</v>
      </c>
      <c r="J462" s="38" t="s">
        <v>283</v>
      </c>
      <c r="K462" s="38" t="s">
        <v>121</v>
      </c>
      <c r="L462" s="38" t="s">
        <v>223</v>
      </c>
      <c r="M462" s="233" t="s">
        <v>259</v>
      </c>
      <c r="N462" s="234" t="s">
        <v>1185</v>
      </c>
      <c r="O462" s="233" t="s">
        <v>196</v>
      </c>
      <c r="P462" s="38" t="s">
        <v>35</v>
      </c>
      <c r="Q462" s="40" t="s">
        <v>35</v>
      </c>
      <c r="R462" s="38" t="s">
        <v>2246</v>
      </c>
      <c r="S462" s="38"/>
      <c r="T462" s="38" t="s">
        <v>274</v>
      </c>
      <c r="U462" s="38" t="s">
        <v>263</v>
      </c>
      <c r="V462" s="38" t="s">
        <v>46</v>
      </c>
      <c r="W462" s="38"/>
      <c r="X462" s="38" t="s">
        <v>7</v>
      </c>
      <c r="Y462" s="38" t="s">
        <v>7</v>
      </c>
      <c r="Z462" s="93" t="s">
        <v>2242</v>
      </c>
      <c r="AA462" s="93" t="s">
        <v>2244</v>
      </c>
      <c r="AB462" s="38" t="s">
        <v>174</v>
      </c>
      <c r="AC462" s="38" t="s">
        <v>174</v>
      </c>
      <c r="AD462" s="38" t="s">
        <v>173</v>
      </c>
      <c r="AE462" s="38" t="s">
        <v>174</v>
      </c>
      <c r="AF462" s="38" t="s">
        <v>174</v>
      </c>
      <c r="AG462" s="38" t="s">
        <v>174</v>
      </c>
      <c r="AJ462" s="38" t="s">
        <v>174</v>
      </c>
      <c r="AK462" s="38" t="s">
        <v>174</v>
      </c>
      <c r="AL462" s="38"/>
      <c r="AM462" s="38" t="s">
        <v>174</v>
      </c>
      <c r="AN462" s="11">
        <f t="shared" si="47"/>
        <v>4</v>
      </c>
      <c r="AO462" s="11" t="str">
        <f t="shared" si="48"/>
        <v>Dia útil</v>
      </c>
      <c r="AP462" s="11">
        <f t="shared" si="49"/>
        <v>17</v>
      </c>
      <c r="AQ462" s="11" t="str">
        <f t="shared" si="50"/>
        <v>24/10/2024</v>
      </c>
    </row>
    <row r="463" spans="1:43" ht="31.5" customHeight="1" x14ac:dyDescent="0.3">
      <c r="A463" s="45">
        <v>45589</v>
      </c>
      <c r="B463" s="91">
        <v>45590</v>
      </c>
      <c r="C463" s="38">
        <f t="shared" si="46"/>
        <v>1</v>
      </c>
      <c r="D463" s="38">
        <v>2</v>
      </c>
      <c r="E463" s="38">
        <v>13158501</v>
      </c>
      <c r="F463" s="92" t="s">
        <v>2248</v>
      </c>
      <c r="G463" s="38" t="s">
        <v>2250</v>
      </c>
      <c r="H463" s="38">
        <v>5</v>
      </c>
      <c r="I463" s="38" t="s">
        <v>268</v>
      </c>
      <c r="J463" s="38" t="s">
        <v>1220</v>
      </c>
      <c r="K463" s="38" t="s">
        <v>118</v>
      </c>
      <c r="L463" s="38" t="s">
        <v>223</v>
      </c>
      <c r="M463" s="233" t="s">
        <v>259</v>
      </c>
      <c r="N463" s="234" t="s">
        <v>1185</v>
      </c>
      <c r="O463" s="233" t="s">
        <v>2256</v>
      </c>
      <c r="P463" s="4" t="s">
        <v>2301</v>
      </c>
      <c r="Q463" s="40" t="s">
        <v>2301</v>
      </c>
      <c r="R463" s="38" t="s">
        <v>537</v>
      </c>
      <c r="S463" s="38"/>
      <c r="T463" s="38" t="s">
        <v>274</v>
      </c>
      <c r="U463" s="38" t="s">
        <v>263</v>
      </c>
      <c r="V463" s="38" t="s">
        <v>28</v>
      </c>
      <c r="W463" s="38"/>
      <c r="X463" s="38" t="s">
        <v>7</v>
      </c>
      <c r="Y463" s="38" t="s">
        <v>7</v>
      </c>
      <c r="Z463" s="93" t="s">
        <v>2249</v>
      </c>
      <c r="AA463" s="93" t="s">
        <v>2453</v>
      </c>
      <c r="AB463" s="38" t="s">
        <v>173</v>
      </c>
      <c r="AC463" s="38" t="s">
        <v>174</v>
      </c>
      <c r="AD463" s="38" t="s">
        <v>174</v>
      </c>
      <c r="AE463" s="38" t="s">
        <v>173</v>
      </c>
      <c r="AF463" s="38" t="s">
        <v>173</v>
      </c>
      <c r="AG463" s="38" t="s">
        <v>174</v>
      </c>
      <c r="AJ463" s="38" t="s">
        <v>173</v>
      </c>
      <c r="AK463" s="38" t="s">
        <v>174</v>
      </c>
      <c r="AL463" s="38"/>
      <c r="AM463" s="38" t="s">
        <v>174</v>
      </c>
      <c r="AN463" s="11">
        <f t="shared" si="47"/>
        <v>4</v>
      </c>
      <c r="AO463" s="11" t="str">
        <f t="shared" si="48"/>
        <v>Dia útil</v>
      </c>
      <c r="AP463" s="11">
        <f t="shared" si="49"/>
        <v>18</v>
      </c>
      <c r="AQ463" s="11" t="str">
        <f t="shared" si="50"/>
        <v>25/10/2024</v>
      </c>
    </row>
    <row r="464" spans="1:43" ht="31.5" customHeight="1" x14ac:dyDescent="0.3">
      <c r="A464" s="28">
        <v>45568</v>
      </c>
      <c r="B464" s="91">
        <v>45590</v>
      </c>
      <c r="C464" s="38">
        <f t="shared" si="46"/>
        <v>22</v>
      </c>
      <c r="D464" s="38">
        <v>6</v>
      </c>
      <c r="E464" s="38">
        <v>13159873</v>
      </c>
      <c r="F464" s="92" t="s">
        <v>1888</v>
      </c>
      <c r="G464" s="38" t="s">
        <v>1889</v>
      </c>
      <c r="H464" s="38">
        <v>62</v>
      </c>
      <c r="I464" s="38" t="s">
        <v>257</v>
      </c>
      <c r="J464" s="38" t="s">
        <v>1379</v>
      </c>
      <c r="K464" s="38" t="s">
        <v>121</v>
      </c>
      <c r="L464" s="38" t="s">
        <v>1402</v>
      </c>
      <c r="M464" s="233" t="s">
        <v>2195</v>
      </c>
      <c r="N464" s="234" t="s">
        <v>271</v>
      </c>
      <c r="O464" s="233" t="s">
        <v>2272</v>
      </c>
      <c r="P464" s="38" t="s">
        <v>85</v>
      </c>
      <c r="Q464" s="40" t="s">
        <v>85</v>
      </c>
      <c r="R464" s="4"/>
      <c r="S464" s="4"/>
      <c r="T464" s="38" t="s">
        <v>274</v>
      </c>
      <c r="U464" s="38" t="s">
        <v>2258</v>
      </c>
      <c r="V464" s="38" t="s">
        <v>112</v>
      </c>
      <c r="W464" s="4"/>
      <c r="X464" s="4" t="s">
        <v>7</v>
      </c>
      <c r="Y464" s="4" t="s">
        <v>12</v>
      </c>
      <c r="Z464" s="29" t="s">
        <v>2257</v>
      </c>
      <c r="AA464" s="29" t="s">
        <v>2454</v>
      </c>
      <c r="AB464" s="38" t="s">
        <v>173</v>
      </c>
      <c r="AC464" s="38" t="s">
        <v>173</v>
      </c>
      <c r="AD464" s="38" t="s">
        <v>174</v>
      </c>
      <c r="AE464" s="38" t="s">
        <v>173</v>
      </c>
      <c r="AF464" s="38" t="s">
        <v>173</v>
      </c>
      <c r="AG464" s="38" t="s">
        <v>174</v>
      </c>
      <c r="AJ464" s="38" t="s">
        <v>173</v>
      </c>
      <c r="AK464" s="38" t="s">
        <v>174</v>
      </c>
      <c r="AL464" s="38"/>
      <c r="AM464" s="38" t="s">
        <v>1517</v>
      </c>
      <c r="AN464" s="11">
        <f t="shared" si="47"/>
        <v>4</v>
      </c>
      <c r="AO464" s="11" t="str">
        <f t="shared" si="48"/>
        <v>Dia útil</v>
      </c>
      <c r="AP464" s="11">
        <f t="shared" si="49"/>
        <v>18</v>
      </c>
      <c r="AQ464" s="11" t="str">
        <f t="shared" si="50"/>
        <v>25/10/2024</v>
      </c>
    </row>
    <row r="465" spans="1:43" ht="31.5" customHeight="1" x14ac:dyDescent="0.3">
      <c r="A465" s="45">
        <v>45591</v>
      </c>
      <c r="B465" s="91">
        <v>45593</v>
      </c>
      <c r="C465" s="38">
        <f t="shared" si="46"/>
        <v>2</v>
      </c>
      <c r="D465" s="38">
        <v>1</v>
      </c>
      <c r="E465" s="38">
        <v>13160547</v>
      </c>
      <c r="F465" s="92" t="s">
        <v>2259</v>
      </c>
      <c r="G465" s="38" t="s">
        <v>2261</v>
      </c>
      <c r="H465" s="38">
        <v>0</v>
      </c>
      <c r="I465" s="38" t="s">
        <v>268</v>
      </c>
      <c r="J465" s="38" t="s">
        <v>283</v>
      </c>
      <c r="K465" s="38" t="s">
        <v>121</v>
      </c>
      <c r="L465" s="38" t="s">
        <v>223</v>
      </c>
      <c r="M465" s="233" t="s">
        <v>294</v>
      </c>
      <c r="N465" s="234" t="s">
        <v>1483</v>
      </c>
      <c r="O465" s="233" t="s">
        <v>34</v>
      </c>
      <c r="P465" s="38" t="s">
        <v>2455</v>
      </c>
      <c r="Q465" s="40" t="s">
        <v>2455</v>
      </c>
      <c r="R465" s="38"/>
      <c r="S465" s="38"/>
      <c r="T465" s="38" t="s">
        <v>274</v>
      </c>
      <c r="U465" s="38" t="s">
        <v>2258</v>
      </c>
      <c r="V465" s="38" t="s">
        <v>112</v>
      </c>
      <c r="W465" s="38"/>
      <c r="X465" s="38" t="s">
        <v>12</v>
      </c>
      <c r="Y465" s="38" t="s">
        <v>12</v>
      </c>
      <c r="Z465" s="93" t="s">
        <v>2260</v>
      </c>
      <c r="AA465" s="93" t="s">
        <v>2517</v>
      </c>
      <c r="AB465" s="38" t="s">
        <v>174</v>
      </c>
      <c r="AC465" s="38" t="s">
        <v>174</v>
      </c>
      <c r="AD465" s="38" t="s">
        <v>173</v>
      </c>
      <c r="AE465" s="38" t="s">
        <v>173</v>
      </c>
      <c r="AF465" s="38" t="s">
        <v>173</v>
      </c>
      <c r="AG465" s="38" t="s">
        <v>174</v>
      </c>
      <c r="AH465" s="38"/>
      <c r="AI465" s="38"/>
      <c r="AJ465" s="38" t="s">
        <v>174</v>
      </c>
      <c r="AK465" s="38" t="s">
        <v>174</v>
      </c>
      <c r="AL465" s="38" t="s">
        <v>2456</v>
      </c>
      <c r="AM465" s="38" t="s">
        <v>174</v>
      </c>
      <c r="AN465" s="11">
        <f t="shared" si="47"/>
        <v>4</v>
      </c>
      <c r="AO465" s="11" t="str">
        <f t="shared" si="48"/>
        <v>Dia útil</v>
      </c>
      <c r="AP465" s="11">
        <f t="shared" si="49"/>
        <v>19</v>
      </c>
      <c r="AQ465" s="11" t="str">
        <f t="shared" si="50"/>
        <v>28/10/2024</v>
      </c>
    </row>
    <row r="466" spans="1:43" ht="31.5" customHeight="1" x14ac:dyDescent="0.3">
      <c r="A466" s="28">
        <v>45558</v>
      </c>
      <c r="B466" s="69">
        <v>45593</v>
      </c>
      <c r="C466" s="38">
        <f t="shared" si="46"/>
        <v>35</v>
      </c>
      <c r="D466" s="4">
        <v>10</v>
      </c>
      <c r="E466" s="4">
        <v>13160830</v>
      </c>
      <c r="F466" s="3" t="s">
        <v>436</v>
      </c>
      <c r="G466" s="4" t="s">
        <v>437</v>
      </c>
      <c r="H466" s="4">
        <v>40</v>
      </c>
      <c r="I466" s="4" t="s">
        <v>257</v>
      </c>
      <c r="J466" s="38" t="s">
        <v>1379</v>
      </c>
      <c r="K466" s="38" t="s">
        <v>121</v>
      </c>
      <c r="L466" s="4" t="s">
        <v>1402</v>
      </c>
      <c r="M466" s="226" t="s">
        <v>259</v>
      </c>
      <c r="N466" s="226" t="s">
        <v>290</v>
      </c>
      <c r="O466" s="226" t="s">
        <v>2273</v>
      </c>
      <c r="P466" s="4" t="s">
        <v>38</v>
      </c>
      <c r="Q466" s="40" t="s">
        <v>38</v>
      </c>
      <c r="R466" s="4"/>
      <c r="S466" s="4"/>
      <c r="T466" s="38" t="s">
        <v>262</v>
      </c>
      <c r="U466" s="38" t="s">
        <v>263</v>
      </c>
      <c r="V466" s="4" t="s">
        <v>39</v>
      </c>
      <c r="W466" s="4"/>
      <c r="X466" s="38" t="s">
        <v>7</v>
      </c>
      <c r="Y466" s="4" t="s">
        <v>7</v>
      </c>
      <c r="Z466" s="29" t="s">
        <v>2262</v>
      </c>
      <c r="AA466" s="29" t="s">
        <v>2288</v>
      </c>
      <c r="AB466" s="38" t="s">
        <v>173</v>
      </c>
      <c r="AC466" s="4" t="s">
        <v>174</v>
      </c>
      <c r="AD466" s="4" t="s">
        <v>173</v>
      </c>
      <c r="AE466" s="4" t="s">
        <v>173</v>
      </c>
      <c r="AF466" s="4" t="s">
        <v>173</v>
      </c>
      <c r="AG466" s="4" t="s">
        <v>173</v>
      </c>
      <c r="AH466" s="38"/>
      <c r="AI466" s="38"/>
      <c r="AJ466" s="38" t="s">
        <v>173</v>
      </c>
      <c r="AK466" s="38" t="s">
        <v>2289</v>
      </c>
      <c r="AL466" s="29" t="s">
        <v>2290</v>
      </c>
      <c r="AM466" s="4" t="s">
        <v>906</v>
      </c>
      <c r="AN466" s="11">
        <f t="shared" si="47"/>
        <v>4</v>
      </c>
      <c r="AO466" s="11" t="str">
        <f t="shared" si="48"/>
        <v>Dia útil</v>
      </c>
      <c r="AP466" s="11">
        <f t="shared" si="49"/>
        <v>19</v>
      </c>
      <c r="AQ466" s="11" t="str">
        <f t="shared" si="50"/>
        <v>28/10/2024</v>
      </c>
    </row>
    <row r="467" spans="1:43" ht="31.5" customHeight="1" x14ac:dyDescent="0.3">
      <c r="A467" s="28">
        <v>45593</v>
      </c>
      <c r="B467" s="91">
        <v>45593</v>
      </c>
      <c r="C467" s="38">
        <f t="shared" si="46"/>
        <v>0</v>
      </c>
      <c r="D467" s="4">
        <v>3</v>
      </c>
      <c r="E467" s="4">
        <v>13160967</v>
      </c>
      <c r="F467" s="3" t="s">
        <v>2263</v>
      </c>
      <c r="G467" s="38" t="s">
        <v>2277</v>
      </c>
      <c r="H467" s="4">
        <v>7</v>
      </c>
      <c r="I467" s="38" t="s">
        <v>257</v>
      </c>
      <c r="J467" s="38" t="s">
        <v>1379</v>
      </c>
      <c r="K467" s="38" t="s">
        <v>121</v>
      </c>
      <c r="L467" s="4" t="s">
        <v>1402</v>
      </c>
      <c r="M467" s="233" t="s">
        <v>259</v>
      </c>
      <c r="N467" s="234" t="s">
        <v>620</v>
      </c>
      <c r="O467" s="233" t="s">
        <v>2256</v>
      </c>
      <c r="P467" s="4" t="s">
        <v>2301</v>
      </c>
      <c r="Q467" s="40" t="s">
        <v>2301</v>
      </c>
      <c r="R467" s="38" t="s">
        <v>537</v>
      </c>
      <c r="S467" s="4"/>
      <c r="T467" s="38" t="s">
        <v>274</v>
      </c>
      <c r="U467" s="38" t="s">
        <v>2258</v>
      </c>
      <c r="V467" s="4" t="s">
        <v>28</v>
      </c>
      <c r="W467" s="4" t="s">
        <v>112</v>
      </c>
      <c r="X467" s="38" t="s">
        <v>7</v>
      </c>
      <c r="Y467" s="4" t="s">
        <v>7</v>
      </c>
      <c r="Z467" s="29" t="s">
        <v>2265</v>
      </c>
      <c r="AA467" s="29" t="s">
        <v>2291</v>
      </c>
      <c r="AB467" s="38" t="s">
        <v>173</v>
      </c>
      <c r="AC467" s="38" t="s">
        <v>174</v>
      </c>
      <c r="AD467" s="38" t="s">
        <v>174</v>
      </c>
      <c r="AE467" s="38" t="s">
        <v>173</v>
      </c>
      <c r="AF467" s="38" t="s">
        <v>173</v>
      </c>
      <c r="AG467" s="4" t="s">
        <v>173</v>
      </c>
      <c r="AH467" s="4"/>
      <c r="AI467" s="4"/>
      <c r="AJ467" s="38" t="s">
        <v>174</v>
      </c>
      <c r="AK467" s="38" t="s">
        <v>174</v>
      </c>
      <c r="AL467" s="4"/>
      <c r="AM467" s="4" t="s">
        <v>906</v>
      </c>
      <c r="AN467" s="11">
        <f t="shared" si="47"/>
        <v>4</v>
      </c>
      <c r="AO467" s="11" t="str">
        <f t="shared" si="48"/>
        <v>Dia útil</v>
      </c>
      <c r="AP467" s="11">
        <f t="shared" si="49"/>
        <v>19</v>
      </c>
      <c r="AQ467" s="11" t="str">
        <f t="shared" si="50"/>
        <v>28/10/2024</v>
      </c>
    </row>
    <row r="468" spans="1:43" ht="31.5" customHeight="1" x14ac:dyDescent="0.3">
      <c r="A468" s="45">
        <v>45576</v>
      </c>
      <c r="B468" s="91">
        <v>45593</v>
      </c>
      <c r="C468" s="38">
        <f t="shared" si="46"/>
        <v>17</v>
      </c>
      <c r="D468" s="38" t="s">
        <v>227</v>
      </c>
      <c r="E468" s="38">
        <v>13161339</v>
      </c>
      <c r="F468" s="92" t="s">
        <v>2264</v>
      </c>
      <c r="G468" s="38" t="s">
        <v>2267</v>
      </c>
      <c r="H468" s="38">
        <v>23</v>
      </c>
      <c r="I468" s="38" t="s">
        <v>268</v>
      </c>
      <c r="J468" s="38" t="s">
        <v>336</v>
      </c>
      <c r="K468" s="38" t="s">
        <v>116</v>
      </c>
      <c r="L468" s="38" t="s">
        <v>164</v>
      </c>
      <c r="M468" s="233" t="s">
        <v>294</v>
      </c>
      <c r="N468" s="234" t="s">
        <v>295</v>
      </c>
      <c r="O468" s="233" t="s">
        <v>26</v>
      </c>
      <c r="P468" s="38" t="s">
        <v>27</v>
      </c>
      <c r="Q468" s="40" t="s">
        <v>27</v>
      </c>
      <c r="R468" s="38"/>
      <c r="S468" s="38"/>
      <c r="T468" s="38" t="s">
        <v>274</v>
      </c>
      <c r="U468" s="38" t="s">
        <v>416</v>
      </c>
      <c r="V468" s="38" t="s">
        <v>25</v>
      </c>
      <c r="W468" s="38"/>
      <c r="X468" s="38" t="s">
        <v>14</v>
      </c>
      <c r="Y468" s="4" t="s">
        <v>12</v>
      </c>
      <c r="Z468" s="93" t="s">
        <v>2266</v>
      </c>
      <c r="AA468" s="93" t="s">
        <v>2292</v>
      </c>
      <c r="AB468" s="38" t="s">
        <v>174</v>
      </c>
      <c r="AC468" s="38" t="s">
        <v>174</v>
      </c>
      <c r="AD468" s="38" t="s">
        <v>174</v>
      </c>
      <c r="AE468" s="38" t="s">
        <v>173</v>
      </c>
      <c r="AF468" s="38" t="s">
        <v>174</v>
      </c>
      <c r="AG468" s="38" t="s">
        <v>174</v>
      </c>
      <c r="AH468" s="38"/>
      <c r="AI468" s="38"/>
      <c r="AJ468" s="38" t="s">
        <v>174</v>
      </c>
      <c r="AK468" s="38" t="s">
        <v>174</v>
      </c>
      <c r="AL468" s="38"/>
      <c r="AM468" s="4" t="s">
        <v>174</v>
      </c>
      <c r="AN468" s="11">
        <f t="shared" si="47"/>
        <v>4</v>
      </c>
      <c r="AO468" s="11" t="str">
        <f t="shared" si="48"/>
        <v>Dia útil</v>
      </c>
      <c r="AP468" s="11">
        <f t="shared" si="49"/>
        <v>19</v>
      </c>
      <c r="AQ468" s="11" t="str">
        <f t="shared" si="50"/>
        <v>28/10/2024</v>
      </c>
    </row>
    <row r="469" spans="1:43" ht="31.5" customHeight="1" x14ac:dyDescent="0.3">
      <c r="A469" s="28">
        <v>45560</v>
      </c>
      <c r="B469" s="91">
        <v>45593</v>
      </c>
      <c r="C469" s="38">
        <f t="shared" si="46"/>
        <v>33</v>
      </c>
      <c r="D469" s="4" t="s">
        <v>227</v>
      </c>
      <c r="E469" s="4">
        <v>13161542</v>
      </c>
      <c r="F469" s="3" t="s">
        <v>2268</v>
      </c>
      <c r="G469" s="38" t="s">
        <v>2278</v>
      </c>
      <c r="H469" s="38">
        <v>74</v>
      </c>
      <c r="I469" s="38" t="s">
        <v>268</v>
      </c>
      <c r="J469" s="38" t="s">
        <v>283</v>
      </c>
      <c r="K469" s="38" t="s">
        <v>116</v>
      </c>
      <c r="L469" s="4" t="s">
        <v>355</v>
      </c>
      <c r="M469" s="233" t="s">
        <v>294</v>
      </c>
      <c r="N469" s="234" t="s">
        <v>295</v>
      </c>
      <c r="O469" s="233" t="s">
        <v>26</v>
      </c>
      <c r="P469" s="38" t="s">
        <v>27</v>
      </c>
      <c r="Q469" s="40" t="s">
        <v>27</v>
      </c>
      <c r="R469" s="4"/>
      <c r="S469" s="4"/>
      <c r="T469" s="38" t="s">
        <v>274</v>
      </c>
      <c r="U469" s="38" t="s">
        <v>2258</v>
      </c>
      <c r="V469" s="38" t="s">
        <v>25</v>
      </c>
      <c r="W469" s="38"/>
      <c r="X469" s="38" t="s">
        <v>14</v>
      </c>
      <c r="Y469" s="4" t="s">
        <v>12</v>
      </c>
      <c r="Z469" s="29" t="s">
        <v>2270</v>
      </c>
      <c r="AA469" s="93" t="s">
        <v>2292</v>
      </c>
      <c r="AB469" s="38" t="s">
        <v>174</v>
      </c>
      <c r="AC469" s="38" t="s">
        <v>174</v>
      </c>
      <c r="AD469" s="38" t="s">
        <v>174</v>
      </c>
      <c r="AE469" s="38" t="s">
        <v>173</v>
      </c>
      <c r="AF469" s="38" t="s">
        <v>174</v>
      </c>
      <c r="AG469" s="38" t="s">
        <v>174</v>
      </c>
      <c r="AH469" s="4"/>
      <c r="AI469" s="4"/>
      <c r="AJ469" s="38" t="s">
        <v>174</v>
      </c>
      <c r="AK469" s="38" t="s">
        <v>174</v>
      </c>
      <c r="AL469" s="38"/>
      <c r="AM469" s="4" t="s">
        <v>174</v>
      </c>
      <c r="AN469" s="11">
        <f t="shared" si="47"/>
        <v>4</v>
      </c>
      <c r="AO469" s="11" t="str">
        <f t="shared" si="48"/>
        <v>Dia útil</v>
      </c>
      <c r="AP469" s="11">
        <f t="shared" si="49"/>
        <v>19</v>
      </c>
      <c r="AQ469" s="11" t="str">
        <f t="shared" si="50"/>
        <v>28/10/2024</v>
      </c>
    </row>
    <row r="470" spans="1:43" ht="31.5" customHeight="1" x14ac:dyDescent="0.3">
      <c r="A470" s="28">
        <v>45590</v>
      </c>
      <c r="B470" s="69">
        <v>45593</v>
      </c>
      <c r="C470" s="38">
        <f t="shared" si="46"/>
        <v>3</v>
      </c>
      <c r="D470" s="4">
        <v>2</v>
      </c>
      <c r="E470" s="4">
        <v>13161573</v>
      </c>
      <c r="F470" s="3" t="s">
        <v>2269</v>
      </c>
      <c r="G470" s="38" t="s">
        <v>2279</v>
      </c>
      <c r="H470" s="4">
        <v>44</v>
      </c>
      <c r="I470" s="38" t="s">
        <v>268</v>
      </c>
      <c r="J470" s="38" t="s">
        <v>283</v>
      </c>
      <c r="K470" s="38" t="s">
        <v>116</v>
      </c>
      <c r="L470" s="4" t="s">
        <v>355</v>
      </c>
      <c r="M470" s="233" t="s">
        <v>259</v>
      </c>
      <c r="N470" s="234" t="s">
        <v>338</v>
      </c>
      <c r="O470" s="233" t="s">
        <v>2020</v>
      </c>
      <c r="P470" s="4" t="s">
        <v>2375</v>
      </c>
      <c r="Q470" s="40" t="s">
        <v>2375</v>
      </c>
      <c r="R470" s="4"/>
      <c r="S470" s="4"/>
      <c r="T470" s="38" t="s">
        <v>274</v>
      </c>
      <c r="U470" s="38" t="s">
        <v>2258</v>
      </c>
      <c r="V470" s="4" t="s">
        <v>43</v>
      </c>
      <c r="W470" s="4" t="s">
        <v>59</v>
      </c>
      <c r="X470" s="4" t="s">
        <v>12</v>
      </c>
      <c r="Y470" s="4" t="s">
        <v>12</v>
      </c>
      <c r="Z470" s="29" t="s">
        <v>2271</v>
      </c>
      <c r="AA470" s="29" t="s">
        <v>2308</v>
      </c>
      <c r="AB470" s="4" t="s">
        <v>174</v>
      </c>
      <c r="AC470" s="4" t="s">
        <v>174</v>
      </c>
      <c r="AD470" s="4" t="s">
        <v>174</v>
      </c>
      <c r="AE470" s="38" t="s">
        <v>173</v>
      </c>
      <c r="AF470" s="38" t="s">
        <v>173</v>
      </c>
      <c r="AG470" s="4" t="s">
        <v>174</v>
      </c>
      <c r="AH470" s="4"/>
      <c r="AI470" s="4"/>
      <c r="AJ470" s="4" t="s">
        <v>174</v>
      </c>
      <c r="AK470" s="4" t="s">
        <v>174</v>
      </c>
      <c r="AL470" s="4"/>
      <c r="AM470" s="4" t="s">
        <v>174</v>
      </c>
      <c r="AN470" s="11">
        <f t="shared" si="47"/>
        <v>4</v>
      </c>
      <c r="AO470" s="11" t="str">
        <f t="shared" si="48"/>
        <v>Dia útil</v>
      </c>
      <c r="AP470" s="11">
        <f t="shared" si="49"/>
        <v>19</v>
      </c>
      <c r="AQ470" s="11" t="str">
        <f t="shared" si="50"/>
        <v>28/10/2024</v>
      </c>
    </row>
    <row r="471" spans="1:43" ht="31.5" customHeight="1" x14ac:dyDescent="0.3">
      <c r="A471" s="45">
        <v>45593</v>
      </c>
      <c r="B471" s="91">
        <v>45593</v>
      </c>
      <c r="C471" s="38">
        <f t="shared" si="46"/>
        <v>0</v>
      </c>
      <c r="D471" s="38">
        <v>1</v>
      </c>
      <c r="E471" s="38">
        <v>13162073</v>
      </c>
      <c r="F471" s="92" t="s">
        <v>2275</v>
      </c>
      <c r="G471" s="38" t="s">
        <v>2280</v>
      </c>
      <c r="H471" s="38">
        <v>74</v>
      </c>
      <c r="I471" s="38" t="s">
        <v>268</v>
      </c>
      <c r="J471" s="38" t="s">
        <v>1379</v>
      </c>
      <c r="K471" s="38" t="s">
        <v>121</v>
      </c>
      <c r="L471" s="38" t="s">
        <v>224</v>
      </c>
      <c r="M471" s="233" t="s">
        <v>259</v>
      </c>
      <c r="N471" s="234" t="s">
        <v>1185</v>
      </c>
      <c r="O471" s="233" t="s">
        <v>196</v>
      </c>
      <c r="P471" s="38" t="s">
        <v>2293</v>
      </c>
      <c r="Q471" s="40" t="s">
        <v>2293</v>
      </c>
      <c r="R471" s="38"/>
      <c r="S471" s="38"/>
      <c r="T471" s="38" t="s">
        <v>262</v>
      </c>
      <c r="U471" s="38" t="s">
        <v>263</v>
      </c>
      <c r="V471" s="38" t="s">
        <v>28</v>
      </c>
      <c r="W471" s="38"/>
      <c r="X471" s="38" t="s">
        <v>7</v>
      </c>
      <c r="Y471" s="38"/>
      <c r="Z471" s="93" t="s">
        <v>2274</v>
      </c>
      <c r="AA471" s="93" t="s">
        <v>2314</v>
      </c>
      <c r="AB471" s="4" t="s">
        <v>173</v>
      </c>
      <c r="AC471" s="4" t="s">
        <v>174</v>
      </c>
      <c r="AD471" s="38" t="s">
        <v>173</v>
      </c>
      <c r="AE471" s="38" t="s">
        <v>173</v>
      </c>
      <c r="AF471" s="38" t="s">
        <v>173</v>
      </c>
      <c r="AG471" s="38" t="s">
        <v>173</v>
      </c>
      <c r="AH471" s="4"/>
      <c r="AI471" s="4"/>
      <c r="AJ471" s="4" t="s">
        <v>174</v>
      </c>
      <c r="AK471" s="4" t="s">
        <v>174</v>
      </c>
      <c r="AL471" s="38"/>
      <c r="AM471" s="38" t="s">
        <v>906</v>
      </c>
      <c r="AN471" s="11">
        <f t="shared" si="47"/>
        <v>4</v>
      </c>
      <c r="AO471" s="11" t="str">
        <f t="shared" si="48"/>
        <v>Dia útil</v>
      </c>
      <c r="AP471" s="11">
        <f t="shared" si="49"/>
        <v>19</v>
      </c>
      <c r="AQ471" s="11" t="str">
        <f t="shared" si="50"/>
        <v>28/10/2024</v>
      </c>
    </row>
    <row r="472" spans="1:43" ht="31.5" customHeight="1" x14ac:dyDescent="0.3">
      <c r="A472" s="28">
        <v>45583</v>
      </c>
      <c r="B472" s="91">
        <v>45593</v>
      </c>
      <c r="C472" s="38">
        <f t="shared" si="46"/>
        <v>10</v>
      </c>
      <c r="D472" s="4">
        <v>10</v>
      </c>
      <c r="E472" s="4">
        <v>13163159</v>
      </c>
      <c r="F472" s="3" t="s">
        <v>2282</v>
      </c>
      <c r="G472" s="208" t="s">
        <v>2303</v>
      </c>
      <c r="H472" s="4">
        <v>28</v>
      </c>
      <c r="I472" s="4" t="s">
        <v>268</v>
      </c>
      <c r="J472" s="4" t="s">
        <v>283</v>
      </c>
      <c r="K472" s="4" t="s">
        <v>178</v>
      </c>
      <c r="L472" s="4" t="s">
        <v>226</v>
      </c>
      <c r="M472" s="233" t="s">
        <v>259</v>
      </c>
      <c r="N472" s="234" t="s">
        <v>305</v>
      </c>
      <c r="O472" s="233" t="s">
        <v>196</v>
      </c>
      <c r="P472" s="4" t="s">
        <v>75</v>
      </c>
      <c r="Q472" s="40" t="s">
        <v>2478</v>
      </c>
      <c r="R472" s="4"/>
      <c r="S472" s="4"/>
      <c r="T472" s="38" t="s">
        <v>274</v>
      </c>
      <c r="U472" s="38" t="s">
        <v>263</v>
      </c>
      <c r="V472" s="38" t="s">
        <v>28</v>
      </c>
      <c r="W472" s="4"/>
      <c r="X472" s="38" t="s">
        <v>7</v>
      </c>
      <c r="Y472" s="4"/>
      <c r="Z472" s="29" t="s">
        <v>2287</v>
      </c>
      <c r="AA472" s="29" t="s">
        <v>2376</v>
      </c>
      <c r="AB472" s="4" t="s">
        <v>174</v>
      </c>
      <c r="AC472" s="4" t="s">
        <v>174</v>
      </c>
      <c r="AD472" s="4" t="s">
        <v>174</v>
      </c>
      <c r="AE472" s="38" t="s">
        <v>173</v>
      </c>
      <c r="AF472" s="38" t="s">
        <v>173</v>
      </c>
      <c r="AG472" s="4" t="s">
        <v>174</v>
      </c>
      <c r="AJ472" s="4" t="s">
        <v>174</v>
      </c>
      <c r="AK472" s="4" t="s">
        <v>174</v>
      </c>
      <c r="AL472" s="4"/>
      <c r="AM472" s="4" t="s">
        <v>174</v>
      </c>
      <c r="AN472" s="11">
        <f t="shared" si="47"/>
        <v>4</v>
      </c>
      <c r="AO472" s="11" t="str">
        <f t="shared" si="48"/>
        <v>Dia útil</v>
      </c>
      <c r="AP472" s="11">
        <f t="shared" si="49"/>
        <v>19</v>
      </c>
      <c r="AQ472" s="11" t="str">
        <f t="shared" si="50"/>
        <v>28/10/2024</v>
      </c>
    </row>
    <row r="473" spans="1:43" ht="31.5" customHeight="1" x14ac:dyDescent="0.3">
      <c r="A473" s="45">
        <v>45572</v>
      </c>
      <c r="B473" s="91">
        <v>45594</v>
      </c>
      <c r="C473" s="38">
        <f t="shared" si="46"/>
        <v>22</v>
      </c>
      <c r="D473" s="38">
        <v>3</v>
      </c>
      <c r="E473" s="38">
        <v>13163580</v>
      </c>
      <c r="F473" s="92" t="s">
        <v>2283</v>
      </c>
      <c r="G473" s="207" t="s">
        <v>2302</v>
      </c>
      <c r="H473" s="38">
        <v>4</v>
      </c>
      <c r="I473" s="4" t="s">
        <v>257</v>
      </c>
      <c r="J473" s="38" t="s">
        <v>1379</v>
      </c>
      <c r="K473" s="38" t="s">
        <v>121</v>
      </c>
      <c r="L473" s="38" t="s">
        <v>136</v>
      </c>
      <c r="M473" s="233" t="s">
        <v>259</v>
      </c>
      <c r="N473" s="234" t="s">
        <v>620</v>
      </c>
      <c r="O473" s="233" t="s">
        <v>69</v>
      </c>
      <c r="P473" s="4" t="s">
        <v>2301</v>
      </c>
      <c r="Q473" s="40" t="s">
        <v>2301</v>
      </c>
      <c r="R473" s="38" t="s">
        <v>537</v>
      </c>
      <c r="S473" s="38"/>
      <c r="T473" s="38"/>
      <c r="U473" s="38" t="s">
        <v>263</v>
      </c>
      <c r="V473" s="38" t="s">
        <v>28</v>
      </c>
      <c r="W473" s="38"/>
      <c r="X473" s="38" t="s">
        <v>7</v>
      </c>
      <c r="Y473" s="38"/>
      <c r="Z473" s="93" t="s">
        <v>2286</v>
      </c>
      <c r="AA473" s="93" t="s">
        <v>2320</v>
      </c>
      <c r="AB473" s="4" t="s">
        <v>173</v>
      </c>
      <c r="AC473" s="4" t="s">
        <v>173</v>
      </c>
      <c r="AD473" s="4" t="s">
        <v>174</v>
      </c>
      <c r="AE473" s="38" t="s">
        <v>173</v>
      </c>
      <c r="AF473" s="38" t="s">
        <v>173</v>
      </c>
      <c r="AG473" s="4" t="s">
        <v>173</v>
      </c>
      <c r="AJ473" s="4" t="s">
        <v>173</v>
      </c>
      <c r="AK473" s="4" t="s">
        <v>174</v>
      </c>
      <c r="AL473" s="38"/>
      <c r="AM473" s="4" t="s">
        <v>174</v>
      </c>
      <c r="AN473" s="11">
        <f t="shared" si="47"/>
        <v>5</v>
      </c>
      <c r="AO473" s="11" t="str">
        <f t="shared" si="48"/>
        <v>Dia útil</v>
      </c>
      <c r="AP473" s="11">
        <f t="shared" si="49"/>
        <v>20</v>
      </c>
      <c r="AQ473" s="11" t="str">
        <f t="shared" si="50"/>
        <v>29/10/2024</v>
      </c>
    </row>
    <row r="474" spans="1:43" ht="31.5" customHeight="1" x14ac:dyDescent="0.3">
      <c r="A474" s="45">
        <v>45588</v>
      </c>
      <c r="B474" s="91">
        <v>45594</v>
      </c>
      <c r="C474" s="38">
        <v>0</v>
      </c>
      <c r="D474" s="38">
        <v>6</v>
      </c>
      <c r="E474" s="38">
        <v>13164311</v>
      </c>
      <c r="F474" s="92" t="s">
        <v>2284</v>
      </c>
      <c r="G474" s="38" t="s">
        <v>2304</v>
      </c>
      <c r="H474" s="38">
        <v>28</v>
      </c>
      <c r="I474" s="38" t="s">
        <v>268</v>
      </c>
      <c r="J474" s="38" t="s">
        <v>283</v>
      </c>
      <c r="K474" s="38" t="s">
        <v>118</v>
      </c>
      <c r="L474" s="38" t="s">
        <v>226</v>
      </c>
      <c r="M474" s="233" t="s">
        <v>259</v>
      </c>
      <c r="N474" s="234" t="s">
        <v>1185</v>
      </c>
      <c r="O474" s="233" t="s">
        <v>196</v>
      </c>
      <c r="P474" s="38" t="s">
        <v>32</v>
      </c>
      <c r="Q474" s="40" t="s">
        <v>32</v>
      </c>
      <c r="R474" s="38" t="s">
        <v>161</v>
      </c>
      <c r="S474" s="38"/>
      <c r="T474" s="38"/>
      <c r="U474" s="38" t="s">
        <v>263</v>
      </c>
      <c r="V474" s="38" t="s">
        <v>46</v>
      </c>
      <c r="W474" s="38"/>
      <c r="X474" s="38" t="s">
        <v>7</v>
      </c>
      <c r="Y474" s="38"/>
      <c r="Z474" s="93" t="s">
        <v>2285</v>
      </c>
      <c r="AA474" s="93" t="s">
        <v>2315</v>
      </c>
      <c r="AB474" s="38" t="s">
        <v>173</v>
      </c>
      <c r="AC474" s="38" t="s">
        <v>173</v>
      </c>
      <c r="AD474" s="93" t="s">
        <v>2500</v>
      </c>
      <c r="AE474" s="38" t="s">
        <v>173</v>
      </c>
      <c r="AF474" s="38" t="s">
        <v>173</v>
      </c>
      <c r="AG474" s="38" t="s">
        <v>174</v>
      </c>
      <c r="AJ474" s="38" t="s">
        <v>173</v>
      </c>
      <c r="AK474" s="4" t="s">
        <v>174</v>
      </c>
      <c r="AL474" s="38"/>
      <c r="AM474" s="38" t="s">
        <v>1517</v>
      </c>
      <c r="AN474" s="11">
        <f t="shared" si="47"/>
        <v>5</v>
      </c>
      <c r="AO474" s="11" t="str">
        <f t="shared" si="48"/>
        <v>Dia útil</v>
      </c>
      <c r="AP474" s="11">
        <f t="shared" si="49"/>
        <v>20</v>
      </c>
      <c r="AQ474" s="11" t="str">
        <f t="shared" si="50"/>
        <v>29/10/2024</v>
      </c>
    </row>
    <row r="475" spans="1:43" ht="31.5" customHeight="1" x14ac:dyDescent="0.3">
      <c r="A475" s="45">
        <v>45588</v>
      </c>
      <c r="B475" s="91">
        <v>45594</v>
      </c>
      <c r="C475" s="38">
        <f t="shared" si="46"/>
        <v>6</v>
      </c>
      <c r="D475" s="38">
        <v>2</v>
      </c>
      <c r="E475" s="38">
        <v>13165701</v>
      </c>
      <c r="F475" s="92" t="s">
        <v>2294</v>
      </c>
      <c r="G475" s="38" t="s">
        <v>2305</v>
      </c>
      <c r="H475" s="38">
        <v>6</v>
      </c>
      <c r="I475" s="38" t="s">
        <v>268</v>
      </c>
      <c r="J475" s="38" t="s">
        <v>283</v>
      </c>
      <c r="K475" s="38" t="s">
        <v>121</v>
      </c>
      <c r="L475" s="38" t="s">
        <v>223</v>
      </c>
      <c r="M475" s="233" t="s">
        <v>259</v>
      </c>
      <c r="N475" s="234" t="s">
        <v>620</v>
      </c>
      <c r="O475" s="233" t="s">
        <v>69</v>
      </c>
      <c r="P475" s="38" t="s">
        <v>2301</v>
      </c>
      <c r="Q475" s="40" t="s">
        <v>2301</v>
      </c>
      <c r="R475" s="38" t="s">
        <v>537</v>
      </c>
      <c r="S475" s="38"/>
      <c r="T475" s="38"/>
      <c r="U475" s="38" t="s">
        <v>263</v>
      </c>
      <c r="V475" s="38" t="s">
        <v>28</v>
      </c>
      <c r="W475" s="38"/>
      <c r="X475" s="38" t="s">
        <v>7</v>
      </c>
      <c r="Y475" s="38"/>
      <c r="Z475" s="93" t="s">
        <v>2296</v>
      </c>
      <c r="AA475" s="93" t="s">
        <v>2322</v>
      </c>
      <c r="AB475" s="38" t="s">
        <v>173</v>
      </c>
      <c r="AC475" s="38" t="s">
        <v>173</v>
      </c>
      <c r="AD475" s="4" t="s">
        <v>174</v>
      </c>
      <c r="AE475" s="38" t="s">
        <v>173</v>
      </c>
      <c r="AF475" s="38" t="s">
        <v>173</v>
      </c>
      <c r="AG475" s="38" t="s">
        <v>174</v>
      </c>
      <c r="AJ475" s="38" t="s">
        <v>173</v>
      </c>
      <c r="AK475" s="4" t="s">
        <v>174</v>
      </c>
      <c r="AL475" s="38"/>
      <c r="AM475" s="38" t="s">
        <v>1517</v>
      </c>
      <c r="AN475" s="11">
        <f t="shared" si="47"/>
        <v>5</v>
      </c>
      <c r="AO475" s="11" t="str">
        <f t="shared" si="48"/>
        <v>Dia útil</v>
      </c>
      <c r="AP475" s="11">
        <f t="shared" si="49"/>
        <v>20</v>
      </c>
      <c r="AQ475" s="11" t="str">
        <f t="shared" si="50"/>
        <v>29/10/2024</v>
      </c>
    </row>
    <row r="476" spans="1:43" ht="31.5" customHeight="1" x14ac:dyDescent="0.3">
      <c r="A476" s="28">
        <v>45589</v>
      </c>
      <c r="B476" s="69">
        <v>45594</v>
      </c>
      <c r="C476" s="4">
        <f t="shared" si="46"/>
        <v>5</v>
      </c>
      <c r="D476" s="4">
        <v>4</v>
      </c>
      <c r="E476" s="4">
        <v>13165786</v>
      </c>
      <c r="F476" s="3" t="s">
        <v>2295</v>
      </c>
      <c r="G476" s="4" t="s">
        <v>2306</v>
      </c>
      <c r="H476" s="4">
        <v>6</v>
      </c>
      <c r="I476" s="38" t="s">
        <v>268</v>
      </c>
      <c r="J476" s="4" t="s">
        <v>1379</v>
      </c>
      <c r="K476" s="4" t="s">
        <v>178</v>
      </c>
      <c r="L476" s="4" t="s">
        <v>625</v>
      </c>
      <c r="M476" s="226" t="s">
        <v>259</v>
      </c>
      <c r="N476" s="226" t="s">
        <v>620</v>
      </c>
      <c r="O476" s="226" t="s">
        <v>69</v>
      </c>
      <c r="P476" s="4" t="s">
        <v>2301</v>
      </c>
      <c r="Q476" s="40" t="s">
        <v>2301</v>
      </c>
      <c r="R476" s="4" t="s">
        <v>537</v>
      </c>
      <c r="S476" s="4"/>
      <c r="T476" s="4"/>
      <c r="U476" s="4" t="s">
        <v>263</v>
      </c>
      <c r="V476" s="4" t="s">
        <v>28</v>
      </c>
      <c r="W476" s="4"/>
      <c r="X476" s="38" t="s">
        <v>7</v>
      </c>
      <c r="Y476" s="38"/>
      <c r="Z476" s="29" t="s">
        <v>2297</v>
      </c>
      <c r="AA476" s="93" t="s">
        <v>2322</v>
      </c>
      <c r="AB476" s="38" t="s">
        <v>173</v>
      </c>
      <c r="AC476" s="4" t="s">
        <v>174</v>
      </c>
      <c r="AD476" s="4" t="s">
        <v>174</v>
      </c>
      <c r="AE476" s="38" t="s">
        <v>173</v>
      </c>
      <c r="AF476" s="38" t="s">
        <v>173</v>
      </c>
      <c r="AG476" s="38" t="s">
        <v>174</v>
      </c>
      <c r="AJ476" s="4" t="s">
        <v>173</v>
      </c>
      <c r="AK476" s="4" t="s">
        <v>174</v>
      </c>
      <c r="AL476" s="4"/>
      <c r="AM476" s="4" t="s">
        <v>174</v>
      </c>
      <c r="AN476" s="11">
        <f t="shared" si="47"/>
        <v>5</v>
      </c>
      <c r="AO476" s="11" t="str">
        <f t="shared" si="48"/>
        <v>Dia útil</v>
      </c>
      <c r="AP476" s="11">
        <f t="shared" si="49"/>
        <v>20</v>
      </c>
      <c r="AQ476" s="11" t="str">
        <f t="shared" si="50"/>
        <v>29/10/2024</v>
      </c>
    </row>
    <row r="477" spans="1:43" ht="31.5" customHeight="1" x14ac:dyDescent="0.3">
      <c r="A477" s="28">
        <v>45590</v>
      </c>
      <c r="B477" s="69">
        <v>45595</v>
      </c>
      <c r="C477" s="4">
        <f t="shared" si="46"/>
        <v>5</v>
      </c>
      <c r="D477" s="4">
        <v>3</v>
      </c>
      <c r="E477" s="38">
        <v>13166249</v>
      </c>
      <c r="F477" s="92" t="s">
        <v>2300</v>
      </c>
      <c r="G477" s="207" t="s">
        <v>2307</v>
      </c>
      <c r="H477" s="38">
        <v>9</v>
      </c>
      <c r="I477" s="38" t="s">
        <v>268</v>
      </c>
      <c r="J477" s="38" t="s">
        <v>1379</v>
      </c>
      <c r="K477" s="38" t="s">
        <v>121</v>
      </c>
      <c r="L477" s="38" t="s">
        <v>1402</v>
      </c>
      <c r="M477" s="234" t="s">
        <v>259</v>
      </c>
      <c r="N477" s="235" t="s">
        <v>620</v>
      </c>
      <c r="O477" s="235" t="s">
        <v>69</v>
      </c>
      <c r="P477" s="207" t="s">
        <v>2301</v>
      </c>
      <c r="Q477" s="40" t="s">
        <v>2301</v>
      </c>
      <c r="R477" s="207" t="s">
        <v>537</v>
      </c>
      <c r="S477" s="38"/>
      <c r="T477" s="38" t="s">
        <v>274</v>
      </c>
      <c r="U477" s="207" t="s">
        <v>263</v>
      </c>
      <c r="V477" s="207" t="s">
        <v>28</v>
      </c>
      <c r="W477" s="38"/>
      <c r="X477" s="38" t="s">
        <v>7</v>
      </c>
      <c r="Y477" s="236"/>
      <c r="Z477" s="93" t="s">
        <v>2299</v>
      </c>
      <c r="AA477" s="93" t="s">
        <v>2377</v>
      </c>
      <c r="AB477" s="38" t="s">
        <v>174</v>
      </c>
      <c r="AC477" s="38" t="s">
        <v>174</v>
      </c>
      <c r="AD477" s="38" t="s">
        <v>174</v>
      </c>
      <c r="AE477" s="4" t="s">
        <v>173</v>
      </c>
      <c r="AF477" s="4" t="s">
        <v>173</v>
      </c>
      <c r="AG477" s="4" t="s">
        <v>174</v>
      </c>
      <c r="AJ477" s="4" t="s">
        <v>173</v>
      </c>
      <c r="AK477" s="38" t="s">
        <v>174</v>
      </c>
      <c r="AL477" s="38"/>
      <c r="AM477" s="38" t="s">
        <v>174</v>
      </c>
      <c r="AN477" s="11">
        <f t="shared" si="47"/>
        <v>5</v>
      </c>
      <c r="AO477" s="11" t="str">
        <f t="shared" si="48"/>
        <v>Dia útil</v>
      </c>
      <c r="AP477" s="11">
        <f t="shared" si="49"/>
        <v>21</v>
      </c>
      <c r="AQ477" s="11" t="str">
        <f t="shared" si="50"/>
        <v>30/10/2024</v>
      </c>
    </row>
    <row r="478" spans="1:43" ht="31.5" customHeight="1" x14ac:dyDescent="0.3">
      <c r="A478" s="28">
        <v>45572</v>
      </c>
      <c r="B478" s="69">
        <v>45595</v>
      </c>
      <c r="C478" s="4">
        <f t="shared" si="46"/>
        <v>23</v>
      </c>
      <c r="D478" s="4">
        <v>8</v>
      </c>
      <c r="E478" s="4">
        <v>13166914</v>
      </c>
      <c r="F478" s="3" t="s">
        <v>2318</v>
      </c>
      <c r="G478" s="4" t="s">
        <v>2321</v>
      </c>
      <c r="H478" s="4">
        <v>87</v>
      </c>
      <c r="I478" s="4" t="s">
        <v>268</v>
      </c>
      <c r="J478" s="4" t="s">
        <v>1379</v>
      </c>
      <c r="K478" s="4" t="s">
        <v>118</v>
      </c>
      <c r="L478" s="4" t="s">
        <v>136</v>
      </c>
      <c r="M478" s="226" t="s">
        <v>259</v>
      </c>
      <c r="N478" s="237" t="s">
        <v>769</v>
      </c>
      <c r="O478" s="237" t="s">
        <v>2073</v>
      </c>
      <c r="P478" s="4" t="s">
        <v>2375</v>
      </c>
      <c r="Q478" s="40" t="s">
        <v>2375</v>
      </c>
      <c r="R478" s="4" t="s">
        <v>2378</v>
      </c>
      <c r="S478" s="4"/>
      <c r="T478" s="4"/>
      <c r="U478" s="208" t="s">
        <v>263</v>
      </c>
      <c r="V478" s="4" t="s">
        <v>124</v>
      </c>
      <c r="W478" s="4"/>
      <c r="X478" s="4" t="s">
        <v>12</v>
      </c>
      <c r="Y478" s="236"/>
      <c r="Z478" s="93" t="s">
        <v>2319</v>
      </c>
      <c r="AA478" s="93" t="s">
        <v>2379</v>
      </c>
      <c r="AB478" s="38" t="s">
        <v>173</v>
      </c>
      <c r="AC478" s="38" t="s">
        <v>173</v>
      </c>
      <c r="AD478" s="4" t="s">
        <v>173</v>
      </c>
      <c r="AE478" s="38" t="s">
        <v>173</v>
      </c>
      <c r="AF478" s="38" t="s">
        <v>173</v>
      </c>
      <c r="AG478" s="38" t="s">
        <v>174</v>
      </c>
      <c r="AJ478" s="38" t="s">
        <v>173</v>
      </c>
      <c r="AK478" s="38" t="s">
        <v>174</v>
      </c>
      <c r="AL478" s="4"/>
      <c r="AM478" s="38" t="s">
        <v>174</v>
      </c>
      <c r="AN478" s="11">
        <f t="shared" si="47"/>
        <v>5</v>
      </c>
      <c r="AO478" s="11" t="str">
        <f t="shared" si="48"/>
        <v>Dia útil</v>
      </c>
      <c r="AP478" s="11">
        <f t="shared" si="49"/>
        <v>21</v>
      </c>
      <c r="AQ478" s="11" t="str">
        <f t="shared" si="50"/>
        <v>30/10/2024</v>
      </c>
    </row>
    <row r="479" spans="1:43" ht="31.5" customHeight="1" x14ac:dyDescent="0.3">
      <c r="A479" s="28">
        <v>45589</v>
      </c>
      <c r="B479" s="69">
        <v>45596</v>
      </c>
      <c r="C479" s="4">
        <f t="shared" si="46"/>
        <v>7</v>
      </c>
      <c r="D479" s="4">
        <v>1</v>
      </c>
      <c r="E479" s="38">
        <v>13168445</v>
      </c>
      <c r="F479" s="92" t="s">
        <v>2380</v>
      </c>
      <c r="G479" s="38" t="s">
        <v>2381</v>
      </c>
      <c r="H479" s="38">
        <v>4</v>
      </c>
      <c r="I479" s="4" t="s">
        <v>268</v>
      </c>
      <c r="J479" s="4" t="s">
        <v>1379</v>
      </c>
      <c r="K479" s="4" t="s">
        <v>121</v>
      </c>
      <c r="L479" s="4" t="s">
        <v>223</v>
      </c>
      <c r="M479" s="226" t="s">
        <v>294</v>
      </c>
      <c r="N479" s="226" t="s">
        <v>295</v>
      </c>
      <c r="O479" s="226" t="s">
        <v>26</v>
      </c>
      <c r="P479" s="4" t="s">
        <v>27</v>
      </c>
      <c r="Q479" s="40" t="s">
        <v>27</v>
      </c>
      <c r="R479" s="4"/>
      <c r="S479" s="4"/>
      <c r="T479" s="38" t="s">
        <v>274</v>
      </c>
      <c r="U479" s="38" t="s">
        <v>2258</v>
      </c>
      <c r="V479" s="38" t="s">
        <v>25</v>
      </c>
      <c r="W479" s="4"/>
      <c r="X479" s="4" t="s">
        <v>14</v>
      </c>
      <c r="Y479" s="236" t="s">
        <v>14</v>
      </c>
      <c r="Z479" s="93" t="s">
        <v>2382</v>
      </c>
      <c r="AA479" s="93" t="s">
        <v>2383</v>
      </c>
      <c r="AB479" s="38" t="s">
        <v>174</v>
      </c>
      <c r="AC479" s="38" t="s">
        <v>174</v>
      </c>
      <c r="AD479" s="38" t="s">
        <v>174</v>
      </c>
      <c r="AE479" s="38" t="s">
        <v>173</v>
      </c>
      <c r="AF479" s="38" t="s">
        <v>173</v>
      </c>
      <c r="AG479" s="4" t="s">
        <v>174</v>
      </c>
      <c r="AH479" s="38"/>
      <c r="AI479" s="38"/>
      <c r="AJ479" s="4" t="s">
        <v>174</v>
      </c>
      <c r="AK479" s="4" t="s">
        <v>174</v>
      </c>
      <c r="AL479" s="4"/>
      <c r="AM479" s="4" t="s">
        <v>174</v>
      </c>
    </row>
    <row r="480" spans="1:43" ht="31.5" customHeight="1" x14ac:dyDescent="0.3">
      <c r="A480" s="45">
        <v>45553</v>
      </c>
      <c r="B480" s="91">
        <v>45596</v>
      </c>
      <c r="C480" s="38">
        <f t="shared" si="46"/>
        <v>43</v>
      </c>
      <c r="D480" s="38">
        <v>12</v>
      </c>
      <c r="E480" s="38">
        <v>13168735</v>
      </c>
      <c r="F480" s="92" t="s">
        <v>2384</v>
      </c>
      <c r="G480" s="38" t="s">
        <v>2385</v>
      </c>
      <c r="H480" s="38">
        <v>38</v>
      </c>
      <c r="I480" s="38" t="s">
        <v>268</v>
      </c>
      <c r="J480" s="38" t="s">
        <v>1379</v>
      </c>
      <c r="K480" s="38" t="s">
        <v>121</v>
      </c>
      <c r="L480" s="38" t="s">
        <v>223</v>
      </c>
      <c r="M480" s="233" t="s">
        <v>294</v>
      </c>
      <c r="N480" s="234" t="s">
        <v>1483</v>
      </c>
      <c r="O480" s="234" t="s">
        <v>2240</v>
      </c>
      <c r="P480" s="38" t="s">
        <v>52</v>
      </c>
      <c r="Q480" s="40" t="s">
        <v>52</v>
      </c>
      <c r="R480" s="38"/>
      <c r="S480" s="38"/>
      <c r="T480" s="38" t="s">
        <v>274</v>
      </c>
      <c r="U480" s="38" t="s">
        <v>2258</v>
      </c>
      <c r="V480" s="38" t="s">
        <v>113</v>
      </c>
      <c r="W480" s="38"/>
      <c r="X480" s="38" t="s">
        <v>7</v>
      </c>
      <c r="Y480" s="236"/>
      <c r="Z480" s="93" t="s">
        <v>2386</v>
      </c>
      <c r="AA480" s="93" t="s">
        <v>2387</v>
      </c>
      <c r="AB480" s="38" t="s">
        <v>174</v>
      </c>
      <c r="AC480" s="38" t="s">
        <v>174</v>
      </c>
      <c r="AD480" s="38" t="s">
        <v>174</v>
      </c>
      <c r="AE480" s="38" t="s">
        <v>173</v>
      </c>
      <c r="AF480" s="38" t="s">
        <v>173</v>
      </c>
      <c r="AG480" s="38" t="s">
        <v>174</v>
      </c>
      <c r="AH480" s="38"/>
      <c r="AI480" s="38"/>
      <c r="AJ480" s="38" t="s">
        <v>174</v>
      </c>
      <c r="AK480" s="38" t="s">
        <v>2388</v>
      </c>
      <c r="AL480" s="38"/>
      <c r="AM480" s="38" t="s">
        <v>174</v>
      </c>
    </row>
    <row r="481" spans="1:39" ht="31.5" customHeight="1" x14ac:dyDescent="0.3">
      <c r="A481" s="45">
        <v>45595</v>
      </c>
      <c r="B481" s="69">
        <v>45596</v>
      </c>
      <c r="C481" s="38">
        <f t="shared" si="46"/>
        <v>1</v>
      </c>
      <c r="D481" s="38">
        <v>4</v>
      </c>
      <c r="E481" s="38">
        <v>13170481</v>
      </c>
      <c r="F481" s="92" t="s">
        <v>2389</v>
      </c>
      <c r="G481" s="112" t="s">
        <v>2390</v>
      </c>
      <c r="H481" s="4">
        <v>49</v>
      </c>
      <c r="I481" s="110" t="s">
        <v>268</v>
      </c>
      <c r="J481" s="38" t="s">
        <v>1220</v>
      </c>
      <c r="K481" s="38" t="s">
        <v>121</v>
      </c>
      <c r="L481" s="38" t="s">
        <v>132</v>
      </c>
      <c r="M481" s="234" t="s">
        <v>294</v>
      </c>
      <c r="N481" s="235" t="s">
        <v>1483</v>
      </c>
      <c r="O481" s="235" t="s">
        <v>2240</v>
      </c>
      <c r="P481" s="38" t="s">
        <v>56</v>
      </c>
      <c r="Q481" s="40" t="s">
        <v>56</v>
      </c>
      <c r="R481" s="4"/>
      <c r="S481" s="4"/>
      <c r="T481" s="4" t="s">
        <v>262</v>
      </c>
      <c r="U481" s="4" t="s">
        <v>2258</v>
      </c>
      <c r="V481" s="4" t="s">
        <v>33</v>
      </c>
      <c r="W481" s="4"/>
      <c r="X481" s="38" t="s">
        <v>12</v>
      </c>
      <c r="Y481" s="238"/>
      <c r="Z481" s="93" t="s">
        <v>2391</v>
      </c>
      <c r="AA481" s="93" t="s">
        <v>2392</v>
      </c>
      <c r="AB481" s="38" t="s">
        <v>173</v>
      </c>
      <c r="AC481" s="38" t="s">
        <v>174</v>
      </c>
      <c r="AD481" s="38" t="s">
        <v>174</v>
      </c>
      <c r="AE481" s="38" t="s">
        <v>173</v>
      </c>
      <c r="AF481" s="38" t="s">
        <v>173</v>
      </c>
      <c r="AG481" s="38" t="s">
        <v>174</v>
      </c>
      <c r="AH481" s="4"/>
      <c r="AI481" s="4"/>
      <c r="AJ481" s="38" t="s">
        <v>174</v>
      </c>
      <c r="AK481" s="38" t="s">
        <v>174</v>
      </c>
      <c r="AL481" s="38"/>
      <c r="AM481" s="38" t="s">
        <v>174</v>
      </c>
    </row>
    <row r="482" spans="1:39" ht="31.5" customHeight="1" x14ac:dyDescent="0.3">
      <c r="A482" s="45">
        <v>45559</v>
      </c>
      <c r="B482" s="91">
        <v>45597</v>
      </c>
      <c r="C482" s="38">
        <f t="shared" ref="C482:C490" si="51">IFERROR(_xlfn.DAYS(B482,A482),"")</f>
        <v>38</v>
      </c>
      <c r="D482" s="38"/>
      <c r="E482" s="38">
        <v>13170967</v>
      </c>
      <c r="F482" s="92" t="s">
        <v>2393</v>
      </c>
      <c r="G482" s="38" t="s">
        <v>2394</v>
      </c>
      <c r="H482" s="46">
        <v>72</v>
      </c>
      <c r="I482" s="38" t="s">
        <v>257</v>
      </c>
      <c r="J482" s="38" t="s">
        <v>1379</v>
      </c>
      <c r="K482" s="38" t="s">
        <v>178</v>
      </c>
      <c r="L482" s="38" t="s">
        <v>131</v>
      </c>
      <c r="M482" s="233" t="s">
        <v>259</v>
      </c>
      <c r="N482" s="234" t="s">
        <v>1185</v>
      </c>
      <c r="O482" s="233" t="s">
        <v>196</v>
      </c>
      <c r="P482" s="38" t="s">
        <v>32</v>
      </c>
      <c r="Q482" s="40" t="s">
        <v>32</v>
      </c>
      <c r="R482" s="38" t="s">
        <v>406</v>
      </c>
      <c r="S482" s="38"/>
      <c r="T482" s="38"/>
      <c r="U482" s="207" t="s">
        <v>263</v>
      </c>
      <c r="V482" s="38" t="s">
        <v>46</v>
      </c>
      <c r="W482" s="38" t="s">
        <v>28</v>
      </c>
      <c r="X482" s="38" t="s">
        <v>7</v>
      </c>
      <c r="Y482" s="236"/>
      <c r="Z482" s="93" t="s">
        <v>2395</v>
      </c>
      <c r="AA482" s="93"/>
      <c r="AB482" s="38" t="s">
        <v>173</v>
      </c>
      <c r="AC482" s="38" t="s">
        <v>173</v>
      </c>
      <c r="AD482" s="38"/>
      <c r="AE482" s="38" t="s">
        <v>173</v>
      </c>
      <c r="AF482" s="38" t="s">
        <v>173</v>
      </c>
      <c r="AG482" s="38" t="s">
        <v>174</v>
      </c>
      <c r="AJ482" s="38" t="s">
        <v>173</v>
      </c>
      <c r="AK482" s="38" t="s">
        <v>174</v>
      </c>
      <c r="AL482" s="38"/>
      <c r="AM482" s="38" t="s">
        <v>174</v>
      </c>
    </row>
    <row r="483" spans="1:39" ht="31.5" customHeight="1" x14ac:dyDescent="0.3">
      <c r="A483" s="45">
        <v>45555</v>
      </c>
      <c r="B483" s="91">
        <v>45597</v>
      </c>
      <c r="C483" s="38">
        <v>0</v>
      </c>
      <c r="D483" s="38">
        <v>6</v>
      </c>
      <c r="E483" s="38">
        <v>13171951</v>
      </c>
      <c r="F483" s="92" t="s">
        <v>2396</v>
      </c>
      <c r="G483" s="38" t="s">
        <v>227</v>
      </c>
      <c r="H483" s="38" t="s">
        <v>227</v>
      </c>
      <c r="I483" s="110" t="s">
        <v>268</v>
      </c>
      <c r="J483" s="38" t="s">
        <v>227</v>
      </c>
      <c r="K483" s="38" t="s">
        <v>227</v>
      </c>
      <c r="L483" s="38" t="s">
        <v>227</v>
      </c>
      <c r="M483" s="239" t="s">
        <v>294</v>
      </c>
      <c r="N483" s="234" t="s">
        <v>1483</v>
      </c>
      <c r="O483" s="234" t="s">
        <v>2240</v>
      </c>
      <c r="P483" s="38" t="s">
        <v>56</v>
      </c>
      <c r="Q483" s="40" t="s">
        <v>56</v>
      </c>
      <c r="R483" s="38"/>
      <c r="S483" s="38"/>
      <c r="T483" s="38"/>
      <c r="U483" s="38" t="s">
        <v>2258</v>
      </c>
      <c r="V483" s="38" t="s">
        <v>33</v>
      </c>
      <c r="W483" s="38"/>
      <c r="X483" s="38" t="s">
        <v>12</v>
      </c>
      <c r="Y483" s="236"/>
      <c r="Z483" s="93" t="s">
        <v>2397</v>
      </c>
      <c r="AA483" s="93" t="s">
        <v>2398</v>
      </c>
      <c r="AB483" s="38" t="s">
        <v>174</v>
      </c>
      <c r="AC483" s="38" t="s">
        <v>174</v>
      </c>
      <c r="AD483" s="38" t="s">
        <v>173</v>
      </c>
      <c r="AE483" s="38" t="s">
        <v>173</v>
      </c>
      <c r="AF483" s="38" t="s">
        <v>173</v>
      </c>
      <c r="AG483" s="38" t="s">
        <v>174</v>
      </c>
      <c r="AJ483" s="38" t="s">
        <v>173</v>
      </c>
      <c r="AK483" s="38" t="s">
        <v>174</v>
      </c>
      <c r="AL483" s="38" t="s">
        <v>2399</v>
      </c>
      <c r="AM483" s="38" t="s">
        <v>174</v>
      </c>
    </row>
    <row r="484" spans="1:39" ht="31.5" customHeight="1" x14ac:dyDescent="0.3">
      <c r="A484" s="45">
        <v>45589</v>
      </c>
      <c r="B484" s="91">
        <v>45597</v>
      </c>
      <c r="C484" s="38">
        <f t="shared" si="51"/>
        <v>8</v>
      </c>
      <c r="D484" s="38">
        <v>11</v>
      </c>
      <c r="E484" s="38">
        <v>13172477</v>
      </c>
      <c r="F484" s="92" t="s">
        <v>2400</v>
      </c>
      <c r="G484" s="38" t="s">
        <v>2401</v>
      </c>
      <c r="H484" s="38">
        <v>88</v>
      </c>
      <c r="I484" s="38" t="s">
        <v>268</v>
      </c>
      <c r="J484" s="38" t="s">
        <v>1379</v>
      </c>
      <c r="K484" s="38" t="s">
        <v>121</v>
      </c>
      <c r="L484" s="38" t="s">
        <v>224</v>
      </c>
      <c r="M484" s="233" t="s">
        <v>259</v>
      </c>
      <c r="N484" s="234" t="s">
        <v>1185</v>
      </c>
      <c r="O484" s="234" t="s">
        <v>102</v>
      </c>
      <c r="P484" s="38" t="s">
        <v>2402</v>
      </c>
      <c r="Q484" s="40" t="s">
        <v>2402</v>
      </c>
      <c r="R484" s="38" t="s">
        <v>2403</v>
      </c>
      <c r="S484" s="38"/>
      <c r="T484" s="38" t="s">
        <v>262</v>
      </c>
      <c r="U484" s="207" t="s">
        <v>263</v>
      </c>
      <c r="V484" s="38" t="s">
        <v>28</v>
      </c>
      <c r="W484" s="38"/>
      <c r="X484" s="38" t="s">
        <v>7</v>
      </c>
      <c r="Y484" s="236"/>
      <c r="Z484" s="93" t="s">
        <v>2404</v>
      </c>
      <c r="AA484" s="93" t="s">
        <v>2405</v>
      </c>
      <c r="AB484" s="38" t="s">
        <v>173</v>
      </c>
      <c r="AC484" s="38" t="s">
        <v>174</v>
      </c>
      <c r="AD484" s="38" t="s">
        <v>173</v>
      </c>
      <c r="AE484" s="38" t="s">
        <v>173</v>
      </c>
      <c r="AF484" s="38" t="s">
        <v>173</v>
      </c>
      <c r="AG484" s="38" t="s">
        <v>173</v>
      </c>
      <c r="AJ484" s="38" t="s">
        <v>173</v>
      </c>
      <c r="AK484" s="38" t="s">
        <v>173</v>
      </c>
      <c r="AL484" s="38" t="s">
        <v>2406</v>
      </c>
      <c r="AM484" s="38" t="s">
        <v>906</v>
      </c>
    </row>
    <row r="485" spans="1:39" ht="31.5" customHeight="1" x14ac:dyDescent="0.3">
      <c r="A485" s="45">
        <v>45600</v>
      </c>
      <c r="B485" s="91">
        <v>45600</v>
      </c>
      <c r="C485" s="38">
        <f t="shared" si="51"/>
        <v>0</v>
      </c>
      <c r="D485" s="38">
        <v>1</v>
      </c>
      <c r="E485" s="38">
        <v>13173496</v>
      </c>
      <c r="F485" s="92" t="s">
        <v>2407</v>
      </c>
      <c r="G485" s="38" t="s">
        <v>2408</v>
      </c>
      <c r="H485" s="38">
        <v>59</v>
      </c>
      <c r="I485" s="38" t="s">
        <v>268</v>
      </c>
      <c r="J485" s="38" t="s">
        <v>283</v>
      </c>
      <c r="K485" s="38" t="s">
        <v>121</v>
      </c>
      <c r="L485" s="112" t="s">
        <v>223</v>
      </c>
      <c r="M485" s="226" t="s">
        <v>259</v>
      </c>
      <c r="N485" s="237" t="s">
        <v>338</v>
      </c>
      <c r="O485" s="237" t="s">
        <v>2020</v>
      </c>
      <c r="P485" s="38" t="s">
        <v>73</v>
      </c>
      <c r="Q485" s="40" t="s">
        <v>73</v>
      </c>
      <c r="R485" s="38"/>
      <c r="S485" s="38"/>
      <c r="T485" s="38"/>
      <c r="U485" s="38" t="s">
        <v>263</v>
      </c>
      <c r="V485" s="38" t="s">
        <v>33</v>
      </c>
      <c r="W485" s="38"/>
      <c r="X485" s="38" t="s">
        <v>7</v>
      </c>
      <c r="Y485" s="236"/>
      <c r="Z485" s="93" t="s">
        <v>2409</v>
      </c>
      <c r="AA485" s="93" t="s">
        <v>2410</v>
      </c>
      <c r="AB485" s="38" t="s">
        <v>173</v>
      </c>
      <c r="AC485" s="38" t="s">
        <v>173</v>
      </c>
      <c r="AD485" s="38" t="s">
        <v>173</v>
      </c>
      <c r="AE485" s="38" t="s">
        <v>173</v>
      </c>
      <c r="AF485" s="38" t="s">
        <v>173</v>
      </c>
      <c r="AG485" s="38" t="s">
        <v>174</v>
      </c>
      <c r="AJ485" s="38" t="s">
        <v>173</v>
      </c>
      <c r="AK485" s="38" t="s">
        <v>174</v>
      </c>
      <c r="AL485" s="38"/>
      <c r="AM485" s="38" t="s">
        <v>174</v>
      </c>
    </row>
    <row r="486" spans="1:39" ht="31.5" customHeight="1" x14ac:dyDescent="0.3">
      <c r="A486" s="45">
        <v>45580</v>
      </c>
      <c r="B486" s="91">
        <v>45600</v>
      </c>
      <c r="C486" s="38">
        <f t="shared" si="51"/>
        <v>20</v>
      </c>
      <c r="D486" s="38">
        <v>2</v>
      </c>
      <c r="E486" s="207">
        <v>13174070</v>
      </c>
      <c r="F486" s="92" t="s">
        <v>1096</v>
      </c>
      <c r="G486" s="38" t="s">
        <v>1097</v>
      </c>
      <c r="H486" s="38">
        <v>83</v>
      </c>
      <c r="I486" s="38" t="s">
        <v>257</v>
      </c>
      <c r="J486" s="38" t="s">
        <v>1220</v>
      </c>
      <c r="K486" s="38" t="s">
        <v>178</v>
      </c>
      <c r="L486" s="112" t="s">
        <v>226</v>
      </c>
      <c r="M486" s="226" t="s">
        <v>259</v>
      </c>
      <c r="N486" s="226" t="s">
        <v>620</v>
      </c>
      <c r="O486" s="226" t="s">
        <v>196</v>
      </c>
      <c r="P486" s="38" t="s">
        <v>35</v>
      </c>
      <c r="Q486" s="40" t="s">
        <v>35</v>
      </c>
      <c r="R486" s="38" t="s">
        <v>2411</v>
      </c>
      <c r="S486" s="38"/>
      <c r="T486" s="38" t="s">
        <v>274</v>
      </c>
      <c r="U486" s="207" t="s">
        <v>263</v>
      </c>
      <c r="V486" s="38" t="s">
        <v>46</v>
      </c>
      <c r="W486" s="38" t="s">
        <v>438</v>
      </c>
      <c r="X486" s="38" t="s">
        <v>7</v>
      </c>
      <c r="Y486" s="236"/>
      <c r="Z486" s="93" t="s">
        <v>2412</v>
      </c>
      <c r="AA486" s="93" t="s">
        <v>2413</v>
      </c>
      <c r="AB486" s="38" t="s">
        <v>174</v>
      </c>
      <c r="AC486" s="38" t="s">
        <v>174</v>
      </c>
      <c r="AD486" s="38" t="s">
        <v>173</v>
      </c>
      <c r="AE486" s="38" t="s">
        <v>173</v>
      </c>
      <c r="AF486" s="38" t="s">
        <v>173</v>
      </c>
      <c r="AG486" s="38" t="s">
        <v>174</v>
      </c>
      <c r="AH486" s="4"/>
      <c r="AI486" s="4"/>
      <c r="AJ486" s="38" t="s">
        <v>173</v>
      </c>
      <c r="AK486" s="38" t="s">
        <v>174</v>
      </c>
      <c r="AL486" s="38" t="s">
        <v>2414</v>
      </c>
      <c r="AM486" s="38" t="s">
        <v>174</v>
      </c>
    </row>
    <row r="487" spans="1:39" ht="31.5" customHeight="1" x14ac:dyDescent="0.3">
      <c r="A487" s="28">
        <v>45579</v>
      </c>
      <c r="B487" s="91">
        <v>45600</v>
      </c>
      <c r="C487" s="38">
        <f t="shared" si="51"/>
        <v>21</v>
      </c>
      <c r="D487" s="4">
        <v>4</v>
      </c>
      <c r="E487" s="4">
        <v>13174964</v>
      </c>
      <c r="F487" s="3" t="s">
        <v>2415</v>
      </c>
      <c r="G487" s="4" t="s">
        <v>2416</v>
      </c>
      <c r="H487" s="4">
        <v>59</v>
      </c>
      <c r="I487" s="38" t="s">
        <v>268</v>
      </c>
      <c r="J487" s="4" t="s">
        <v>1379</v>
      </c>
      <c r="K487" s="4" t="s">
        <v>118</v>
      </c>
      <c r="L487" s="9" t="s">
        <v>226</v>
      </c>
      <c r="M487" s="233" t="s">
        <v>294</v>
      </c>
      <c r="N487" s="234" t="s">
        <v>1483</v>
      </c>
      <c r="O487" s="234" t="s">
        <v>34</v>
      </c>
      <c r="P487" s="207" t="s">
        <v>56</v>
      </c>
      <c r="Q487" s="40" t="s">
        <v>56</v>
      </c>
      <c r="R487" s="4"/>
      <c r="S487" s="4"/>
      <c r="T487" s="4" t="s">
        <v>262</v>
      </c>
      <c r="U487" s="4" t="s">
        <v>263</v>
      </c>
      <c r="V487" s="38" t="s">
        <v>33</v>
      </c>
      <c r="W487" s="4" t="s">
        <v>225</v>
      </c>
      <c r="X487" s="4" t="s">
        <v>12</v>
      </c>
      <c r="Y487" s="238"/>
      <c r="Z487" s="29" t="s">
        <v>2417</v>
      </c>
      <c r="AA487" s="29" t="s">
        <v>2418</v>
      </c>
      <c r="AB487" s="4" t="s">
        <v>173</v>
      </c>
      <c r="AC487" s="4" t="s">
        <v>173</v>
      </c>
      <c r="AD487" s="38" t="s">
        <v>174</v>
      </c>
      <c r="AE487" s="38" t="s">
        <v>173</v>
      </c>
      <c r="AF487" s="38" t="s">
        <v>173</v>
      </c>
      <c r="AG487" s="38" t="s">
        <v>174</v>
      </c>
      <c r="AJ487" s="38" t="s">
        <v>173</v>
      </c>
      <c r="AK487" s="4" t="s">
        <v>1515</v>
      </c>
      <c r="AL487" s="4"/>
      <c r="AM487" s="4" t="s">
        <v>1517</v>
      </c>
    </row>
    <row r="488" spans="1:39" ht="31.5" customHeight="1" x14ac:dyDescent="0.3">
      <c r="A488" s="111">
        <v>45596</v>
      </c>
      <c r="B488" s="69">
        <v>45600</v>
      </c>
      <c r="C488" s="110">
        <f t="shared" si="51"/>
        <v>4</v>
      </c>
      <c r="D488" s="38">
        <v>5</v>
      </c>
      <c r="E488" s="4">
        <v>13174972</v>
      </c>
      <c r="F488" s="3" t="s">
        <v>2419</v>
      </c>
      <c r="G488" s="4" t="s">
        <v>2420</v>
      </c>
      <c r="H488" s="38">
        <v>64</v>
      </c>
      <c r="I488" s="38" t="s">
        <v>268</v>
      </c>
      <c r="J488" s="38" t="s">
        <v>283</v>
      </c>
      <c r="K488" s="38" t="s">
        <v>116</v>
      </c>
      <c r="L488" s="112" t="s">
        <v>223</v>
      </c>
      <c r="M488" s="234" t="s">
        <v>294</v>
      </c>
      <c r="N488" s="235" t="s">
        <v>295</v>
      </c>
      <c r="O488" s="235" t="s">
        <v>2020</v>
      </c>
      <c r="P488" s="38" t="s">
        <v>94</v>
      </c>
      <c r="Q488" s="40" t="s">
        <v>94</v>
      </c>
      <c r="R488" s="38"/>
      <c r="S488" s="38"/>
      <c r="T488" s="38" t="s">
        <v>274</v>
      </c>
      <c r="U488" s="38" t="s">
        <v>2258</v>
      </c>
      <c r="V488" s="38" t="s">
        <v>33</v>
      </c>
      <c r="W488" s="38"/>
      <c r="X488" s="4" t="s">
        <v>12</v>
      </c>
      <c r="Y488" s="236"/>
      <c r="Z488" s="240" t="s">
        <v>2421</v>
      </c>
      <c r="AA488" s="29" t="s">
        <v>2422</v>
      </c>
      <c r="AB488" s="4" t="s">
        <v>173</v>
      </c>
      <c r="AC488" s="4" t="s">
        <v>173</v>
      </c>
      <c r="AD488" s="38" t="s">
        <v>174</v>
      </c>
      <c r="AE488" s="38" t="s">
        <v>173</v>
      </c>
      <c r="AF488" s="38" t="s">
        <v>173</v>
      </c>
      <c r="AG488" s="38" t="s">
        <v>174</v>
      </c>
      <c r="AJ488" s="4" t="s">
        <v>173</v>
      </c>
      <c r="AK488" s="4" t="s">
        <v>174</v>
      </c>
      <c r="AL488" s="4"/>
      <c r="AM488" s="4"/>
    </row>
    <row r="489" spans="1:39" ht="31.5" customHeight="1" x14ac:dyDescent="0.3">
      <c r="A489" s="241">
        <v>45580</v>
      </c>
      <c r="B489" s="91">
        <v>45601</v>
      </c>
      <c r="C489" s="110">
        <f t="shared" si="51"/>
        <v>21</v>
      </c>
      <c r="D489" s="118">
        <v>11</v>
      </c>
      <c r="E489" s="11">
        <v>13176036</v>
      </c>
      <c r="F489" s="85" t="s">
        <v>2423</v>
      </c>
      <c r="G489" s="11" t="s">
        <v>2424</v>
      </c>
      <c r="H489" s="11">
        <v>47</v>
      </c>
      <c r="I489" s="11" t="s">
        <v>268</v>
      </c>
      <c r="J489" s="11" t="s">
        <v>1379</v>
      </c>
      <c r="K489" s="11" t="s">
        <v>121</v>
      </c>
      <c r="L489" s="11" t="s">
        <v>226</v>
      </c>
      <c r="M489" s="233" t="s">
        <v>259</v>
      </c>
      <c r="N489" s="234" t="s">
        <v>305</v>
      </c>
      <c r="O489" s="233" t="s">
        <v>196</v>
      </c>
      <c r="P489" s="38" t="s">
        <v>30</v>
      </c>
      <c r="Q489" s="40" t="s">
        <v>30</v>
      </c>
      <c r="R489" s="38" t="s">
        <v>2425</v>
      </c>
      <c r="S489" s="38"/>
      <c r="T489" s="38" t="s">
        <v>262</v>
      </c>
      <c r="U489" s="38" t="s">
        <v>263</v>
      </c>
      <c r="V489" s="38" t="s">
        <v>28</v>
      </c>
      <c r="W489" s="38"/>
      <c r="X489" s="38" t="s">
        <v>7</v>
      </c>
      <c r="Y489" s="236"/>
      <c r="Z489" s="84" t="s">
        <v>2426</v>
      </c>
      <c r="AA489" s="93" t="s">
        <v>2427</v>
      </c>
      <c r="AB489" s="38" t="s">
        <v>174</v>
      </c>
      <c r="AC489" s="38" t="s">
        <v>174</v>
      </c>
      <c r="AD489" s="38" t="s">
        <v>173</v>
      </c>
      <c r="AE489" s="38" t="s">
        <v>173</v>
      </c>
      <c r="AF489" s="38" t="s">
        <v>173</v>
      </c>
      <c r="AG489" s="38" t="s">
        <v>174</v>
      </c>
      <c r="AJ489" s="38" t="s">
        <v>173</v>
      </c>
      <c r="AK489" s="38" t="s">
        <v>1515</v>
      </c>
      <c r="AL489" s="38"/>
      <c r="AM489" s="38" t="s">
        <v>174</v>
      </c>
    </row>
    <row r="490" spans="1:39" ht="31.5" customHeight="1" x14ac:dyDescent="0.3">
      <c r="A490" s="28">
        <v>45601</v>
      </c>
      <c r="B490" s="69">
        <v>45601</v>
      </c>
      <c r="C490" s="4">
        <f t="shared" si="51"/>
        <v>0</v>
      </c>
      <c r="D490" s="4">
        <v>1</v>
      </c>
      <c r="E490" s="208">
        <v>13177081</v>
      </c>
      <c r="F490" s="3" t="s">
        <v>2041</v>
      </c>
      <c r="G490" s="4" t="s">
        <v>2428</v>
      </c>
      <c r="H490" s="4">
        <v>62</v>
      </c>
      <c r="I490" s="4" t="s">
        <v>257</v>
      </c>
      <c r="J490" s="4" t="s">
        <v>283</v>
      </c>
      <c r="K490" s="4" t="s">
        <v>118</v>
      </c>
      <c r="L490" s="4" t="s">
        <v>355</v>
      </c>
      <c r="M490" s="226" t="s">
        <v>259</v>
      </c>
      <c r="N490" s="226" t="s">
        <v>620</v>
      </c>
      <c r="O490" s="226" t="s">
        <v>196</v>
      </c>
      <c r="P490" s="4" t="s">
        <v>2375</v>
      </c>
      <c r="Q490" s="40" t="s">
        <v>2375</v>
      </c>
      <c r="R490" s="4"/>
      <c r="S490" s="4"/>
      <c r="T490" s="4" t="s">
        <v>274</v>
      </c>
      <c r="U490" s="4" t="s">
        <v>263</v>
      </c>
      <c r="V490" s="4" t="s">
        <v>43</v>
      </c>
      <c r="W490" s="4"/>
      <c r="X490" s="4" t="s">
        <v>12</v>
      </c>
      <c r="Y490" s="238"/>
      <c r="Z490" s="29" t="s">
        <v>2429</v>
      </c>
      <c r="AA490" s="29" t="s">
        <v>2430</v>
      </c>
      <c r="AB490" s="4" t="s">
        <v>173</v>
      </c>
      <c r="AC490" s="4" t="s">
        <v>174</v>
      </c>
      <c r="AD490" s="4" t="s">
        <v>173</v>
      </c>
      <c r="AE490" s="4" t="s">
        <v>173</v>
      </c>
      <c r="AF490" s="4" t="s">
        <v>173</v>
      </c>
      <c r="AG490" s="4" t="s">
        <v>174</v>
      </c>
      <c r="AH490" s="4"/>
      <c r="AI490" s="4"/>
      <c r="AJ490" s="4" t="s">
        <v>174</v>
      </c>
      <c r="AK490" s="4" t="s">
        <v>174</v>
      </c>
      <c r="AL490" s="4" t="s">
        <v>2431</v>
      </c>
      <c r="AM490" s="4" t="s">
        <v>174</v>
      </c>
    </row>
    <row r="491" spans="1:39" ht="31.5" customHeight="1" x14ac:dyDescent="0.3">
      <c r="A491" s="28">
        <v>45576</v>
      </c>
      <c r="B491" s="69">
        <v>45601</v>
      </c>
      <c r="C491" s="4">
        <f>IFERROR(_xlfn.DAYS(B491,A491),"")</f>
        <v>25</v>
      </c>
      <c r="D491" s="4">
        <v>9</v>
      </c>
      <c r="E491" s="4">
        <v>13177308</v>
      </c>
      <c r="F491" s="3" t="s">
        <v>2432</v>
      </c>
      <c r="G491" s="4" t="s">
        <v>2433</v>
      </c>
      <c r="H491" s="4">
        <v>74</v>
      </c>
      <c r="I491" s="4" t="s">
        <v>268</v>
      </c>
      <c r="J491" s="4" t="s">
        <v>1220</v>
      </c>
      <c r="K491" s="4" t="s">
        <v>121</v>
      </c>
      <c r="L491" s="4" t="s">
        <v>223</v>
      </c>
      <c r="M491" s="226" t="s">
        <v>259</v>
      </c>
      <c r="N491" s="226" t="s">
        <v>305</v>
      </c>
      <c r="O491" s="226" t="s">
        <v>196</v>
      </c>
      <c r="P491" s="4" t="s">
        <v>38</v>
      </c>
      <c r="Q491" s="40" t="s">
        <v>38</v>
      </c>
      <c r="R491" s="4"/>
      <c r="S491" s="4"/>
      <c r="T491" s="4" t="s">
        <v>274</v>
      </c>
      <c r="U491" s="4" t="s">
        <v>263</v>
      </c>
      <c r="V491" s="4" t="s">
        <v>39</v>
      </c>
      <c r="W491" s="4"/>
      <c r="X491" s="4" t="s">
        <v>7</v>
      </c>
      <c r="Y491" s="238"/>
      <c r="Z491" s="29" t="s">
        <v>2434</v>
      </c>
      <c r="AA491" s="29" t="s">
        <v>2435</v>
      </c>
      <c r="AB491" s="4" t="s">
        <v>174</v>
      </c>
      <c r="AC491" s="4" t="s">
        <v>174</v>
      </c>
      <c r="AD491" s="4" t="s">
        <v>174</v>
      </c>
      <c r="AE491" s="4" t="s">
        <v>173</v>
      </c>
      <c r="AF491" s="4" t="s">
        <v>173</v>
      </c>
      <c r="AG491" s="4" t="s">
        <v>174</v>
      </c>
      <c r="AH491" s="4"/>
      <c r="AI491" s="4"/>
      <c r="AJ491" s="4" t="s">
        <v>174</v>
      </c>
      <c r="AK491" s="4" t="s">
        <v>1515</v>
      </c>
      <c r="AL491" s="4" t="s">
        <v>2436</v>
      </c>
      <c r="AM491" s="4" t="s">
        <v>174</v>
      </c>
    </row>
    <row r="492" spans="1:39" ht="31.5" customHeight="1" x14ac:dyDescent="0.3">
      <c r="A492" s="28">
        <v>45572</v>
      </c>
      <c r="B492" s="69">
        <v>45602</v>
      </c>
      <c r="C492" s="4">
        <f t="shared" ref="C492:C494" si="52">IFERROR(_xlfn.DAYS(B492,A492),"")</f>
        <v>30</v>
      </c>
      <c r="D492" s="4">
        <v>2</v>
      </c>
      <c r="E492" s="4">
        <v>13178884</v>
      </c>
      <c r="F492" s="92" t="s">
        <v>1594</v>
      </c>
      <c r="G492" s="38" t="s">
        <v>1595</v>
      </c>
      <c r="H492" s="38">
        <v>35</v>
      </c>
      <c r="I492" s="38" t="s">
        <v>257</v>
      </c>
      <c r="J492" s="38" t="s">
        <v>283</v>
      </c>
      <c r="K492" s="38" t="s">
        <v>118</v>
      </c>
      <c r="L492" s="38" t="s">
        <v>355</v>
      </c>
      <c r="M492" s="233" t="s">
        <v>259</v>
      </c>
      <c r="N492" s="234" t="s">
        <v>1185</v>
      </c>
      <c r="O492" s="233" t="s">
        <v>196</v>
      </c>
      <c r="P492" s="38"/>
      <c r="Q492" s="40" t="s">
        <v>2375</v>
      </c>
      <c r="R492" s="38"/>
      <c r="S492" s="38"/>
      <c r="T492" s="38" t="s">
        <v>262</v>
      </c>
      <c r="U492" s="38" t="s">
        <v>263</v>
      </c>
      <c r="V492" s="4" t="s">
        <v>43</v>
      </c>
      <c r="W492" s="38"/>
      <c r="X492" s="38" t="s">
        <v>7</v>
      </c>
      <c r="Y492" s="236"/>
      <c r="Z492" s="29" t="s">
        <v>2437</v>
      </c>
      <c r="AA492" s="29" t="s">
        <v>2486</v>
      </c>
      <c r="AB492" s="4" t="s">
        <v>174</v>
      </c>
      <c r="AC492" s="4" t="s">
        <v>174</v>
      </c>
      <c r="AD492" s="4" t="s">
        <v>174</v>
      </c>
      <c r="AE492" s="4" t="s">
        <v>173</v>
      </c>
      <c r="AF492" s="4" t="s">
        <v>173</v>
      </c>
      <c r="AG492" s="4" t="s">
        <v>174</v>
      </c>
      <c r="AH492" s="4"/>
      <c r="AI492" s="4"/>
      <c r="AJ492" s="4" t="s">
        <v>174</v>
      </c>
      <c r="AK492" s="4" t="s">
        <v>1515</v>
      </c>
      <c r="AL492" s="4"/>
      <c r="AM492" s="4" t="s">
        <v>906</v>
      </c>
    </row>
    <row r="493" spans="1:39" ht="31.5" customHeight="1" x14ac:dyDescent="0.3">
      <c r="A493" s="28">
        <v>45572</v>
      </c>
      <c r="B493" s="69">
        <v>45602</v>
      </c>
      <c r="C493" s="4">
        <f t="shared" si="52"/>
        <v>30</v>
      </c>
      <c r="D493" s="4">
        <v>2</v>
      </c>
      <c r="E493" s="4">
        <v>13179037</v>
      </c>
      <c r="F493" s="3" t="s">
        <v>1594</v>
      </c>
      <c r="G493" s="4" t="s">
        <v>1595</v>
      </c>
      <c r="H493" s="4">
        <v>35</v>
      </c>
      <c r="I493" s="4" t="s">
        <v>257</v>
      </c>
      <c r="J493" s="4" t="s">
        <v>283</v>
      </c>
      <c r="K493" s="4" t="s">
        <v>118</v>
      </c>
      <c r="L493" s="4" t="s">
        <v>355</v>
      </c>
      <c r="M493" s="233" t="s">
        <v>259</v>
      </c>
      <c r="N493" s="234" t="s">
        <v>1185</v>
      </c>
      <c r="O493" s="233" t="s">
        <v>196</v>
      </c>
      <c r="P493" s="4"/>
      <c r="Q493" s="40" t="s">
        <v>2375</v>
      </c>
      <c r="R493" s="4"/>
      <c r="S493" s="4"/>
      <c r="T493" s="4" t="s">
        <v>262</v>
      </c>
      <c r="U493" s="4" t="s">
        <v>263</v>
      </c>
      <c r="V493" s="4" t="s">
        <v>43</v>
      </c>
      <c r="W493" s="4"/>
      <c r="X493" s="4" t="s">
        <v>7</v>
      </c>
      <c r="Y493" s="238"/>
      <c r="Z493" s="29" t="s">
        <v>2438</v>
      </c>
      <c r="AA493" s="29"/>
      <c r="AB493" s="4"/>
      <c r="AC493" s="4"/>
      <c r="AD493" s="4"/>
      <c r="AE493" s="4"/>
      <c r="AF493" s="4"/>
      <c r="AG493" s="4"/>
      <c r="AJ493" s="4"/>
      <c r="AK493" s="4"/>
      <c r="AL493" s="4"/>
      <c r="AM493" s="4"/>
    </row>
    <row r="494" spans="1:39" ht="31.5" customHeight="1" x14ac:dyDescent="0.3">
      <c r="A494" s="28">
        <v>45589</v>
      </c>
      <c r="B494" s="69">
        <v>45602</v>
      </c>
      <c r="C494" s="4">
        <f t="shared" si="52"/>
        <v>13</v>
      </c>
      <c r="D494" s="4">
        <v>4</v>
      </c>
      <c r="E494" s="4">
        <v>13180332</v>
      </c>
      <c r="F494" s="3" t="s">
        <v>2439</v>
      </c>
      <c r="G494" s="4" t="s">
        <v>2440</v>
      </c>
      <c r="H494" s="4" t="s">
        <v>227</v>
      </c>
      <c r="I494" s="4" t="s">
        <v>268</v>
      </c>
      <c r="J494" s="4" t="s">
        <v>283</v>
      </c>
      <c r="K494" s="4" t="s">
        <v>178</v>
      </c>
      <c r="L494" s="4" t="s">
        <v>131</v>
      </c>
      <c r="M494" s="233" t="s">
        <v>294</v>
      </c>
      <c r="N494" s="234" t="s">
        <v>1483</v>
      </c>
      <c r="O494" s="233" t="s">
        <v>34</v>
      </c>
      <c r="P494" s="4" t="s">
        <v>56</v>
      </c>
      <c r="Q494" s="40" t="s">
        <v>56</v>
      </c>
      <c r="R494" s="4"/>
      <c r="S494" s="4"/>
      <c r="T494" s="4" t="s">
        <v>262</v>
      </c>
      <c r="U494" s="4" t="s">
        <v>2258</v>
      </c>
      <c r="V494" s="4" t="s">
        <v>39</v>
      </c>
      <c r="W494" s="4"/>
      <c r="X494" s="4" t="s">
        <v>12</v>
      </c>
      <c r="Y494" s="238"/>
      <c r="Z494" s="29" t="s">
        <v>2441</v>
      </c>
      <c r="AA494" s="29" t="s">
        <v>2487</v>
      </c>
      <c r="AB494" s="38" t="s">
        <v>173</v>
      </c>
      <c r="AC494" s="38" t="s">
        <v>173</v>
      </c>
      <c r="AD494" s="4" t="s">
        <v>174</v>
      </c>
      <c r="AE494" s="38" t="s">
        <v>173</v>
      </c>
      <c r="AF494" s="38" t="s">
        <v>173</v>
      </c>
      <c r="AG494" s="4" t="s">
        <v>174</v>
      </c>
      <c r="AJ494" s="38" t="s">
        <v>173</v>
      </c>
      <c r="AK494" s="4" t="s">
        <v>174</v>
      </c>
      <c r="AL494" s="38"/>
      <c r="AM494" s="38" t="s">
        <v>1517</v>
      </c>
    </row>
    <row r="495" spans="1:39" ht="31.5" customHeight="1" x14ac:dyDescent="0.3">
      <c r="A495" s="28">
        <v>45562</v>
      </c>
      <c r="B495" s="69">
        <v>45603</v>
      </c>
      <c r="C495" s="4">
        <v>41</v>
      </c>
      <c r="D495" s="4" t="s">
        <v>227</v>
      </c>
      <c r="E495" s="4">
        <v>13181018</v>
      </c>
      <c r="F495" s="3" t="s">
        <v>2458</v>
      </c>
      <c r="G495" s="4" t="s">
        <v>2459</v>
      </c>
      <c r="H495" s="4">
        <v>74</v>
      </c>
      <c r="I495" s="4" t="s">
        <v>268</v>
      </c>
      <c r="J495" s="4" t="s">
        <v>283</v>
      </c>
      <c r="K495" s="4" t="s">
        <v>118</v>
      </c>
      <c r="L495" s="4" t="s">
        <v>131</v>
      </c>
      <c r="M495" s="233" t="s">
        <v>259</v>
      </c>
      <c r="N495" s="234" t="s">
        <v>620</v>
      </c>
      <c r="O495" s="233" t="s">
        <v>26</v>
      </c>
      <c r="P495" s="4" t="s">
        <v>27</v>
      </c>
      <c r="Q495" s="40" t="s">
        <v>27</v>
      </c>
      <c r="R495" s="4"/>
      <c r="S495" s="4"/>
      <c r="T495" s="4" t="s">
        <v>274</v>
      </c>
      <c r="U495" s="4" t="s">
        <v>2258</v>
      </c>
      <c r="V495" s="4" t="s">
        <v>25</v>
      </c>
      <c r="W495" s="4"/>
      <c r="X495" s="9" t="s">
        <v>14</v>
      </c>
      <c r="Z495" s="194" t="s">
        <v>2488</v>
      </c>
      <c r="AA495" s="244" t="s">
        <v>1538</v>
      </c>
      <c r="AB495" s="4" t="s">
        <v>174</v>
      </c>
      <c r="AC495" s="4" t="s">
        <v>174</v>
      </c>
      <c r="AD495" s="4" t="s">
        <v>174</v>
      </c>
      <c r="AE495" s="38" t="s">
        <v>173</v>
      </c>
      <c r="AF495" s="4" t="s">
        <v>174</v>
      </c>
      <c r="AG495" s="4" t="s">
        <v>174</v>
      </c>
      <c r="AJ495" s="4" t="s">
        <v>174</v>
      </c>
      <c r="AK495" s="4" t="s">
        <v>174</v>
      </c>
      <c r="AL495" s="4"/>
      <c r="AM495" s="4" t="s">
        <v>174</v>
      </c>
    </row>
    <row r="496" spans="1:39" ht="31.5" customHeight="1" x14ac:dyDescent="0.3">
      <c r="A496" s="28">
        <v>45597</v>
      </c>
      <c r="B496" s="69">
        <v>45603</v>
      </c>
      <c r="C496" s="4">
        <v>6</v>
      </c>
      <c r="D496" s="4">
        <v>3</v>
      </c>
      <c r="E496" s="4">
        <v>13182260</v>
      </c>
      <c r="F496" s="3" t="s">
        <v>2460</v>
      </c>
      <c r="G496" s="4" t="s">
        <v>2461</v>
      </c>
      <c r="H496" s="4">
        <v>72</v>
      </c>
      <c r="I496" s="4" t="s">
        <v>268</v>
      </c>
      <c r="J496" s="4" t="s">
        <v>1379</v>
      </c>
      <c r="K496" s="4" t="s">
        <v>121</v>
      </c>
      <c r="L496" s="4" t="s">
        <v>224</v>
      </c>
      <c r="M496" s="233" t="s">
        <v>259</v>
      </c>
      <c r="N496" s="234" t="s">
        <v>620</v>
      </c>
      <c r="O496" s="233" t="s">
        <v>196</v>
      </c>
      <c r="P496" s="4" t="s">
        <v>90</v>
      </c>
      <c r="Q496" s="40" t="s">
        <v>90</v>
      </c>
      <c r="R496" s="4" t="s">
        <v>2411</v>
      </c>
      <c r="S496" s="4"/>
      <c r="T496" s="4" t="s">
        <v>274</v>
      </c>
      <c r="U496" s="4" t="s">
        <v>263</v>
      </c>
      <c r="V496" s="4" t="s">
        <v>114</v>
      </c>
      <c r="W496" s="4" t="s">
        <v>39</v>
      </c>
      <c r="X496" s="4" t="s">
        <v>7</v>
      </c>
      <c r="Z496" s="29" t="s">
        <v>2489</v>
      </c>
      <c r="AA496" s="114" t="s">
        <v>2490</v>
      </c>
      <c r="AB496" s="4" t="s">
        <v>173</v>
      </c>
      <c r="AC496" s="4" t="s">
        <v>173</v>
      </c>
      <c r="AD496" s="4" t="s">
        <v>173</v>
      </c>
      <c r="AE496" s="4" t="s">
        <v>173</v>
      </c>
      <c r="AF496" s="4" t="s">
        <v>173</v>
      </c>
      <c r="AG496" s="4" t="s">
        <v>174</v>
      </c>
      <c r="AJ496" s="4" t="s">
        <v>173</v>
      </c>
      <c r="AK496" s="4" t="s">
        <v>173</v>
      </c>
      <c r="AL496" s="4" t="s">
        <v>2414</v>
      </c>
      <c r="AM496" s="4" t="s">
        <v>1517</v>
      </c>
    </row>
    <row r="497" spans="1:39" ht="31.5" customHeight="1" x14ac:dyDescent="0.3">
      <c r="A497" s="28">
        <v>45547</v>
      </c>
      <c r="B497" s="69">
        <v>45603</v>
      </c>
      <c r="C497" s="4">
        <v>56</v>
      </c>
      <c r="D497" s="4">
        <v>12</v>
      </c>
      <c r="E497" s="4">
        <v>13182375</v>
      </c>
      <c r="F497" s="3" t="s">
        <v>2462</v>
      </c>
      <c r="G497" s="4" t="s">
        <v>2463</v>
      </c>
      <c r="H497" s="4">
        <v>47</v>
      </c>
      <c r="I497" s="4" t="s">
        <v>268</v>
      </c>
      <c r="J497" s="4" t="s">
        <v>336</v>
      </c>
      <c r="K497" s="4" t="s">
        <v>178</v>
      </c>
      <c r="L497" s="4" t="s">
        <v>1402</v>
      </c>
      <c r="M497" s="233" t="s">
        <v>259</v>
      </c>
      <c r="N497" s="234" t="s">
        <v>620</v>
      </c>
      <c r="O497" s="233" t="s">
        <v>2472</v>
      </c>
      <c r="P497" s="4" t="s">
        <v>2473</v>
      </c>
      <c r="Q497" s="40" t="s">
        <v>2473</v>
      </c>
      <c r="R497" s="4" t="s">
        <v>2474</v>
      </c>
      <c r="S497" s="4"/>
      <c r="T497" s="4" t="s">
        <v>262</v>
      </c>
      <c r="U497" s="4" t="s">
        <v>263</v>
      </c>
      <c r="V497" s="4" t="s">
        <v>124</v>
      </c>
      <c r="W497" s="4"/>
      <c r="X497" s="4" t="s">
        <v>7</v>
      </c>
      <c r="Z497" s="29" t="s">
        <v>2491</v>
      </c>
      <c r="AA497" s="29" t="s">
        <v>2492</v>
      </c>
      <c r="AB497" s="4" t="s">
        <v>174</v>
      </c>
      <c r="AC497" s="4" t="s">
        <v>174</v>
      </c>
      <c r="AD497" s="4" t="s">
        <v>173</v>
      </c>
      <c r="AE497" s="4" t="s">
        <v>173</v>
      </c>
      <c r="AF497" s="4" t="s">
        <v>173</v>
      </c>
      <c r="AG497" s="4" t="s">
        <v>174</v>
      </c>
      <c r="AJ497" s="4" t="s">
        <v>174</v>
      </c>
      <c r="AK497" s="4" t="s">
        <v>174</v>
      </c>
      <c r="AL497" s="4" t="s">
        <v>1515</v>
      </c>
      <c r="AM497" s="4" t="s">
        <v>174</v>
      </c>
    </row>
    <row r="498" spans="1:39" ht="31.5" customHeight="1" x14ac:dyDescent="0.3">
      <c r="A498" s="28">
        <v>45598</v>
      </c>
      <c r="B498" s="69">
        <v>45603</v>
      </c>
      <c r="C498" s="4">
        <v>5</v>
      </c>
      <c r="D498" s="4">
        <v>4</v>
      </c>
      <c r="E498" s="4">
        <v>13182898</v>
      </c>
      <c r="F498" s="3" t="s">
        <v>2464</v>
      </c>
      <c r="G498" s="4" t="s">
        <v>2465</v>
      </c>
      <c r="H498" s="4">
        <v>71</v>
      </c>
      <c r="I498" s="4" t="s">
        <v>268</v>
      </c>
      <c r="J498" s="4" t="s">
        <v>1379</v>
      </c>
      <c r="K498" s="4" t="s">
        <v>121</v>
      </c>
      <c r="L498" s="4" t="s">
        <v>355</v>
      </c>
      <c r="M498" s="233" t="s">
        <v>259</v>
      </c>
      <c r="N498" s="234" t="s">
        <v>620</v>
      </c>
      <c r="O498" s="233" t="s">
        <v>2475</v>
      </c>
      <c r="P498" s="4" t="s">
        <v>2375</v>
      </c>
      <c r="Q498" s="40" t="s">
        <v>2375</v>
      </c>
      <c r="R498" s="4" t="s">
        <v>2476</v>
      </c>
      <c r="S498" s="4"/>
      <c r="T498" s="4" t="s">
        <v>262</v>
      </c>
      <c r="U498" s="4" t="s">
        <v>263</v>
      </c>
      <c r="V498" s="4" t="s">
        <v>124</v>
      </c>
      <c r="W498" s="4"/>
      <c r="X498" s="4" t="s">
        <v>12</v>
      </c>
      <c r="Z498" s="29" t="s">
        <v>2493</v>
      </c>
      <c r="AA498" s="29" t="s">
        <v>2494</v>
      </c>
      <c r="AB498" s="4" t="s">
        <v>173</v>
      </c>
      <c r="AC498" s="4" t="s">
        <v>173</v>
      </c>
      <c r="AD498" s="4" t="s">
        <v>174</v>
      </c>
      <c r="AE498" s="4" t="s">
        <v>173</v>
      </c>
      <c r="AF498" s="4" t="s">
        <v>173</v>
      </c>
      <c r="AG498" s="4" t="s">
        <v>174</v>
      </c>
      <c r="AJ498" s="4" t="s">
        <v>173</v>
      </c>
      <c r="AK498" s="4" t="s">
        <v>174</v>
      </c>
      <c r="AL498" s="4"/>
      <c r="AM498" s="4" t="s">
        <v>1517</v>
      </c>
    </row>
    <row r="499" spans="1:39" ht="31.5" customHeight="1" x14ac:dyDescent="0.3">
      <c r="A499" s="28">
        <v>45587</v>
      </c>
      <c r="B499" s="69">
        <v>45603</v>
      </c>
      <c r="C499" s="4">
        <v>16</v>
      </c>
      <c r="D499" s="4">
        <v>22</v>
      </c>
      <c r="E499" s="4">
        <v>13183173</v>
      </c>
      <c r="F499" s="3" t="s">
        <v>2466</v>
      </c>
      <c r="G499" s="4" t="s">
        <v>2467</v>
      </c>
      <c r="H499" s="4">
        <v>56</v>
      </c>
      <c r="I499" s="4" t="s">
        <v>268</v>
      </c>
      <c r="J499" s="4" t="s">
        <v>1220</v>
      </c>
      <c r="K499" s="4" t="s">
        <v>118</v>
      </c>
      <c r="L499" s="4" t="s">
        <v>151</v>
      </c>
      <c r="M499" s="233" t="s">
        <v>259</v>
      </c>
      <c r="N499" s="234" t="s">
        <v>769</v>
      </c>
      <c r="O499" s="233" t="s">
        <v>2472</v>
      </c>
      <c r="P499" s="4" t="s">
        <v>44</v>
      </c>
      <c r="Q499" s="40" t="s">
        <v>44</v>
      </c>
      <c r="R499" s="4" t="s">
        <v>2477</v>
      </c>
      <c r="S499" s="4"/>
      <c r="T499" s="4" t="s">
        <v>274</v>
      </c>
      <c r="U499" s="4" t="s">
        <v>263</v>
      </c>
      <c r="V499" s="4" t="s">
        <v>28</v>
      </c>
      <c r="W499" s="4" t="s">
        <v>43</v>
      </c>
      <c r="X499" s="4" t="s">
        <v>7</v>
      </c>
      <c r="Z499" s="29" t="s">
        <v>2495</v>
      </c>
      <c r="AA499" s="29" t="s">
        <v>2496</v>
      </c>
      <c r="AB499" s="4" t="s">
        <v>174</v>
      </c>
      <c r="AC499" s="4" t="s">
        <v>174</v>
      </c>
      <c r="AD499" s="4" t="s">
        <v>173</v>
      </c>
      <c r="AE499" s="4" t="s">
        <v>173</v>
      </c>
      <c r="AF499" s="4" t="s">
        <v>173</v>
      </c>
      <c r="AG499" s="4" t="s">
        <v>174</v>
      </c>
      <c r="AJ499" s="4" t="s">
        <v>173</v>
      </c>
      <c r="AK499" s="4" t="s">
        <v>174</v>
      </c>
      <c r="AL499" s="4"/>
      <c r="AM499" s="4"/>
    </row>
    <row r="500" spans="1:39" ht="31.5" customHeight="1" x14ac:dyDescent="0.3">
      <c r="A500" s="28">
        <v>45588</v>
      </c>
      <c r="B500" s="69">
        <v>45604</v>
      </c>
      <c r="C500" s="4">
        <v>16</v>
      </c>
      <c r="D500" s="4">
        <v>5</v>
      </c>
      <c r="E500" s="4">
        <v>13183582</v>
      </c>
      <c r="F500" s="3" t="s">
        <v>2468</v>
      </c>
      <c r="G500" s="4" t="s">
        <v>2469</v>
      </c>
      <c r="H500" s="4">
        <v>58</v>
      </c>
      <c r="I500" s="4" t="s">
        <v>268</v>
      </c>
      <c r="J500" s="4" t="s">
        <v>1379</v>
      </c>
      <c r="K500" s="4" t="s">
        <v>118</v>
      </c>
      <c r="L500" s="4" t="s">
        <v>223</v>
      </c>
      <c r="M500" s="248" t="s">
        <v>259</v>
      </c>
      <c r="N500" s="249" t="s">
        <v>305</v>
      </c>
      <c r="O500" s="248" t="s">
        <v>196</v>
      </c>
      <c r="P500" s="4" t="s">
        <v>2478</v>
      </c>
      <c r="Q500" s="40" t="s">
        <v>2478</v>
      </c>
      <c r="R500" s="4" t="s">
        <v>2479</v>
      </c>
      <c r="S500" s="4"/>
      <c r="T500" s="4" t="s">
        <v>274</v>
      </c>
      <c r="U500" s="4" t="s">
        <v>263</v>
      </c>
      <c r="V500" s="4" t="s">
        <v>28</v>
      </c>
      <c r="W500" s="4"/>
      <c r="X500" s="4" t="s">
        <v>7</v>
      </c>
      <c r="Z500" s="29" t="s">
        <v>2497</v>
      </c>
      <c r="AA500" s="29" t="s">
        <v>2498</v>
      </c>
      <c r="AB500" s="4" t="s">
        <v>174</v>
      </c>
      <c r="AC500" s="4" t="s">
        <v>174</v>
      </c>
      <c r="AD500" s="4" t="s">
        <v>173</v>
      </c>
      <c r="AE500" s="4" t="s">
        <v>173</v>
      </c>
      <c r="AF500" s="4" t="s">
        <v>173</v>
      </c>
      <c r="AG500" s="4" t="s">
        <v>174</v>
      </c>
      <c r="AJ500" s="4" t="s">
        <v>173</v>
      </c>
      <c r="AK500" s="4" t="s">
        <v>174</v>
      </c>
      <c r="AL500" s="4"/>
      <c r="AM500" s="4"/>
    </row>
    <row r="501" spans="1:39" ht="31.5" customHeight="1" x14ac:dyDescent="0.3">
      <c r="A501" s="45">
        <v>45582</v>
      </c>
      <c r="B501" s="91">
        <v>45604</v>
      </c>
      <c r="C501" s="110">
        <f>_xlfn.DAYS(B501,A501)</f>
        <v>22</v>
      </c>
      <c r="D501" s="38">
        <v>17</v>
      </c>
      <c r="E501" s="38">
        <v>13183891</v>
      </c>
      <c r="F501" s="92" t="s">
        <v>2470</v>
      </c>
      <c r="G501" s="38" t="s">
        <v>2471</v>
      </c>
      <c r="H501" s="38">
        <v>70</v>
      </c>
      <c r="I501" s="38" t="s">
        <v>268</v>
      </c>
      <c r="J501" s="38" t="s">
        <v>1379</v>
      </c>
      <c r="K501" s="38" t="s">
        <v>118</v>
      </c>
      <c r="L501" s="38" t="s">
        <v>136</v>
      </c>
      <c r="M501" s="233" t="s">
        <v>259</v>
      </c>
      <c r="N501" s="234" t="s">
        <v>1185</v>
      </c>
      <c r="O501" s="233" t="s">
        <v>196</v>
      </c>
      <c r="P501" s="38"/>
      <c r="Q501" s="38" t="s">
        <v>29</v>
      </c>
      <c r="R501" s="93" t="s">
        <v>2480</v>
      </c>
      <c r="S501" s="93" t="s">
        <v>2481</v>
      </c>
      <c r="T501" s="38" t="s">
        <v>274</v>
      </c>
      <c r="U501" s="38" t="s">
        <v>263</v>
      </c>
      <c r="V501" s="38" t="s">
        <v>28</v>
      </c>
      <c r="W501" s="38"/>
      <c r="X501" s="38" t="s">
        <v>7</v>
      </c>
      <c r="Z501" s="93" t="s">
        <v>2499</v>
      </c>
      <c r="AA501" s="93" t="s">
        <v>2502</v>
      </c>
      <c r="AB501" s="38" t="s">
        <v>173</v>
      </c>
      <c r="AC501" s="38" t="s">
        <v>173</v>
      </c>
      <c r="AD501" s="38" t="s">
        <v>173</v>
      </c>
      <c r="AE501" s="38" t="s">
        <v>173</v>
      </c>
      <c r="AF501" s="38" t="s">
        <v>173</v>
      </c>
      <c r="AG501" s="38" t="s">
        <v>174</v>
      </c>
      <c r="AJ501" s="38" t="s">
        <v>173</v>
      </c>
      <c r="AK501" s="38" t="s">
        <v>174</v>
      </c>
      <c r="AL501" s="38" t="s">
        <v>2505</v>
      </c>
      <c r="AM501" s="38" t="s">
        <v>1517</v>
      </c>
    </row>
    <row r="502" spans="1:39" ht="31.5" customHeight="1" x14ac:dyDescent="0.3">
      <c r="A502" s="111"/>
      <c r="B502" s="250">
        <v>45604</v>
      </c>
      <c r="C502" s="110">
        <f t="shared" ref="C502:C507" si="53">_xlfn.DAYS(B502,A502)</f>
        <v>45604</v>
      </c>
      <c r="D502" s="38"/>
      <c r="E502" s="38">
        <v>13184819</v>
      </c>
      <c r="F502" s="92" t="s">
        <v>2501</v>
      </c>
      <c r="G502" s="38" t="s">
        <v>2504</v>
      </c>
      <c r="H502" s="38">
        <v>23</v>
      </c>
      <c r="I502" s="247" t="s">
        <v>268</v>
      </c>
      <c r="J502" s="38" t="s">
        <v>283</v>
      </c>
      <c r="K502" s="38" t="s">
        <v>121</v>
      </c>
      <c r="L502" s="38" t="s">
        <v>151</v>
      </c>
      <c r="M502" s="233" t="s">
        <v>259</v>
      </c>
      <c r="N502" s="234" t="s">
        <v>305</v>
      </c>
      <c r="O502" s="233" t="s">
        <v>196</v>
      </c>
      <c r="P502" s="38"/>
      <c r="Q502" s="38" t="s">
        <v>38</v>
      </c>
      <c r="R502" s="38"/>
      <c r="S502" s="38"/>
      <c r="T502" s="38" t="s">
        <v>274</v>
      </c>
      <c r="U502" s="38" t="s">
        <v>263</v>
      </c>
      <c r="V502" s="38"/>
      <c r="W502" s="38"/>
      <c r="X502" s="38" t="s">
        <v>7</v>
      </c>
      <c r="Y502" s="236"/>
      <c r="Z502" s="93" t="s">
        <v>2503</v>
      </c>
      <c r="AA502" s="93" t="s">
        <v>2506</v>
      </c>
      <c r="AB502" s="38" t="s">
        <v>173</v>
      </c>
      <c r="AC502" s="38" t="s">
        <v>174</v>
      </c>
      <c r="AD502" s="38"/>
      <c r="AE502" s="38"/>
      <c r="AF502" s="38"/>
      <c r="AG502" s="38"/>
      <c r="AH502" s="38"/>
      <c r="AI502" s="38"/>
      <c r="AJ502" s="38"/>
      <c r="AK502" s="38"/>
      <c r="AL502" s="38"/>
      <c r="AM502" s="38"/>
    </row>
    <row r="503" spans="1:39" ht="31.5" customHeight="1" x14ac:dyDescent="0.3">
      <c r="A503" s="28">
        <v>45588</v>
      </c>
      <c r="B503" s="250">
        <v>45604</v>
      </c>
      <c r="C503" s="110">
        <f>_xlfn.DAYS(B503,A503)</f>
        <v>16</v>
      </c>
      <c r="D503" s="4" t="s">
        <v>227</v>
      </c>
      <c r="E503" s="4">
        <v>13185487</v>
      </c>
      <c r="F503" s="3" t="s">
        <v>2507</v>
      </c>
      <c r="G503" s="4" t="s">
        <v>2511</v>
      </c>
      <c r="H503" s="4">
        <v>75</v>
      </c>
      <c r="I503" s="4" t="s">
        <v>257</v>
      </c>
      <c r="J503" s="4" t="s">
        <v>258</v>
      </c>
      <c r="K503" s="4" t="s">
        <v>178</v>
      </c>
      <c r="L503" s="4" t="s">
        <v>226</v>
      </c>
      <c r="M503" s="233" t="s">
        <v>259</v>
      </c>
      <c r="N503" s="234" t="s">
        <v>290</v>
      </c>
      <c r="O503" s="233" t="s">
        <v>2472</v>
      </c>
      <c r="P503" s="4"/>
      <c r="Q503" s="4" t="s">
        <v>85</v>
      </c>
      <c r="R503" s="4"/>
      <c r="S503" s="4"/>
      <c r="T503" s="4" t="s">
        <v>274</v>
      </c>
      <c r="U503" s="4" t="s">
        <v>275</v>
      </c>
      <c r="V503" s="4" t="s">
        <v>39</v>
      </c>
      <c r="W503" s="4"/>
      <c r="X503" s="4" t="s">
        <v>7</v>
      </c>
      <c r="Y503" s="238"/>
      <c r="Z503" s="29" t="s">
        <v>2509</v>
      </c>
      <c r="AA503" s="98" t="s">
        <v>2513</v>
      </c>
      <c r="AB503" s="4" t="s">
        <v>174</v>
      </c>
      <c r="AC503" s="4" t="s">
        <v>174</v>
      </c>
      <c r="AD503" s="4" t="s">
        <v>173</v>
      </c>
      <c r="AE503" s="4" t="s">
        <v>173</v>
      </c>
      <c r="AF503" s="4" t="s">
        <v>173</v>
      </c>
      <c r="AG503" s="4" t="s">
        <v>174</v>
      </c>
      <c r="AH503" s="4"/>
      <c r="AI503" s="4"/>
      <c r="AJ503" s="4" t="s">
        <v>173</v>
      </c>
      <c r="AK503" s="4" t="s">
        <v>174</v>
      </c>
      <c r="AL503" s="4" t="s">
        <v>2514</v>
      </c>
      <c r="AM503" s="4" t="s">
        <v>174</v>
      </c>
    </row>
    <row r="504" spans="1:39" ht="31.5" customHeight="1" x14ac:dyDescent="0.3">
      <c r="A504" s="45"/>
      <c r="B504" s="250">
        <v>45605</v>
      </c>
      <c r="C504" s="110">
        <f t="shared" si="53"/>
        <v>45605</v>
      </c>
      <c r="D504" s="38"/>
      <c r="E504" s="38">
        <v>13185567</v>
      </c>
      <c r="F504" s="92" t="s">
        <v>2508</v>
      </c>
      <c r="G504" s="38" t="s">
        <v>2512</v>
      </c>
      <c r="H504" s="38">
        <v>54</v>
      </c>
      <c r="I504" s="247" t="s">
        <v>268</v>
      </c>
      <c r="J504" s="38" t="s">
        <v>283</v>
      </c>
      <c r="K504" s="38" t="s">
        <v>118</v>
      </c>
      <c r="L504" s="38" t="s">
        <v>223</v>
      </c>
      <c r="M504" s="248" t="s">
        <v>259</v>
      </c>
      <c r="N504" s="249" t="s">
        <v>620</v>
      </c>
      <c r="O504" s="248" t="s">
        <v>2472</v>
      </c>
      <c r="P504" s="4"/>
      <c r="Q504" s="38" t="s">
        <v>2516</v>
      </c>
      <c r="R504" s="38"/>
      <c r="S504" s="38"/>
      <c r="T504" s="38" t="s">
        <v>262</v>
      </c>
      <c r="U504" s="38" t="s">
        <v>263</v>
      </c>
      <c r="V504" s="38"/>
      <c r="W504" s="38"/>
      <c r="X504" s="38"/>
      <c r="Y504" s="238"/>
      <c r="Z504" s="93" t="s">
        <v>2510</v>
      </c>
      <c r="AA504" s="270" t="s">
        <v>2528</v>
      </c>
      <c r="AB504" s="38" t="s">
        <v>173</v>
      </c>
      <c r="AC504" s="38" t="s">
        <v>173</v>
      </c>
      <c r="AD504" s="38" t="s">
        <v>173</v>
      </c>
      <c r="AE504" s="38" t="s">
        <v>173</v>
      </c>
      <c r="AF504" s="38" t="s">
        <v>173</v>
      </c>
      <c r="AG504" s="38" t="s">
        <v>174</v>
      </c>
      <c r="AH504" s="4"/>
      <c r="AI504" s="38"/>
      <c r="AJ504" s="38" t="s">
        <v>173</v>
      </c>
      <c r="AK504" s="38" t="s">
        <v>174</v>
      </c>
      <c r="AL504" s="38"/>
      <c r="AM504" s="38" t="s">
        <v>2251</v>
      </c>
    </row>
    <row r="505" spans="1:39" ht="31.5" customHeight="1" x14ac:dyDescent="0.3">
      <c r="A505" s="45"/>
      <c r="B505" s="250">
        <v>45607</v>
      </c>
      <c r="C505" s="110">
        <f t="shared" si="53"/>
        <v>45607</v>
      </c>
      <c r="D505" s="38"/>
      <c r="E505" s="247">
        <v>13186596</v>
      </c>
      <c r="F505" s="92" t="s">
        <v>2526</v>
      </c>
      <c r="G505" s="38" t="s">
        <v>2536</v>
      </c>
      <c r="H505" s="38">
        <v>4</v>
      </c>
      <c r="I505" s="247" t="s">
        <v>268</v>
      </c>
      <c r="J505" s="38" t="s">
        <v>1379</v>
      </c>
      <c r="K505" s="38" t="s">
        <v>118</v>
      </c>
      <c r="L505" s="4" t="s">
        <v>226</v>
      </c>
      <c r="M505" s="234"/>
      <c r="N505" s="234"/>
      <c r="O505" s="234"/>
      <c r="Q505" s="38"/>
      <c r="R505" s="38"/>
      <c r="S505" s="38"/>
      <c r="T505" s="38" t="s">
        <v>262</v>
      </c>
      <c r="U505" s="38" t="s">
        <v>263</v>
      </c>
      <c r="V505" s="38"/>
      <c r="W505" s="38"/>
      <c r="X505" s="38"/>
      <c r="Z505" s="93" t="s">
        <v>2527</v>
      </c>
      <c r="AA505" s="93"/>
      <c r="AB505" s="38"/>
      <c r="AC505" s="38"/>
      <c r="AD505" s="38"/>
      <c r="AE505" s="38"/>
      <c r="AF505" s="38"/>
      <c r="AG505" s="38"/>
      <c r="AI505" s="38"/>
      <c r="AJ505" s="38"/>
      <c r="AK505" s="38"/>
      <c r="AL505" s="38"/>
      <c r="AM505" s="38"/>
    </row>
    <row r="506" spans="1:39" ht="31.5" customHeight="1" x14ac:dyDescent="0.3">
      <c r="A506" s="28"/>
      <c r="B506" s="250">
        <v>45607</v>
      </c>
      <c r="C506" s="110">
        <f t="shared" si="53"/>
        <v>45607</v>
      </c>
      <c r="D506" s="4"/>
      <c r="E506" s="4">
        <v>13186772</v>
      </c>
      <c r="F506" s="3" t="s">
        <v>2530</v>
      </c>
      <c r="G506" s="4" t="s">
        <v>2535</v>
      </c>
      <c r="H506" s="4">
        <v>72</v>
      </c>
      <c r="I506" s="247" t="s">
        <v>268</v>
      </c>
      <c r="J506" s="38" t="s">
        <v>1379</v>
      </c>
      <c r="K506" s="38" t="s">
        <v>118</v>
      </c>
      <c r="L506" s="4" t="s">
        <v>224</v>
      </c>
      <c r="M506" s="226"/>
      <c r="N506" s="226"/>
      <c r="O506" s="226"/>
      <c r="Q506" s="4"/>
      <c r="R506" s="4"/>
      <c r="S506" s="4"/>
      <c r="T506" s="4" t="s">
        <v>274</v>
      </c>
      <c r="U506" s="4" t="s">
        <v>275</v>
      </c>
      <c r="V506" s="4"/>
      <c r="W506" s="4"/>
      <c r="X506" s="4"/>
      <c r="Z506" s="29" t="s">
        <v>2532</v>
      </c>
      <c r="AA506" s="29"/>
      <c r="AB506" s="4"/>
      <c r="AC506" s="4"/>
      <c r="AD506" s="4"/>
      <c r="AE506" s="4"/>
      <c r="AF506" s="4"/>
      <c r="AG506" s="4"/>
      <c r="AI506" s="4"/>
      <c r="AJ506" s="4"/>
      <c r="AK506" s="4"/>
      <c r="AL506" s="4"/>
      <c r="AM506" s="4"/>
    </row>
    <row r="507" spans="1:39" ht="31.5" customHeight="1" x14ac:dyDescent="0.3">
      <c r="A507" s="28"/>
      <c r="B507" s="250">
        <v>45607</v>
      </c>
      <c r="C507" s="110">
        <f t="shared" si="53"/>
        <v>45607</v>
      </c>
      <c r="D507" s="4"/>
      <c r="E507" s="4">
        <v>13186913</v>
      </c>
      <c r="F507" s="3" t="s">
        <v>2531</v>
      </c>
      <c r="G507" s="4" t="s">
        <v>2534</v>
      </c>
      <c r="H507" s="4">
        <v>82</v>
      </c>
      <c r="I507" s="38" t="s">
        <v>268</v>
      </c>
      <c r="J507" s="38" t="s">
        <v>1379</v>
      </c>
      <c r="K507" s="38" t="s">
        <v>118</v>
      </c>
      <c r="L507" s="4" t="s">
        <v>625</v>
      </c>
      <c r="M507" s="226"/>
      <c r="N507" s="226"/>
      <c r="O507" s="226"/>
      <c r="Q507" s="4"/>
      <c r="R507" s="4"/>
      <c r="S507" s="4"/>
      <c r="T507" s="38" t="s">
        <v>262</v>
      </c>
      <c r="U507" s="38" t="s">
        <v>263</v>
      </c>
      <c r="V507" s="4"/>
      <c r="W507" s="4"/>
      <c r="X507" s="4"/>
      <c r="Z507" s="29" t="s">
        <v>2533</v>
      </c>
      <c r="AA507" s="29"/>
      <c r="AB507" s="4"/>
      <c r="AC507" s="4"/>
      <c r="AD507" s="4"/>
      <c r="AE507" s="4"/>
      <c r="AF507" s="4"/>
      <c r="AG507" s="4"/>
      <c r="AI507" s="4"/>
      <c r="AJ507" s="4"/>
      <c r="AK507" s="4"/>
      <c r="AL507" s="4"/>
      <c r="AM507" s="4"/>
    </row>
  </sheetData>
  <conditionalFormatting sqref="A291:A455 C398:C423 E456 D457:E461">
    <cfRule type="notContainsBlanks" dxfId="415" priority="214">
      <formula>LEN(TRIM(A291))&gt;0</formula>
    </cfRule>
  </conditionalFormatting>
  <conditionalFormatting sqref="A457:A507">
    <cfRule type="notContainsBlanks" dxfId="414" priority="200">
      <formula>LEN(TRIM(A457))&gt;0</formula>
    </cfRule>
  </conditionalFormatting>
  <conditionalFormatting sqref="C385:C396">
    <cfRule type="notContainsBlanks" dxfId="413" priority="512">
      <formula>LEN(TRIM(C385))&gt;0</formula>
    </cfRule>
  </conditionalFormatting>
  <conditionalFormatting sqref="C450:C461">
    <cfRule type="notContainsBlanks" dxfId="412" priority="206">
      <formula>LEN(TRIM(C450))&gt;0</formula>
    </cfRule>
  </conditionalFormatting>
  <conditionalFormatting sqref="C424:E449">
    <cfRule type="notContainsBlanks" dxfId="411" priority="208">
      <formula>LEN(TRIM(C424))&gt;0</formula>
    </cfRule>
  </conditionalFormatting>
  <conditionalFormatting sqref="C462:E481">
    <cfRule type="notContainsBlanks" dxfId="410" priority="202">
      <formula>LEN(TRIM(C462))&gt;0</formula>
    </cfRule>
  </conditionalFormatting>
  <conditionalFormatting sqref="C482:F507">
    <cfRule type="notContainsBlanks" dxfId="409" priority="11">
      <formula>LEN(TRIM(C482))&gt;0</formula>
    </cfRule>
  </conditionalFormatting>
  <conditionalFormatting sqref="C270:H270 C271:E287 F273:H274 F275:K275 F276:L278 D291:F291 C292:F296 C297:H299 C300:I300 D301:I308 F309:J312 F313:H319 E339:L339 D340:L342 C343:F343 D344:F346 D347:L348 E349:I350 C351:I351 C352:J352 C353:I365 C366:L384 R381:X381 D385:L389 V387:X391 Z388:AG389 AB390:AG390 Z390:Z391 D390:I392 AA391:AG391 D393:H395 D396:E396 C397:L397 F398:L401 F402:H412 N403:O425 I407:I412 F413:J417 F418:L418 L419 F420:L434 F435:I440 L439:P439 F441:G447 F448:H449 F466:I471 G472:L472 F472:F481 J473:L476 A508:F1926">
    <cfRule type="notContainsBlanks" dxfId="408" priority="516">
      <formula>LEN(TRIM(A270))&gt;0</formula>
    </cfRule>
  </conditionalFormatting>
  <conditionalFormatting sqref="C419:J419">
    <cfRule type="notContainsBlanks" dxfId="407" priority="204">
      <formula>LEN(TRIM(C419))&gt;0</formula>
    </cfRule>
  </conditionalFormatting>
  <conditionalFormatting sqref="D350">
    <cfRule type="notContainsBlanks" dxfId="406" priority="1469">
      <formula>LEN(TRIM(D350))&gt;0</formula>
    </cfRule>
  </conditionalFormatting>
  <conditionalFormatting sqref="D309:E337 E338">
    <cfRule type="notContainsBlanks" dxfId="405" priority="1705">
      <formula>LEN(TRIM(D309))&gt;0</formula>
    </cfRule>
  </conditionalFormatting>
  <conditionalFormatting sqref="D398:E418">
    <cfRule type="notContainsBlanks" dxfId="404" priority="201">
      <formula>LEN(TRIM(D398))&gt;0</formula>
    </cfRule>
  </conditionalFormatting>
  <conditionalFormatting sqref="D420:E423">
    <cfRule type="notContainsBlanks" dxfId="403" priority="205">
      <formula>LEN(TRIM(D420))&gt;0</formula>
    </cfRule>
  </conditionalFormatting>
  <conditionalFormatting sqref="D450:E455">
    <cfRule type="notContainsBlanks" dxfId="402" priority="207">
      <formula>LEN(TRIM(D450))&gt;0</formula>
    </cfRule>
  </conditionalFormatting>
  <conditionalFormatting sqref="E104">
    <cfRule type="duplicateValues" dxfId="401" priority="2086"/>
    <cfRule type="cellIs" dxfId="400" priority="2087" operator="equal">
      <formula>12914832</formula>
    </cfRule>
  </conditionalFormatting>
  <conditionalFormatting sqref="F451:H465">
    <cfRule type="notContainsBlanks" dxfId="399" priority="423">
      <formula>LEN(TRIM(F451))&gt;0</formula>
    </cfRule>
  </conditionalFormatting>
  <conditionalFormatting sqref="F450:L450">
    <cfRule type="notContainsBlanks" dxfId="398" priority="425">
      <formula>LEN(TRIM(F450))&gt;0</formula>
    </cfRule>
  </conditionalFormatting>
  <conditionalFormatting sqref="G324:H324">
    <cfRule type="notContainsBlanks" dxfId="397" priority="1780">
      <formula>LEN(TRIM(G324))&gt;0</formula>
    </cfRule>
  </conditionalFormatting>
  <conditionalFormatting sqref="G327:H338">
    <cfRule type="notContainsBlanks" dxfId="396" priority="1704">
      <formula>LEN(TRIM(G327))&gt;0</formula>
    </cfRule>
  </conditionalFormatting>
  <conditionalFormatting sqref="G396:H396">
    <cfRule type="notContainsBlanks" dxfId="395" priority="491">
      <formula>LEN(TRIM(G396))&gt;0</formula>
    </cfRule>
  </conditionalFormatting>
  <conditionalFormatting sqref="G473:I489">
    <cfRule type="notContainsBlanks" dxfId="394" priority="376">
      <formula>LEN(TRIM(G473))&gt;0</formula>
    </cfRule>
  </conditionalFormatting>
  <conditionalFormatting sqref="G497:I1918">
    <cfRule type="notContainsBlanks" dxfId="393" priority="10">
      <formula>LEN(TRIM(G497))&gt;0</formula>
    </cfRule>
  </conditionalFormatting>
  <conditionalFormatting sqref="G343:L346">
    <cfRule type="notContainsBlanks" dxfId="392" priority="1649">
      <formula>LEN(TRIM(G343))&gt;0</formula>
    </cfRule>
  </conditionalFormatting>
  <conditionalFormatting sqref="G464:L464">
    <cfRule type="notContainsBlanks" dxfId="391" priority="389">
      <formula>LEN(TRIM(G464))&gt;0</formula>
    </cfRule>
  </conditionalFormatting>
  <conditionalFormatting sqref="G490:L496">
    <cfRule type="notContainsBlanks" dxfId="390" priority="317">
      <formula>LEN(TRIM(G490))&gt;0</formula>
    </cfRule>
  </conditionalFormatting>
  <conditionalFormatting sqref="H294:H296">
    <cfRule type="notContainsBlanks" dxfId="389" priority="1985">
      <formula>LEN(TRIM(H294))&gt;0</formula>
    </cfRule>
  </conditionalFormatting>
  <conditionalFormatting sqref="H441:K446 H447">
    <cfRule type="notContainsBlanks" dxfId="388" priority="434">
      <formula>LEN(TRIM(H441))&gt;0</formula>
    </cfRule>
  </conditionalFormatting>
  <conditionalFormatting sqref="I299">
    <cfRule type="notContainsBlanks" dxfId="387" priority="1935">
      <formula>LEN(TRIM(I299))&gt;0</formula>
    </cfRule>
  </conditionalFormatting>
  <conditionalFormatting sqref="I322:I330">
    <cfRule type="notContainsBlanks" dxfId="386" priority="1785">
      <formula>LEN(TRIM(I322))&gt;0</formula>
    </cfRule>
  </conditionalFormatting>
  <conditionalFormatting sqref="I393">
    <cfRule type="notContainsBlanks" dxfId="385" priority="492">
      <formula>LEN(TRIM(I393))&gt;0</formula>
    </cfRule>
  </conditionalFormatting>
  <conditionalFormatting sqref="I465">
    <cfRule type="notContainsBlanks" dxfId="384" priority="387">
      <formula>LEN(TRIM(I465))&gt;0</formula>
    </cfRule>
  </conditionalFormatting>
  <conditionalFormatting sqref="I394:L396">
    <cfRule type="notContainsBlanks" dxfId="383" priority="493">
      <formula>LEN(TRIM(I394))&gt;0</formula>
    </cfRule>
  </conditionalFormatting>
  <conditionalFormatting sqref="I402:L406">
    <cfRule type="notContainsBlanks" dxfId="382" priority="369">
      <formula>LEN(TRIM(I402))&gt;0</formula>
    </cfRule>
  </conditionalFormatting>
  <conditionalFormatting sqref="I447:L449">
    <cfRule type="notContainsBlanks" dxfId="381" priority="430">
      <formula>LEN(TRIM(I447))&gt;0</formula>
    </cfRule>
  </conditionalFormatting>
  <conditionalFormatting sqref="I451:L463">
    <cfRule type="notContainsBlanks" dxfId="380" priority="396">
      <formula>LEN(TRIM(I451))&gt;0</formula>
    </cfRule>
  </conditionalFormatting>
  <conditionalFormatting sqref="J229">
    <cfRule type="notContainsBlanks" dxfId="379" priority="1800">
      <formula>LEN(TRIM(J229))&gt;0</formula>
    </cfRule>
  </conditionalFormatting>
  <conditionalFormatting sqref="J293:J295">
    <cfRule type="notContainsBlanks" dxfId="378" priority="1925">
      <formula>LEN(TRIM(J293))&gt;0</formula>
    </cfRule>
  </conditionalFormatting>
  <conditionalFormatting sqref="J297:J300">
    <cfRule type="notContainsBlanks" dxfId="377" priority="1926">
      <formula>LEN(TRIM(J297))&gt;0</formula>
    </cfRule>
  </conditionalFormatting>
  <conditionalFormatting sqref="J326:J330">
    <cfRule type="notContainsBlanks" dxfId="376" priority="1758">
      <formula>LEN(TRIM(J326))&gt;0</formula>
    </cfRule>
  </conditionalFormatting>
  <conditionalFormatting sqref="J353:J358">
    <cfRule type="notContainsBlanks" dxfId="375" priority="1597">
      <formula>LEN(TRIM(J353))&gt;0</formula>
    </cfRule>
  </conditionalFormatting>
  <conditionalFormatting sqref="J289:K289">
    <cfRule type="notContainsBlanks" dxfId="374" priority="2039">
      <formula>LEN(TRIM(J289))&gt;0</formula>
    </cfRule>
  </conditionalFormatting>
  <conditionalFormatting sqref="J292:K292">
    <cfRule type="notContainsBlanks" dxfId="373" priority="1984">
      <formula>LEN(TRIM(J292))&gt;0</formula>
    </cfRule>
  </conditionalFormatting>
  <conditionalFormatting sqref="J412:K412">
    <cfRule type="notContainsBlanks" dxfId="372" priority="367">
      <formula>LEN(TRIM(J412))&gt;0</formula>
    </cfRule>
  </conditionalFormatting>
  <conditionalFormatting sqref="J439:K440 L441:O441">
    <cfRule type="notContainsBlanks" dxfId="371" priority="444">
      <formula>LEN(TRIM(J439))&gt;0</formula>
    </cfRule>
  </conditionalFormatting>
  <conditionalFormatting sqref="J504:K507">
    <cfRule type="notContainsBlanks" dxfId="370" priority="4">
      <formula>LEN(TRIM(J504))&gt;0</formula>
    </cfRule>
  </conditionalFormatting>
  <conditionalFormatting sqref="J349:L351">
    <cfRule type="notContainsBlanks" dxfId="369" priority="1606">
      <formula>LEN(TRIM(J349))&gt;0</formula>
    </cfRule>
  </conditionalFormatting>
  <conditionalFormatting sqref="J359:L365">
    <cfRule type="notContainsBlanks" dxfId="368" priority="1510">
      <formula>LEN(TRIM(J359))&gt;0</formula>
    </cfRule>
  </conditionalFormatting>
  <conditionalFormatting sqref="J390:L393">
    <cfRule type="notContainsBlanks" dxfId="367" priority="501">
      <formula>LEN(TRIM(J390))&gt;0</formula>
    </cfRule>
  </conditionalFormatting>
  <conditionalFormatting sqref="J409:L411">
    <cfRule type="notContainsBlanks" dxfId="366" priority="470">
      <formula>LEN(TRIM(J409))&gt;0</formula>
    </cfRule>
  </conditionalFormatting>
  <conditionalFormatting sqref="J435:L436">
    <cfRule type="notContainsBlanks" dxfId="365" priority="447">
      <formula>LEN(TRIM(J435))&gt;0</formula>
    </cfRule>
  </conditionalFormatting>
  <conditionalFormatting sqref="J465:L471">
    <cfRule type="notContainsBlanks" dxfId="364" priority="384">
      <formula>LEN(TRIM(J465))&gt;0</formula>
    </cfRule>
  </conditionalFormatting>
  <conditionalFormatting sqref="J485:L489">
    <cfRule type="notContainsBlanks" dxfId="363" priority="346">
      <formula>LEN(TRIM(J485))&gt;0</formula>
    </cfRule>
  </conditionalFormatting>
  <conditionalFormatting sqref="J497:L503 P502:AI503 P504:S504 L505:S505 J508:AI1926">
    <cfRule type="notContainsBlanks" dxfId="362" priority="18">
      <formula>LEN(TRIM(J497))&gt;0</formula>
    </cfRule>
  </conditionalFormatting>
  <conditionalFormatting sqref="J478:O478">
    <cfRule type="notContainsBlanks" dxfId="361" priority="377">
      <formula>LEN(TRIM(J478))&gt;0</formula>
    </cfRule>
  </conditionalFormatting>
  <conditionalFormatting sqref="J437:P438">
    <cfRule type="notContainsBlanks" dxfId="360" priority="399">
      <formula>LEN(TRIM(J437))&gt;0</formula>
    </cfRule>
  </conditionalFormatting>
  <conditionalFormatting sqref="J477:P477">
    <cfRule type="notContainsBlanks" dxfId="359" priority="338">
      <formula>LEN(TRIM(J477))&gt;0</formula>
    </cfRule>
  </conditionalFormatting>
  <conditionalFormatting sqref="K294:K296">
    <cfRule type="notContainsBlanks" dxfId="358" priority="1937">
      <formula>LEN(TRIM(K294))&gt;0</formula>
    </cfRule>
  </conditionalFormatting>
  <conditionalFormatting sqref="K414:K416">
    <cfRule type="notContainsBlanks" dxfId="357" priority="366">
      <formula>LEN(TRIM(K414))&gt;0</formula>
    </cfRule>
  </conditionalFormatting>
  <conditionalFormatting sqref="K352:L358">
    <cfRule type="notContainsBlanks" dxfId="356" priority="1567">
      <formula>LEN(TRIM(K352))&gt;0</formula>
    </cfRule>
  </conditionalFormatting>
  <conditionalFormatting sqref="K408:L408">
    <cfRule type="notContainsBlanks" dxfId="355" priority="368">
      <formula>LEN(TRIM(K408))&gt;0</formula>
    </cfRule>
  </conditionalFormatting>
  <conditionalFormatting sqref="L38">
    <cfRule type="notContainsBlanks" dxfId="354" priority="649">
      <formula>LEN(TRIM(L38))&gt;0</formula>
    </cfRule>
  </conditionalFormatting>
  <conditionalFormatting sqref="L412:L417">
    <cfRule type="notContainsBlanks" dxfId="353" priority="365">
      <formula>LEN(TRIM(L412))&gt;0</formula>
    </cfRule>
  </conditionalFormatting>
  <conditionalFormatting sqref="L440">
    <cfRule type="notContainsBlanks" dxfId="352" priority="442">
      <formula>LEN(TRIM(L440))&gt;0</formula>
    </cfRule>
  </conditionalFormatting>
  <conditionalFormatting sqref="L442:L446">
    <cfRule type="notContainsBlanks" dxfId="351" priority="435">
      <formula>LEN(TRIM(L442))&gt;0</formula>
    </cfRule>
  </conditionalFormatting>
  <conditionalFormatting sqref="L504">
    <cfRule type="notContainsBlanks" dxfId="350" priority="17">
      <formula>LEN(TRIM(L504))&gt;0</formula>
    </cfRule>
  </conditionalFormatting>
  <conditionalFormatting sqref="L506:AI507">
    <cfRule type="notContainsBlanks" dxfId="349" priority="5">
      <formula>LEN(TRIM(L506))&gt;0</formula>
    </cfRule>
  </conditionalFormatting>
  <conditionalFormatting sqref="M445:O445">
    <cfRule type="notContainsBlanks" dxfId="348" priority="436">
      <formula>LEN(TRIM(M445))&gt;0</formula>
    </cfRule>
  </conditionalFormatting>
  <conditionalFormatting sqref="M448:O448">
    <cfRule type="notContainsBlanks" dxfId="347" priority="431">
      <formula>LEN(TRIM(M448))&gt;0</formula>
    </cfRule>
  </conditionalFormatting>
  <conditionalFormatting sqref="M451:O451 M452:P455">
    <cfRule type="notContainsBlanks" dxfId="346" priority="424">
      <formula>LEN(TRIM(M451))&gt;0</formula>
    </cfRule>
  </conditionalFormatting>
  <conditionalFormatting sqref="M456:O456">
    <cfRule type="notContainsBlanks" dxfId="345" priority="406">
      <formula>LEN(TRIM(M456))&gt;0</formula>
    </cfRule>
  </conditionalFormatting>
  <conditionalFormatting sqref="M459:O461">
    <cfRule type="notContainsBlanks" dxfId="344" priority="404">
      <formula>LEN(TRIM(M459))&gt;0</formula>
    </cfRule>
  </conditionalFormatting>
  <conditionalFormatting sqref="M463:O476">
    <cfRule type="notContainsBlanks" dxfId="343" priority="380">
      <formula>LEN(TRIM(M463))&gt;0</formula>
    </cfRule>
  </conditionalFormatting>
  <conditionalFormatting sqref="M495:O504">
    <cfRule type="notContainsBlanks" dxfId="342" priority="14">
      <formula>LEN(TRIM(M495))&gt;0</formula>
    </cfRule>
  </conditionalFormatting>
  <conditionalFormatting sqref="M462:P462">
    <cfRule type="notContainsBlanks" dxfId="341" priority="391">
      <formula>LEN(TRIM(M462))&gt;0</formula>
    </cfRule>
  </conditionalFormatting>
  <conditionalFormatting sqref="M485:P494">
    <cfRule type="notContainsBlanks" dxfId="340" priority="311">
      <formula>LEN(TRIM(M485))&gt;0</formula>
    </cfRule>
  </conditionalFormatting>
  <conditionalFormatting sqref="N395:O401">
    <cfRule type="notContainsBlanks" dxfId="339" priority="482">
      <formula>LEN(TRIM(N395))&gt;0</formula>
    </cfRule>
  </conditionalFormatting>
  <conditionalFormatting sqref="N435:O450">
    <cfRule type="notContainsBlanks" dxfId="338" priority="426">
      <formula>LEN(TRIM(N435))&gt;0</formula>
    </cfRule>
  </conditionalFormatting>
  <conditionalFormatting sqref="N456:O458">
    <cfRule type="notContainsBlanks" dxfId="337" priority="405">
      <formula>LEN(TRIM(N456))&gt;0</formula>
    </cfRule>
  </conditionalFormatting>
  <conditionalFormatting sqref="N426:P428 N429:O429 N430:P434">
    <cfRule type="notContainsBlanks" dxfId="336" priority="459">
      <formula>LEN(TRIM(N426))&gt;0</formula>
    </cfRule>
  </conditionalFormatting>
  <conditionalFormatting sqref="P391:P394">
    <cfRule type="notContainsBlanks" dxfId="335" priority="475">
      <formula>LEN(TRIM(P391))&gt;0</formula>
    </cfRule>
  </conditionalFormatting>
  <conditionalFormatting sqref="P435:P436">
    <cfRule type="notContainsBlanks" dxfId="334" priority="457">
      <formula>LEN(TRIM(P435))&gt;0</formula>
    </cfRule>
  </conditionalFormatting>
  <conditionalFormatting sqref="P440">
    <cfRule type="notContainsBlanks" dxfId="333" priority="443">
      <formula>LEN(TRIM(P440))&gt;0</formula>
    </cfRule>
  </conditionalFormatting>
  <conditionalFormatting sqref="P442:P450 P452:P461">
    <cfRule type="notContainsBlanks" dxfId="332" priority="392">
      <formula>LEN(TRIM(P442))&gt;0</formula>
    </cfRule>
  </conditionalFormatting>
  <conditionalFormatting sqref="P463:P469">
    <cfRule type="notContainsBlanks" dxfId="331" priority="361">
      <formula>LEN(TRIM(P463))&gt;0</formula>
    </cfRule>
  </conditionalFormatting>
  <conditionalFormatting sqref="P471:P476">
    <cfRule type="notContainsBlanks" dxfId="330" priority="372">
      <formula>LEN(TRIM(P471))&gt;0</formula>
    </cfRule>
  </conditionalFormatting>
  <conditionalFormatting sqref="P495">
    <cfRule type="notContainsBlanks" dxfId="329" priority="320">
      <formula>LEN(TRIM(P495))&gt;0</formula>
    </cfRule>
  </conditionalFormatting>
  <conditionalFormatting sqref="P497:P500 P501:X501">
    <cfRule type="notContainsBlanks" dxfId="328" priority="315">
      <formula>LEN(TRIM(P497))&gt;0</formula>
    </cfRule>
  </conditionalFormatting>
  <conditionalFormatting sqref="R262">
    <cfRule type="notContainsBlanks" dxfId="327" priority="1990">
      <formula>LEN(TRIM(R262))&gt;0</formula>
    </cfRule>
  </conditionalFormatting>
  <conditionalFormatting sqref="R290:S290">
    <cfRule type="notContainsBlanks" dxfId="326" priority="1993">
      <formula>LEN(TRIM(R290))&gt;0</formula>
    </cfRule>
  </conditionalFormatting>
  <conditionalFormatting sqref="R270:T279 A270:A284 Z274:AA274 G280:H281 R280:S285 AD285 C289:C291">
    <cfRule type="notContainsBlanks" dxfId="325" priority="2079">
      <formula>LEN(TRIM(A270))&gt;0</formula>
    </cfRule>
  </conditionalFormatting>
  <conditionalFormatting sqref="R353:T354">
    <cfRule type="notContainsBlanks" dxfId="324" priority="1613">
      <formula>LEN(TRIM(R353))&gt;0</formula>
    </cfRule>
  </conditionalFormatting>
  <conditionalFormatting sqref="R373:T376">
    <cfRule type="notContainsBlanks" dxfId="323" priority="1456">
      <formula>LEN(TRIM(R373))&gt;0</formula>
    </cfRule>
  </conditionalFormatting>
  <conditionalFormatting sqref="R382:U391 N390:P390 N391:O391">
    <cfRule type="notContainsBlanks" dxfId="322" priority="504">
      <formula>LEN(TRIM(N382))&gt;0</formula>
    </cfRule>
  </conditionalFormatting>
  <conditionalFormatting sqref="R289:V289">
    <cfRule type="notContainsBlanks" dxfId="321" priority="2042">
      <formula>LEN(TRIM(R289))&gt;0</formula>
    </cfRule>
  </conditionalFormatting>
  <conditionalFormatting sqref="R291:V291">
    <cfRule type="notContainsBlanks" dxfId="320" priority="2001">
      <formula>LEN(TRIM(R291))&gt;0</formula>
    </cfRule>
  </conditionalFormatting>
  <conditionalFormatting sqref="R355:W372">
    <cfRule type="notContainsBlanks" dxfId="319" priority="1498">
      <formula>LEN(TRIM(R355))&gt;0</formula>
    </cfRule>
  </conditionalFormatting>
  <conditionalFormatting sqref="R378:W380 P380 P382:P384 P386:P389">
    <cfRule type="notContainsBlanks" dxfId="318" priority="511">
      <formula>LEN(TRIM(P378))&gt;0</formula>
    </cfRule>
  </conditionalFormatting>
  <conditionalFormatting sqref="R392:W411 P396 P398:P425">
    <cfRule type="notContainsBlanks" dxfId="317" priority="445">
      <formula>LEN(TRIM(P392))&gt;0</formula>
    </cfRule>
  </conditionalFormatting>
  <conditionalFormatting sqref="R494:X500">
    <cfRule type="notContainsBlanks" dxfId="316" priority="313">
      <formula>LEN(TRIM(R494))&gt;0</formula>
    </cfRule>
  </conditionalFormatting>
  <conditionalFormatting sqref="R412:Z481">
    <cfRule type="notContainsBlanks" dxfId="315" priority="337">
      <formula>LEN(TRIM(R412))&gt;0</formula>
    </cfRule>
  </conditionalFormatting>
  <conditionalFormatting sqref="R340:AF344">
    <cfRule type="notContainsBlanks" dxfId="314" priority="1666">
      <formula>LEN(TRIM(R340))&gt;0</formula>
    </cfRule>
  </conditionalFormatting>
  <conditionalFormatting sqref="T280:T283">
    <cfRule type="notContainsBlanks" dxfId="313" priority="2070">
      <formula>LEN(TRIM(T280))&gt;0</formula>
    </cfRule>
  </conditionalFormatting>
  <conditionalFormatting sqref="T309:U313">
    <cfRule type="notContainsBlanks" dxfId="312" priority="1811">
      <formula>LEN(TRIM(T309))&gt;0</formula>
    </cfRule>
  </conditionalFormatting>
  <conditionalFormatting sqref="T315:U316 T318:T319">
    <cfRule type="notContainsBlanks" dxfId="311" priority="1808">
      <formula>LEN(TRIM(T315))&gt;0</formula>
    </cfRule>
  </conditionalFormatting>
  <conditionalFormatting sqref="T324:U325 T327:T328">
    <cfRule type="notContainsBlanks" dxfId="310" priority="1765">
      <formula>LEN(TRIM(T324))&gt;0</formula>
    </cfRule>
  </conditionalFormatting>
  <conditionalFormatting sqref="T329:U334">
    <cfRule type="notContainsBlanks" dxfId="309" priority="1746">
      <formula>LEN(TRIM(T329))&gt;0</formula>
    </cfRule>
  </conditionalFormatting>
  <conditionalFormatting sqref="T504:AI505">
    <cfRule type="notContainsBlanks" dxfId="308" priority="15">
      <formula>LEN(TRIM(T504))&gt;0</formula>
    </cfRule>
  </conditionalFormatting>
  <conditionalFormatting sqref="U314">
    <cfRule type="notContainsBlanks" dxfId="307" priority="1810">
      <formula>LEN(TRIM(U314))&gt;0</formula>
    </cfRule>
  </conditionalFormatting>
  <conditionalFormatting sqref="U317:U319">
    <cfRule type="notContainsBlanks" dxfId="306" priority="1801">
      <formula>LEN(TRIM(U317))&gt;0</formula>
    </cfRule>
  </conditionalFormatting>
  <conditionalFormatting sqref="U326:U328">
    <cfRule type="notContainsBlanks" dxfId="305" priority="1764">
      <formula>LEN(TRIM(U326))&gt;0</formula>
    </cfRule>
  </conditionalFormatting>
  <conditionalFormatting sqref="U406">
    <cfRule type="notContainsBlanks" dxfId="304" priority="390">
      <formula>LEN(TRIM(U406))&gt;0</formula>
    </cfRule>
  </conditionalFormatting>
  <conditionalFormatting sqref="U290:V290">
    <cfRule type="notContainsBlanks" dxfId="303" priority="2016">
      <formula>LEN(TRIM(U290))&gt;0</formula>
    </cfRule>
  </conditionalFormatting>
  <conditionalFormatting sqref="U373:W374 AD374:AI374">
    <cfRule type="notContainsBlanks" dxfId="302" priority="1455">
      <formula>LEN(TRIM(U373))&gt;0</formula>
    </cfRule>
  </conditionalFormatting>
  <conditionalFormatting sqref="V232">
    <cfRule type="notContainsBlanks" dxfId="301" priority="1959">
      <formula>LEN(TRIM(V232))&gt;0</formula>
    </cfRule>
  </conditionalFormatting>
  <conditionalFormatting sqref="V234">
    <cfRule type="notContainsBlanks" dxfId="300" priority="1958">
      <formula>LEN(TRIM(V234))&gt;0</formula>
    </cfRule>
  </conditionalFormatting>
  <conditionalFormatting sqref="V249">
    <cfRule type="notContainsBlanks" dxfId="299" priority="1957">
      <formula>LEN(TRIM(V249))&gt;0</formula>
    </cfRule>
  </conditionalFormatting>
  <conditionalFormatting sqref="V258">
    <cfRule type="notContainsBlanks" dxfId="298" priority="1956">
      <formula>LEN(TRIM(V258))&gt;0</formula>
    </cfRule>
  </conditionalFormatting>
  <conditionalFormatting sqref="V280">
    <cfRule type="notContainsBlanks" dxfId="297" priority="1960">
      <formula>LEN(TRIM(V280))&gt;0</formula>
    </cfRule>
  </conditionalFormatting>
  <conditionalFormatting sqref="V382:W386">
    <cfRule type="notContainsBlanks" dxfId="296" priority="503">
      <formula>LEN(TRIM(V382))&gt;0</formula>
    </cfRule>
  </conditionalFormatting>
  <conditionalFormatting sqref="V494:W496">
    <cfRule type="notContainsBlanks" dxfId="295" priority="322">
      <formula>LEN(TRIM(V494))&gt;0</formula>
    </cfRule>
  </conditionalFormatting>
  <conditionalFormatting sqref="V271:AF272 V273:AA273 V274:Y275 V276:AA276 V277:Y277 V278:AB279 W280:Y281 V282:Y283 U284:Y285 R286:Y287 W289:Y291 R292:Y295 R296:Z297 R298:Y302 C301:C342 T303:AD304 T305:AF306 R307:AD307 U308:AD308 V309:Y318 V319:AD319 U320:AD320 R321:AD322 V323:AD334 T335:AD335 R336:AD337 R338:X339 AG340:AI343 C344:C350 R345:AJ345 R346:AK346 R347:AF348 R349:AG349 R350:AF351 R352:W352 Z352:AI354 X352:X372 U353:W353 U354:V354 U375:X376 R377:X377 AH378:AJ378">
    <cfRule type="notContainsBlanks" dxfId="294" priority="1864">
      <formula>LEN(TRIM(C271))&gt;0</formula>
    </cfRule>
  </conditionalFormatting>
  <conditionalFormatting sqref="X378 Z378:AF378">
    <cfRule type="notContainsBlanks" dxfId="293" priority="1421">
      <formula>LEN(TRIM(X378))&gt;0</formula>
    </cfRule>
  </conditionalFormatting>
  <conditionalFormatting sqref="X382">
    <cfRule type="notContainsBlanks" dxfId="292" priority="515">
      <formula>LEN(TRIM(X382))&gt;0</formula>
    </cfRule>
  </conditionalFormatting>
  <conditionalFormatting sqref="X384">
    <cfRule type="notContainsBlanks" dxfId="291" priority="514">
      <formula>LEN(TRIM(X384))&gt;0</formula>
    </cfRule>
  </conditionalFormatting>
  <conditionalFormatting sqref="X392:X394">
    <cfRule type="notContainsBlanks" dxfId="290" priority="485">
      <formula>LEN(TRIM(X392))&gt;0</formula>
    </cfRule>
  </conditionalFormatting>
  <conditionalFormatting sqref="X398:Z411">
    <cfRule type="notContainsBlanks" dxfId="289" priority="351">
      <formula>LEN(TRIM(X398))&gt;0</formula>
    </cfRule>
  </conditionalFormatting>
  <conditionalFormatting sqref="X395:AI397">
    <cfRule type="notContainsBlanks" dxfId="288" priority="483">
      <formula>LEN(TRIM(X395))&gt;0</formula>
    </cfRule>
  </conditionalFormatting>
  <conditionalFormatting sqref="Y352:Y394">
    <cfRule type="notContainsBlanks" dxfId="287" priority="489">
      <formula>LEN(TRIM(Y352))&gt;0</formula>
    </cfRule>
  </conditionalFormatting>
  <conditionalFormatting sqref="Y494:Y501">
    <cfRule type="notContainsBlanks" dxfId="286" priority="336">
      <formula>LEN(TRIM(Y494))&gt;0</formula>
    </cfRule>
  </conditionalFormatting>
  <conditionalFormatting sqref="Z270:AA270 J271 I272 J272:L274 Z275:AE275 AE276 AA277:AB277 AD278:AF281 I279:J279 F279:F287 I280:L283 Z280:AC289 AH284:AI288 I286:L286 A286:A289 I287:J287 L287:L288 R288:T288 W288 Y288 AD288:AF288 D288:E290 I288:I290 F289:F290 H291:K291 AB291:AB295 I292:I295 L292:L297 AA296:AB296 I296:J298 AB297 K298:L299 Z299:AD302 J300:L308 R303:S306 R308:S320 K309:L314 I313:J314 I315:L319 I320 F320:F321 I321:L321 F322:H323 J322:L324 F324:F338 K325:L330 I331:L338 D338:D339">
    <cfRule type="notContainsBlanks" dxfId="285" priority="2072">
      <formula>LEN(TRIM(A270))&gt;0</formula>
    </cfRule>
  </conditionalFormatting>
  <conditionalFormatting sqref="Z290:AA295">
    <cfRule type="notContainsBlanks" dxfId="284" priority="1992">
      <formula>LEN(TRIM(Z290))&gt;0</formula>
    </cfRule>
  </conditionalFormatting>
  <conditionalFormatting sqref="Z482:AA500">
    <cfRule type="notContainsBlanks" dxfId="283" priority="300">
      <formula>LEN(TRIM(Z482))&gt;0</formula>
    </cfRule>
  </conditionalFormatting>
  <conditionalFormatting sqref="Z372:AC374">
    <cfRule type="notContainsBlanks" dxfId="282" priority="1438">
      <formula>LEN(TRIM(Z372))&gt;0</formula>
    </cfRule>
  </conditionalFormatting>
  <conditionalFormatting sqref="Z363:AE366">
    <cfRule type="notContainsBlanks" dxfId="281" priority="1476">
      <formula>LEN(TRIM(Z363))&gt;0</formula>
    </cfRule>
  </conditionalFormatting>
  <conditionalFormatting sqref="Z356:AF356">
    <cfRule type="notContainsBlanks" dxfId="280" priority="1572">
      <formula>LEN(TRIM(Z356))&gt;0</formula>
    </cfRule>
  </conditionalFormatting>
  <conditionalFormatting sqref="Z380:AF381">
    <cfRule type="notContainsBlanks" dxfId="279" priority="507">
      <formula>LEN(TRIM(Z380))&gt;0</formula>
    </cfRule>
  </conditionalFormatting>
  <conditionalFormatting sqref="Z357:AI362">
    <cfRule type="notContainsBlanks" dxfId="278" priority="1520">
      <formula>LEN(TRIM(Z357))&gt;0</formula>
    </cfRule>
  </conditionalFormatting>
  <conditionalFormatting sqref="Z375:AI377">
    <cfRule type="notContainsBlanks" dxfId="277" priority="1365">
      <formula>LEN(TRIM(Z375))&gt;0</formula>
    </cfRule>
  </conditionalFormatting>
  <conditionalFormatting sqref="Z386:AI387">
    <cfRule type="notContainsBlanks" dxfId="276" priority="505">
      <formula>LEN(TRIM(Z386))&gt;0</formula>
    </cfRule>
  </conditionalFormatting>
  <conditionalFormatting sqref="Z393:AI394">
    <cfRule type="notContainsBlanks" dxfId="275" priority="487">
      <formula>LEN(TRIM(Z393))&gt;0</formula>
    </cfRule>
  </conditionalFormatting>
  <conditionalFormatting sqref="Z501:AI501">
    <cfRule type="notContainsBlanks" dxfId="274" priority="22">
      <formula>LEN(TRIM(Z501))&gt;0</formula>
    </cfRule>
  </conditionalFormatting>
  <conditionalFormatting sqref="Z367:AJ369 Z371:AF371">
    <cfRule type="notContainsBlanks" dxfId="273" priority="1471">
      <formula>LEN(TRIM(Z367))&gt;0</formula>
    </cfRule>
  </conditionalFormatting>
  <conditionalFormatting sqref="Z355:AK355">
    <cfRule type="notContainsBlanks" dxfId="272" priority="1584">
      <formula>LEN(TRIM(Z355))&gt;0</formula>
    </cfRule>
  </conditionalFormatting>
  <conditionalFormatting sqref="Z370:AK370">
    <cfRule type="notContainsBlanks" dxfId="271" priority="1354">
      <formula>LEN(TRIM(Z370))&gt;0</formula>
    </cfRule>
  </conditionalFormatting>
  <conditionalFormatting sqref="Z382:AK385">
    <cfRule type="notContainsBlanks" dxfId="270" priority="497">
      <formula>LEN(TRIM(Z382))&gt;0</formula>
    </cfRule>
  </conditionalFormatting>
  <conditionalFormatting sqref="AA398:AA481">
    <cfRule type="notContainsBlanks" dxfId="269" priority="171">
      <formula>LEN(TRIM(AA398))&gt;0</formula>
    </cfRule>
  </conditionalFormatting>
  <conditionalFormatting sqref="AA379:AF379">
    <cfRule type="notContainsBlanks" dxfId="268" priority="1413">
      <formula>LEN(TRIM(AA379))&gt;0</formula>
    </cfRule>
  </conditionalFormatting>
  <conditionalFormatting sqref="AB398:AC500">
    <cfRule type="notContainsBlanks" dxfId="267" priority="141">
      <formula>LEN(TRIM(AB398))&gt;0</formula>
    </cfRule>
  </conditionalFormatting>
  <conditionalFormatting sqref="AC277:AC278">
    <cfRule type="notContainsBlanks" dxfId="266" priority="1920">
      <formula>LEN(TRIM(AC277))&gt;0</formula>
    </cfRule>
  </conditionalFormatting>
  <conditionalFormatting sqref="AC291:AC297">
    <cfRule type="notContainsBlanks" dxfId="265" priority="1911">
      <formula>LEN(TRIM(AC291))&gt;0</formula>
    </cfRule>
  </conditionalFormatting>
  <conditionalFormatting sqref="AD289">
    <cfRule type="notContainsBlanks" dxfId="264" priority="2029">
      <formula>LEN(TRIM(AD289))&gt;0</formula>
    </cfRule>
  </conditionalFormatting>
  <conditionalFormatting sqref="AD291:AD296">
    <cfRule type="notContainsBlanks" dxfId="263" priority="1944">
      <formula>LEN(TRIM(AD291))&gt;0</formula>
    </cfRule>
  </conditionalFormatting>
  <conditionalFormatting sqref="AD373">
    <cfRule type="notContainsBlanks" dxfId="262" priority="1437">
      <formula>LEN(TRIM(AD373))&gt;0</formula>
    </cfRule>
  </conditionalFormatting>
  <conditionalFormatting sqref="AD398:AD488">
    <cfRule type="notContainsBlanks" dxfId="261" priority="111">
      <formula>LEN(TRIM(AD398))&gt;0</formula>
    </cfRule>
  </conditionalFormatting>
  <conditionalFormatting sqref="AD491:AD500">
    <cfRule type="notContainsBlanks" dxfId="260" priority="264">
      <formula>LEN(TRIM(AD491))&gt;0</formula>
    </cfRule>
  </conditionalFormatting>
  <conditionalFormatting sqref="AD277:AG277 AF282:AI283 AD284:AG284 AD286:AG287 AF289:AI289 AG290:AI306 AE296:AF296 AD297:AF297 AA298:AF298 AE299:AF304 AH307:AI307 AE307:AF308 AG308:AI313 Z309:AF311 Z312:AD314 AE312:AF317 AH314:AI317 AA315:AD315 Z316:AD317 Z318:AG318 AG318:AI320 AH321:AI324 U323 R323:S335 AG325:AI331 AG333:AI335 AH336:AI336 AG337:AI337 Y338:AD338 AH338:AI338 Y339:AF339">
    <cfRule type="notContainsBlanks" dxfId="259" priority="1737">
      <formula>LEN(TRIM(R277))&gt;0</formula>
    </cfRule>
  </conditionalFormatting>
  <conditionalFormatting sqref="AE457:AE464">
    <cfRule type="notContainsBlanks" dxfId="258" priority="91">
      <formula>LEN(TRIM(AE457))&gt;0</formula>
    </cfRule>
  </conditionalFormatting>
  <conditionalFormatting sqref="AE319:AF338">
    <cfRule type="notContainsBlanks" dxfId="257" priority="1521">
      <formula>LEN(TRIM(AE319))&gt;0</formula>
    </cfRule>
  </conditionalFormatting>
  <conditionalFormatting sqref="AE456:AF456">
    <cfRule type="notContainsBlanks" dxfId="256" priority="93">
      <formula>LEN(TRIM(AE456))&gt;0</formula>
    </cfRule>
  </conditionalFormatting>
  <conditionalFormatting sqref="AE482:AF488">
    <cfRule type="notContainsBlanks" dxfId="255" priority="250">
      <formula>LEN(TRIM(AE482))&gt;0</formula>
    </cfRule>
  </conditionalFormatting>
  <conditionalFormatting sqref="AE493:AF500">
    <cfRule type="notContainsBlanks" dxfId="254" priority="244">
      <formula>LEN(TRIM(AE493))&gt;0</formula>
    </cfRule>
  </conditionalFormatting>
  <conditionalFormatting sqref="AE398:AG455">
    <cfRule type="notContainsBlanks" dxfId="253" priority="79">
      <formula>LEN(TRIM(AE398))&gt;0</formula>
    </cfRule>
  </conditionalFormatting>
  <conditionalFormatting sqref="AE465:AG481">
    <cfRule type="notContainsBlanks" dxfId="252" priority="77">
      <formula>LEN(TRIM(AE465))&gt;0</formula>
    </cfRule>
  </conditionalFormatting>
  <conditionalFormatting sqref="AF291">
    <cfRule type="notContainsBlanks" dxfId="251" priority="2000">
      <formula>LEN(TRIM(AF291))&gt;0</formula>
    </cfRule>
  </conditionalFormatting>
  <conditionalFormatting sqref="AF457:AF459">
    <cfRule type="notContainsBlanks" dxfId="250" priority="94">
      <formula>LEN(TRIM(AF457))&gt;0</formula>
    </cfRule>
  </conditionalFormatting>
  <conditionalFormatting sqref="AF460:AG464">
    <cfRule type="notContainsBlanks" dxfId="249" priority="87">
      <formula>LEN(TRIM(AF460))&gt;0</formula>
    </cfRule>
  </conditionalFormatting>
  <conditionalFormatting sqref="AF365:AI366">
    <cfRule type="notContainsBlanks" dxfId="248" priority="1474">
      <formula>LEN(TRIM(AF365))&gt;0</formula>
    </cfRule>
  </conditionalFormatting>
  <conditionalFormatting sqref="AF363:AK364">
    <cfRule type="notContainsBlanks" dxfId="247" priority="1505">
      <formula>LEN(TRIM(AF363))&gt;0</formula>
    </cfRule>
  </conditionalFormatting>
  <conditionalFormatting sqref="AG279:AG281">
    <cfRule type="notContainsBlanks" dxfId="246" priority="2071">
      <formula>LEN(TRIM(AG279))&gt;0</formula>
    </cfRule>
  </conditionalFormatting>
  <conditionalFormatting sqref="AG378:AG381">
    <cfRule type="notContainsBlanks" dxfId="245" priority="508">
      <formula>LEN(TRIM(AG378))&gt;0</formula>
    </cfRule>
  </conditionalFormatting>
  <conditionalFormatting sqref="AG456:AG459">
    <cfRule type="notContainsBlanks" dxfId="244" priority="92">
      <formula>LEN(TRIM(AG456))&gt;0</formula>
    </cfRule>
  </conditionalFormatting>
  <conditionalFormatting sqref="AG482:AG500">
    <cfRule type="notContainsBlanks" dxfId="243" priority="234">
      <formula>LEN(TRIM(AG482))&gt;0</formula>
    </cfRule>
  </conditionalFormatting>
  <conditionalFormatting sqref="AG347:AI351">
    <cfRule type="notContainsBlanks" dxfId="242" priority="1624">
      <formula>LEN(TRIM(AG347))&gt;0</formula>
    </cfRule>
  </conditionalFormatting>
  <conditionalFormatting sqref="AG371:AI373">
    <cfRule type="notContainsBlanks" dxfId="241" priority="1436">
      <formula>LEN(TRIM(AG371))&gt;0</formula>
    </cfRule>
  </conditionalFormatting>
  <conditionalFormatting sqref="AG332:AK332">
    <cfRule type="notContainsBlanks" dxfId="240" priority="1246">
      <formula>LEN(TRIM(AG332))&gt;0</formula>
    </cfRule>
  </conditionalFormatting>
  <conditionalFormatting sqref="AG344:AK344">
    <cfRule type="notContainsBlanks" dxfId="239" priority="1616">
      <formula>LEN(TRIM(AG344))&gt;0</formula>
    </cfRule>
  </conditionalFormatting>
  <conditionalFormatting sqref="AH270:AI281 AD282:AD283">
    <cfRule type="notContainsBlanks" dxfId="238" priority="2053">
      <formula>LEN(TRIM(AD270))&gt;0</formula>
    </cfRule>
  </conditionalFormatting>
  <conditionalFormatting sqref="AH356:AI356">
    <cfRule type="notContainsBlanks" dxfId="237" priority="1583">
      <formula>LEN(TRIM(AH356))&gt;0</formula>
    </cfRule>
  </conditionalFormatting>
  <conditionalFormatting sqref="AH388:AI391 Z392:AK392">
    <cfRule type="notContainsBlanks" dxfId="236" priority="495">
      <formula>LEN(TRIM(Z388))&gt;0</formula>
    </cfRule>
  </conditionalFormatting>
  <conditionalFormatting sqref="AH398:AI500 J479:P484 R482:Y493">
    <cfRule type="notContainsBlanks" dxfId="235" priority="334">
      <formula>LEN(TRIM(J398))&gt;0</formula>
    </cfRule>
  </conditionalFormatting>
  <conditionalFormatting sqref="AH379:AK381">
    <cfRule type="notContainsBlanks" dxfId="234" priority="506">
      <formula>LEN(TRIM(AH379))&gt;0</formula>
    </cfRule>
  </conditionalFormatting>
  <conditionalFormatting sqref="AJ304">
    <cfRule type="notContainsBlanks" dxfId="233" priority="1863">
      <formula>LEN(TRIM(AJ304))&gt;0</formula>
    </cfRule>
  </conditionalFormatting>
  <conditionalFormatting sqref="AJ329:AJ330">
    <cfRule type="notContainsBlanks" dxfId="232" priority="1696">
      <formula>LEN(TRIM(AJ329))&gt;0</formula>
    </cfRule>
  </conditionalFormatting>
  <conditionalFormatting sqref="AJ334:AJ335">
    <cfRule type="notContainsBlanks" dxfId="231" priority="1691">
      <formula>LEN(TRIM(AJ334))&gt;0</formula>
    </cfRule>
  </conditionalFormatting>
  <conditionalFormatting sqref="AJ358:AJ359">
    <cfRule type="notContainsBlanks" dxfId="230" priority="1543">
      <formula>LEN(TRIM(AJ358))&gt;0</formula>
    </cfRule>
  </conditionalFormatting>
  <conditionalFormatting sqref="AJ362">
    <cfRule type="notContainsBlanks" dxfId="229" priority="1524">
      <formula>LEN(TRIM(AJ362))&gt;0</formula>
    </cfRule>
  </conditionalFormatting>
  <conditionalFormatting sqref="AJ387:AJ389">
    <cfRule type="notContainsBlanks" dxfId="228" priority="500">
      <formula>LEN(TRIM(AJ387))&gt;0</formula>
    </cfRule>
  </conditionalFormatting>
  <conditionalFormatting sqref="AJ400">
    <cfRule type="notContainsBlanks" dxfId="227" priority="73">
      <formula>LEN(TRIM(AJ400))&gt;0</formula>
    </cfRule>
  </conditionalFormatting>
  <conditionalFormatting sqref="AJ402:AJ404">
    <cfRule type="notContainsBlanks" dxfId="226" priority="72">
      <formula>LEN(TRIM(AJ402))&gt;0</formula>
    </cfRule>
  </conditionalFormatting>
  <conditionalFormatting sqref="AJ406">
    <cfRule type="notContainsBlanks" dxfId="225" priority="70">
      <formula>LEN(TRIM(AJ406))&gt;0</formula>
    </cfRule>
  </conditionalFormatting>
  <conditionalFormatting sqref="AJ416:AJ417">
    <cfRule type="notContainsBlanks" dxfId="224" priority="67">
      <formula>LEN(TRIM(AJ416))&gt;0</formula>
    </cfRule>
  </conditionalFormatting>
  <conditionalFormatting sqref="AJ432">
    <cfRule type="notContainsBlanks" dxfId="223" priority="63">
      <formula>LEN(TRIM(AJ432))&gt;0</formula>
    </cfRule>
  </conditionalFormatting>
  <conditionalFormatting sqref="AJ434">
    <cfRule type="notContainsBlanks" dxfId="222" priority="60">
      <formula>LEN(TRIM(AJ434))&gt;0</formula>
    </cfRule>
  </conditionalFormatting>
  <conditionalFormatting sqref="AJ447:AJ459">
    <cfRule type="notContainsBlanks" dxfId="221" priority="43">
      <formula>LEN(TRIM(AJ447))&gt;0</formula>
    </cfRule>
  </conditionalFormatting>
  <conditionalFormatting sqref="AJ465">
    <cfRule type="notContainsBlanks" dxfId="220" priority="33">
      <formula>LEN(TRIM(AJ465))&gt;0</formula>
    </cfRule>
  </conditionalFormatting>
  <conditionalFormatting sqref="AJ472:AJ475">
    <cfRule type="notContainsBlanks" dxfId="219" priority="32">
      <formula>LEN(TRIM(AJ472))&gt;0</formula>
    </cfRule>
  </conditionalFormatting>
  <conditionalFormatting sqref="AJ477">
    <cfRule type="notContainsBlanks" dxfId="218" priority="25">
      <formula>LEN(TRIM(AJ477))&gt;0</formula>
    </cfRule>
  </conditionalFormatting>
  <conditionalFormatting sqref="AJ479:AJ480">
    <cfRule type="notContainsBlanks" dxfId="217" priority="28">
      <formula>LEN(TRIM(AJ479))&gt;0</formula>
    </cfRule>
  </conditionalFormatting>
  <conditionalFormatting sqref="AJ482:AJ488">
    <cfRule type="notContainsBlanks" dxfId="216" priority="230">
      <formula>LEN(TRIM(AJ482))&gt;0</formula>
    </cfRule>
  </conditionalFormatting>
  <conditionalFormatting sqref="AJ492">
    <cfRule type="notContainsBlanks" dxfId="215" priority="228">
      <formula>LEN(TRIM(AJ492))&gt;0</formula>
    </cfRule>
  </conditionalFormatting>
  <conditionalFormatting sqref="AJ310:AK310">
    <cfRule type="notContainsBlanks" dxfId="214" priority="1755">
      <formula>LEN(TRIM(AJ310))&gt;0</formula>
    </cfRule>
  </conditionalFormatting>
  <conditionalFormatting sqref="AJ350:AK350">
    <cfRule type="notContainsBlanks" dxfId="213" priority="1622">
      <formula>LEN(TRIM(AJ350))&gt;0</formula>
    </cfRule>
  </conditionalFormatting>
  <conditionalFormatting sqref="AJ360:AK360 AK361:AK362">
    <cfRule type="notContainsBlanks" dxfId="212" priority="1542">
      <formula>LEN(TRIM(AJ360))&gt;0</formula>
    </cfRule>
  </conditionalFormatting>
  <conditionalFormatting sqref="AJ365:AK365">
    <cfRule type="notContainsBlanks" dxfId="211" priority="1430">
      <formula>LEN(TRIM(AJ365))&gt;0</formula>
    </cfRule>
  </conditionalFormatting>
  <conditionalFormatting sqref="AJ373:AK377">
    <cfRule type="notContainsBlanks" dxfId="210" priority="1440">
      <formula>LEN(TRIM(AJ373))&gt;0</formula>
    </cfRule>
  </conditionalFormatting>
  <conditionalFormatting sqref="AJ396:AK396">
    <cfRule type="notContainsBlanks" dxfId="209" priority="2">
      <formula>LEN(TRIM(AJ396))&gt;0</formula>
    </cfRule>
  </conditionalFormatting>
  <conditionalFormatting sqref="AJ398:AK399">
    <cfRule type="notContainsBlanks" dxfId="208" priority="74">
      <formula>LEN(TRIM(AJ398))&gt;0</formula>
    </cfRule>
  </conditionalFormatting>
  <conditionalFormatting sqref="AJ401:AK401 AJ405:AK405 AJ409:AK413 AJ442">
    <cfRule type="notContainsBlanks" dxfId="207" priority="76">
      <formula>LEN(TRIM(AJ401))&gt;0</formula>
    </cfRule>
  </conditionalFormatting>
  <conditionalFormatting sqref="AJ418:AK418">
    <cfRule type="notContainsBlanks" dxfId="206" priority="69">
      <formula>LEN(TRIM(AJ418))&gt;0</formula>
    </cfRule>
  </conditionalFormatting>
  <conditionalFormatting sqref="AJ421:AK421">
    <cfRule type="notContainsBlanks" dxfId="205" priority="59">
      <formula>LEN(TRIM(AJ421))&gt;0</formula>
    </cfRule>
  </conditionalFormatting>
  <conditionalFormatting sqref="AJ423:AK431">
    <cfRule type="notContainsBlanks" dxfId="204" priority="61">
      <formula>LEN(TRIM(AJ423))&gt;0</formula>
    </cfRule>
  </conditionalFormatting>
  <conditionalFormatting sqref="AJ435:AK435">
    <cfRule type="notContainsBlanks" dxfId="203" priority="64">
      <formula>LEN(TRIM(AJ435))&gt;0</formula>
    </cfRule>
  </conditionalFormatting>
  <conditionalFormatting sqref="AJ438:AK441">
    <cfRule type="notContainsBlanks" dxfId="202" priority="55">
      <formula>LEN(TRIM(AJ438))&gt;0</formula>
    </cfRule>
  </conditionalFormatting>
  <conditionalFormatting sqref="AJ443:AK446">
    <cfRule type="notContainsBlanks" dxfId="201" priority="53">
      <formula>LEN(TRIM(AJ443))&gt;0</formula>
    </cfRule>
  </conditionalFormatting>
  <conditionalFormatting sqref="AJ460:AK462">
    <cfRule type="notContainsBlanks" dxfId="200" priority="42">
      <formula>LEN(TRIM(AJ460))&gt;0</formula>
    </cfRule>
  </conditionalFormatting>
  <conditionalFormatting sqref="AJ467:AK471">
    <cfRule type="notContainsBlanks" dxfId="199" priority="37">
      <formula>LEN(TRIM(AJ467))&gt;0</formula>
    </cfRule>
  </conditionalFormatting>
  <conditionalFormatting sqref="AJ478:AK478">
    <cfRule type="notContainsBlanks" dxfId="198" priority="26">
      <formula>LEN(TRIM(AJ478))&gt;0</formula>
    </cfRule>
  </conditionalFormatting>
  <conditionalFormatting sqref="AJ481:AK481">
    <cfRule type="notContainsBlanks" dxfId="197" priority="31">
      <formula>LEN(TRIM(AJ481))&gt;0</formula>
    </cfRule>
  </conditionalFormatting>
  <conditionalFormatting sqref="AJ494:AK495">
    <cfRule type="notContainsBlanks" dxfId="196" priority="222">
      <formula>LEN(TRIM(AJ494))&gt;0</formula>
    </cfRule>
  </conditionalFormatting>
  <conditionalFormatting sqref="AJ497:AK499">
    <cfRule type="notContainsBlanks" dxfId="195" priority="219">
      <formula>LEN(TRIM(AJ497))&gt;0</formula>
    </cfRule>
  </conditionalFormatting>
  <conditionalFormatting sqref="AK1">
    <cfRule type="duplicateValues" dxfId="194" priority="1736"/>
  </conditionalFormatting>
  <conditionalFormatting sqref="AK312">
    <cfRule type="notContainsBlanks" dxfId="193" priority="1687">
      <formula>LEN(TRIM(AK312))&gt;0</formula>
    </cfRule>
  </conditionalFormatting>
  <conditionalFormatting sqref="AK328:AK330">
    <cfRule type="notContainsBlanks" dxfId="192" priority="1695">
      <formula>LEN(TRIM(AK328))&gt;0</formula>
    </cfRule>
  </conditionalFormatting>
  <conditionalFormatting sqref="AK335">
    <cfRule type="notContainsBlanks" dxfId="191" priority="1690">
      <formula>LEN(TRIM(AK335))&gt;0</formula>
    </cfRule>
  </conditionalFormatting>
  <conditionalFormatting sqref="AK389:AK391">
    <cfRule type="notContainsBlanks" dxfId="190" priority="499">
      <formula>LEN(TRIM(AK389))&gt;0</formula>
    </cfRule>
  </conditionalFormatting>
  <conditionalFormatting sqref="AK394">
    <cfRule type="notContainsBlanks" dxfId="189" priority="488">
      <formula>LEN(TRIM(AK394))&gt;0</formula>
    </cfRule>
  </conditionalFormatting>
  <conditionalFormatting sqref="AK417">
    <cfRule type="notContainsBlanks" dxfId="188" priority="68">
      <formula>LEN(TRIM(AK417))&gt;0</formula>
    </cfRule>
  </conditionalFormatting>
  <conditionalFormatting sqref="AK419">
    <cfRule type="notContainsBlanks" dxfId="187" priority="66">
      <formula>LEN(TRIM(AK419))&gt;0</formula>
    </cfRule>
  </conditionalFormatting>
  <conditionalFormatting sqref="AK432:AK434">
    <cfRule type="notContainsBlanks" dxfId="186" priority="62">
      <formula>LEN(TRIM(AK432))&gt;0</formula>
    </cfRule>
  </conditionalFormatting>
  <conditionalFormatting sqref="AK436">
    <cfRule type="notContainsBlanks" dxfId="185" priority="57">
      <formula>LEN(TRIM(AK436))&gt;0</formula>
    </cfRule>
  </conditionalFormatting>
  <conditionalFormatting sqref="AK448:AK454">
    <cfRule type="notContainsBlanks" dxfId="184" priority="48">
      <formula>LEN(TRIM(AK448))&gt;0</formula>
    </cfRule>
  </conditionalFormatting>
  <conditionalFormatting sqref="AK456">
    <cfRule type="notContainsBlanks" dxfId="183" priority="47">
      <formula>LEN(TRIM(AK456))&gt;0</formula>
    </cfRule>
  </conditionalFormatting>
  <conditionalFormatting sqref="AK458:AK459">
    <cfRule type="notContainsBlanks" dxfId="182" priority="45">
      <formula>LEN(TRIM(AK458))&gt;0</formula>
    </cfRule>
  </conditionalFormatting>
  <conditionalFormatting sqref="AK463:AK464">
    <cfRule type="notContainsBlanks" dxfId="181" priority="40">
      <formula>LEN(TRIM(AK463))&gt;0</formula>
    </cfRule>
  </conditionalFormatting>
  <conditionalFormatting sqref="AK472:AK477">
    <cfRule type="notContainsBlanks" dxfId="180" priority="24">
      <formula>LEN(TRIM(AK472))&gt;0</formula>
    </cfRule>
  </conditionalFormatting>
  <conditionalFormatting sqref="AK482:AK485">
    <cfRule type="notContainsBlanks" dxfId="179" priority="223">
      <formula>LEN(TRIM(AK482))&gt;0</formula>
    </cfRule>
  </conditionalFormatting>
  <conditionalFormatting sqref="AK479:AL479">
    <cfRule type="notContainsBlanks" dxfId="178" priority="29">
      <formula>LEN(TRIM(AK479))&gt;0</formula>
    </cfRule>
  </conditionalFormatting>
  <conditionalFormatting sqref="AM329:AM330">
    <cfRule type="notContainsBlanks" dxfId="177" priority="1694">
      <formula>LEN(TRIM(AM329))&gt;0</formula>
    </cfRule>
  </conditionalFormatting>
  <conditionalFormatting sqref="AM335">
    <cfRule type="notContainsBlanks" dxfId="176" priority="1689">
      <formula>LEN(TRIM(AM335))&gt;0</formula>
    </cfRule>
  </conditionalFormatting>
  <conditionalFormatting sqref="AM344">
    <cfRule type="notContainsBlanks" dxfId="175" priority="1615">
      <formula>LEN(TRIM(AM344))&gt;0</formula>
    </cfRule>
  </conditionalFormatting>
  <conditionalFormatting sqref="AM346 AM375:AM377">
    <cfRule type="notContainsBlanks" dxfId="174" priority="1618">
      <formula>LEN(TRIM(AM346))&gt;0</formula>
    </cfRule>
  </conditionalFormatting>
  <conditionalFormatting sqref="AM350">
    <cfRule type="notContainsBlanks" dxfId="173" priority="1621">
      <formula>LEN(TRIM(AM350))&gt;0</formula>
    </cfRule>
  </conditionalFormatting>
  <conditionalFormatting sqref="AM355:AM356">
    <cfRule type="notContainsBlanks" dxfId="172" priority="1569">
      <formula>LEN(TRIM(AM355))&gt;0</formula>
    </cfRule>
  </conditionalFormatting>
  <conditionalFormatting sqref="AM360">
    <cfRule type="notContainsBlanks" dxfId="171" priority="1541">
      <formula>LEN(TRIM(AM360))&gt;0</formula>
    </cfRule>
  </conditionalFormatting>
  <conditionalFormatting sqref="AM363:AM364">
    <cfRule type="notContainsBlanks" dxfId="170" priority="1500">
      <formula>LEN(TRIM(AM363))&gt;0</formula>
    </cfRule>
  </conditionalFormatting>
  <conditionalFormatting sqref="AM383">
    <cfRule type="notContainsBlanks" dxfId="169" priority="513">
      <formula>LEN(TRIM(AM383))&gt;0</formula>
    </cfRule>
  </conditionalFormatting>
  <conditionalFormatting sqref="AM385">
    <cfRule type="notContainsBlanks" dxfId="168" priority="496">
      <formula>LEN(TRIM(AM385))&gt;0</formula>
    </cfRule>
  </conditionalFormatting>
  <conditionalFormatting sqref="AM389">
    <cfRule type="notContainsBlanks" dxfId="167" priority="498">
      <formula>LEN(TRIM(AM389))&gt;0</formula>
    </cfRule>
  </conditionalFormatting>
  <conditionalFormatting sqref="AM391:AM392">
    <cfRule type="notContainsBlanks" dxfId="166" priority="479">
      <formula>LEN(TRIM(AM391))&gt;0</formula>
    </cfRule>
  </conditionalFormatting>
  <conditionalFormatting sqref="AM396">
    <cfRule type="notContainsBlanks" dxfId="165" priority="1">
      <formula>LEN(TRIM(AM396))&gt;0</formula>
    </cfRule>
  </conditionalFormatting>
  <conditionalFormatting sqref="AM412">
    <cfRule type="notContainsBlanks" dxfId="164" priority="71">
      <formula>LEN(TRIM(AM412))&gt;0</formula>
    </cfRule>
  </conditionalFormatting>
  <conditionalFormatting sqref="AM421">
    <cfRule type="notContainsBlanks" dxfId="163" priority="58">
      <formula>LEN(TRIM(AM421))&gt;0</formula>
    </cfRule>
  </conditionalFormatting>
  <conditionalFormatting sqref="AM435:AM436">
    <cfRule type="notContainsBlanks" dxfId="162" priority="56">
      <formula>LEN(TRIM(AM435))&gt;0</formula>
    </cfRule>
  </conditionalFormatting>
  <conditionalFormatting sqref="AM438:AM439">
    <cfRule type="notContainsBlanks" dxfId="161" priority="34">
      <formula>LEN(TRIM(AM438))&gt;0</formula>
    </cfRule>
  </conditionalFormatting>
  <conditionalFormatting sqref="AM441">
    <cfRule type="notContainsBlanks" dxfId="160" priority="54">
      <formula>LEN(TRIM(AM441))&gt;0</formula>
    </cfRule>
  </conditionalFormatting>
  <conditionalFormatting sqref="AM443">
    <cfRule type="notContainsBlanks" dxfId="159" priority="52">
      <formula>LEN(TRIM(AM443))&gt;0</formula>
    </cfRule>
  </conditionalFormatting>
  <conditionalFormatting sqref="AM449">
    <cfRule type="notContainsBlanks" dxfId="158" priority="51">
      <formula>LEN(TRIM(AM449))&gt;0</formula>
    </cfRule>
  </conditionalFormatting>
  <conditionalFormatting sqref="AM451">
    <cfRule type="notContainsBlanks" dxfId="157" priority="49">
      <formula>LEN(TRIM(AM451))&gt;0</formula>
    </cfRule>
  </conditionalFormatting>
  <conditionalFormatting sqref="AM453:AM456">
    <cfRule type="notContainsBlanks" dxfId="156" priority="46">
      <formula>LEN(TRIM(AM453))&gt;0</formula>
    </cfRule>
  </conditionalFormatting>
  <conditionalFormatting sqref="AM458">
    <cfRule type="notContainsBlanks" dxfId="155" priority="44">
      <formula>LEN(TRIM(AM458))&gt;0</formula>
    </cfRule>
  </conditionalFormatting>
  <conditionalFormatting sqref="AM460:AM463">
    <cfRule type="notContainsBlanks" dxfId="154" priority="41">
      <formula>LEN(TRIM(AM460))&gt;0</formula>
    </cfRule>
  </conditionalFormatting>
  <conditionalFormatting sqref="AM468:AM470">
    <cfRule type="notContainsBlanks" dxfId="153" priority="35">
      <formula>LEN(TRIM(AM468))&gt;0</formula>
    </cfRule>
  </conditionalFormatting>
  <conditionalFormatting sqref="AM472:AM473">
    <cfRule type="notContainsBlanks" dxfId="152" priority="36">
      <formula>LEN(TRIM(AM472))&gt;0</formula>
    </cfRule>
  </conditionalFormatting>
  <conditionalFormatting sqref="AM476:AM479">
    <cfRule type="notContainsBlanks" dxfId="151" priority="30">
      <formula>LEN(TRIM(AM476))&gt;0</formula>
    </cfRule>
  </conditionalFormatting>
  <conditionalFormatting sqref="AM481:AM483">
    <cfRule type="notContainsBlanks" dxfId="150" priority="27">
      <formula>LEN(TRIM(AM481))&gt;0</formula>
    </cfRule>
  </conditionalFormatting>
  <conditionalFormatting sqref="AM485">
    <cfRule type="notContainsBlanks" dxfId="149" priority="217">
      <formula>LEN(TRIM(AM485))&gt;0</formula>
    </cfRule>
  </conditionalFormatting>
  <conditionalFormatting sqref="AM495">
    <cfRule type="notContainsBlanks" dxfId="148" priority="216">
      <formula>LEN(TRIM(AM495))&gt;0</formula>
    </cfRule>
  </conditionalFormatting>
  <conditionalFormatting sqref="AM497">
    <cfRule type="notContainsBlanks" dxfId="147" priority="215">
      <formula>LEN(TRIM(AM497))&gt;0</formula>
    </cfRule>
  </conditionalFormatting>
  <dataValidations disablePrompts="1" count="2">
    <dataValidation type="list" allowBlank="1" showInputMessage="1" sqref="T2:T5 T7:T24 T30:T34 T36:T40 T47 T44 T64:T66 T101:T113" xr:uid="{F200A324-450B-47DC-A091-60301F55358D}">
      <formula1>ListaMeds</formula1>
    </dataValidation>
    <dataValidation type="list" allowBlank="1" showInputMessage="1" showErrorMessage="1" sqref="X1:X267 Y271 Y293:Y299 Y276 Y285:Y291 X270:X279 Y281:Y283 Y278:Y279 Y184 Y273:Y274 X281:X299 X310:X314 Y330 X301:Y308 X322 X325:X329 X320 Y334 Y336 Y339 X318:Y319 X331:X335 X337 X340:X343 Y346:Y347 Y349:Y350 X345:X350 Y343 AM360 X353:X367 AJ358:AJ360 AJ362 X370:X372 X375:X378 AM364 AJ355:AK355 AJ367:AJ370 I1:I379 AE332:AE371 AK375:AK377 AG364:AG373 AK370 AF351:AF371 V369:V379 AD364:AD371 V340:V343 V337 V331:V335 V325:V329 V305:V314 V322 V318:V320 V282:V303 V265:V269 V2:V263 V271:V280 V345:V367 AJ375:AJ379 AJ373:AK373 L1:L308 L313:L324 AJ364:AK365 J366:J379 J313:J314 J290:J291 J363:J364 J2:J287 J293:J311 J318:J323 J329 J331:J361 AK379 AG332:AK332 AM375:AM377 AB364:AC379 K329:L379 K1:K286 K290 K295:K296 K298:K308 K318:K324 AC298:AC362 AE374:AF379 AD373:AD379 AB249:AB362 AD2:AD362 AE2:AF331 AG133:AH270 AC2:AC228 AG305 AC267 AG296 AG271:AG294 AG300:AG301 AB2:AB247 AC254 AG318:AG320 AJ304 AJ310:AK310 AK328 AG329:AG330 AJ329:AK330 AF332:AF349 AG312 AM335 AK312 AJ335:AK335 AG375:AG379 AJ344:AJ346 AG344:AG346 AM329:AM330 AF350:AG350 AG351 AG353:AG355 AJ350:AK350 AM350 AK346 AM346 AK344 AM344 AM355:AM356 AG358:AG362 AK360:AK362" xr:uid="{3ADAF1AA-F26E-41EF-B1EF-28AA356261E1}">
      <formula1>#REF!</formula1>
    </dataValidation>
  </dataValidations>
  <hyperlinks>
    <hyperlink ref="F272" location="'GUTIERRY SILVA DOS SANTOS'!A1" display="GUTIERRY SILVA DOS SANTOS" xr:uid="{AD979675-598F-47E6-AE24-BB2FD523C732}"/>
    <hyperlink ref="F273" location="'Angela Maria Bottino'!A1" display="ANGELA MARIA BOTTINO" xr:uid="{41869352-4E8F-4B38-90FF-8BC40A67D7DE}"/>
    <hyperlink ref="F312" location="FABIOLA DUARTE MACHADO DOS SANT!A1" display="FABIOLA DUARTE MACHADO DOS SANT!A1" xr:uid="{49A21353-ECBD-424C-A607-FA691A67CC6D}"/>
    <hyperlink ref="F311" location="ANDRE LUIS CHAVES RENNO!A1" display="ANDRE LUIS CHAVES RENNO!A1" xr:uid="{67A6AD52-198C-4B9D-A306-AEF512B12C97}"/>
    <hyperlink ref="F309" location="Ana Carla Lima Castilho!A1" display="Ana Carla Lima Castilho!A1" xr:uid="{5246080A-995F-4B25-95AB-D8FEF3A0E0D3}"/>
  </hyperlinks>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36872" r:id="rId4" name="Control 8">
          <controlPr defaultSize="0" autoPict="0" r:id="rId5">
            <anchor moveWithCells="1">
              <from>
                <xdr:col>8</xdr:col>
                <xdr:colOff>53340</xdr:colOff>
                <xdr:row>616</xdr:row>
                <xdr:rowOff>274320</xdr:rowOff>
              </from>
              <to>
                <xdr:col>8</xdr:col>
                <xdr:colOff>274320</xdr:colOff>
                <xdr:row>617</xdr:row>
                <xdr:rowOff>106680</xdr:rowOff>
              </to>
            </anchor>
          </controlPr>
        </control>
      </mc:Choice>
      <mc:Fallback>
        <control shapeId="36872" r:id="rId4" name="Control 8"/>
      </mc:Fallback>
    </mc:AlternateContent>
    <mc:AlternateContent xmlns:mc="http://schemas.openxmlformats.org/markup-compatibility/2006">
      <mc:Choice Requires="x14">
        <control shapeId="36873" r:id="rId6" name="Control 9">
          <controlPr defaultSize="0" r:id="rId7">
            <anchor moveWithCells="1">
              <from>
                <xdr:col>8</xdr:col>
                <xdr:colOff>53340</xdr:colOff>
                <xdr:row>616</xdr:row>
                <xdr:rowOff>274320</xdr:rowOff>
              </from>
              <to>
                <xdr:col>8</xdr:col>
                <xdr:colOff>495300</xdr:colOff>
                <xdr:row>617</xdr:row>
                <xdr:rowOff>22860</xdr:rowOff>
              </to>
            </anchor>
          </controlPr>
        </control>
      </mc:Choice>
      <mc:Fallback>
        <control shapeId="36873" r:id="rId6" name="Control 9"/>
      </mc:Fallback>
    </mc:AlternateContent>
  </control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F9CD8-9F92-427D-B141-B2C11CFEFB24}">
  <dimension ref="A2:G22"/>
  <sheetViews>
    <sheetView topLeftCell="A37" zoomScale="67" workbookViewId="0">
      <selection activeCell="A10" sqref="A10:C10"/>
      <pivotSelection pane="bottomRight" showHeader="1" extendable="1" axis="axisRow" start="3" max="13" activeRow="9" previousRow="9" click="1" r:id="rId2">
        <pivotArea dataOnly="0" fieldPosition="0">
          <references count="1">
            <reference field="22" count="1">
              <x v="7"/>
            </reference>
          </references>
        </pivotArea>
      </pivotSelection>
    </sheetView>
  </sheetViews>
  <sheetFormatPr defaultRowHeight="14.4" x14ac:dyDescent="0.3"/>
  <cols>
    <col min="1" max="1" width="42.44140625" bestFit="1" customWidth="1"/>
    <col min="2" max="2" width="22" bestFit="1" customWidth="1"/>
    <col min="3" max="3" width="23" bestFit="1" customWidth="1"/>
    <col min="4" max="4" width="58.77734375" bestFit="1" customWidth="1"/>
    <col min="5" max="5" width="26.33203125" bestFit="1" customWidth="1"/>
    <col min="6" max="6" width="24.6640625" bestFit="1" customWidth="1"/>
    <col min="7" max="7" width="25.77734375" bestFit="1" customWidth="1"/>
    <col min="8" max="62" width="58.77734375" bestFit="1" customWidth="1"/>
    <col min="63" max="63" width="10" bestFit="1" customWidth="1"/>
  </cols>
  <sheetData>
    <row r="2" spans="1:7" x14ac:dyDescent="0.3">
      <c r="A2" s="12" t="s">
        <v>2079</v>
      </c>
      <c r="B2" t="s">
        <v>2457</v>
      </c>
    </row>
    <row r="3" spans="1:7" x14ac:dyDescent="0.3">
      <c r="A3" s="12" t="s">
        <v>2</v>
      </c>
      <c r="B3" t="s">
        <v>2529</v>
      </c>
      <c r="E3" s="12" t="s">
        <v>2079</v>
      </c>
      <c r="F3" t="s">
        <v>2457</v>
      </c>
    </row>
    <row r="4" spans="1:7" x14ac:dyDescent="0.3">
      <c r="A4" s="12" t="s">
        <v>19</v>
      </c>
      <c r="B4" t="s">
        <v>2529</v>
      </c>
      <c r="E4" s="12" t="s">
        <v>2</v>
      </c>
      <c r="F4" t="s">
        <v>2529</v>
      </c>
    </row>
    <row r="6" spans="1:7" x14ac:dyDescent="0.3">
      <c r="A6" s="12" t="s">
        <v>21</v>
      </c>
      <c r="B6" t="s">
        <v>2605</v>
      </c>
      <c r="C6" t="s">
        <v>2606</v>
      </c>
      <c r="E6" s="12" t="s">
        <v>21</v>
      </c>
      <c r="F6" t="s">
        <v>23</v>
      </c>
      <c r="G6" t="s">
        <v>2607</v>
      </c>
    </row>
    <row r="7" spans="1:7" x14ac:dyDescent="0.3">
      <c r="A7" s="13" t="s">
        <v>2375</v>
      </c>
      <c r="B7">
        <v>3</v>
      </c>
      <c r="C7" s="77">
        <v>0.17647058823529413</v>
      </c>
      <c r="E7" s="13" t="s">
        <v>28</v>
      </c>
      <c r="F7">
        <v>17</v>
      </c>
      <c r="G7" s="77">
        <v>0.19318181818181818</v>
      </c>
    </row>
    <row r="8" spans="1:7" x14ac:dyDescent="0.3">
      <c r="A8" s="13" t="s">
        <v>27</v>
      </c>
      <c r="B8">
        <v>2</v>
      </c>
      <c r="C8" s="77">
        <v>0.11764705882352941</v>
      </c>
      <c r="E8" s="13" t="s">
        <v>33</v>
      </c>
      <c r="F8">
        <v>9</v>
      </c>
      <c r="G8" s="77">
        <v>0.10227272727272728</v>
      </c>
    </row>
    <row r="9" spans="1:7" x14ac:dyDescent="0.3">
      <c r="A9" s="13" t="s">
        <v>60</v>
      </c>
      <c r="B9">
        <v>2</v>
      </c>
      <c r="C9" s="77">
        <v>0.11764705882352941</v>
      </c>
      <c r="E9" s="13" t="s">
        <v>39</v>
      </c>
      <c r="F9">
        <v>9</v>
      </c>
      <c r="G9" s="77">
        <v>0.10227272727272728</v>
      </c>
    </row>
    <row r="10" spans="1:7" x14ac:dyDescent="0.3">
      <c r="A10" s="13" t="s">
        <v>2516</v>
      </c>
      <c r="B10">
        <v>2</v>
      </c>
      <c r="C10" s="77">
        <v>0.11764705882352941</v>
      </c>
      <c r="E10" s="13" t="s">
        <v>43</v>
      </c>
      <c r="F10">
        <v>8</v>
      </c>
      <c r="G10" s="77">
        <v>9.0909090909090912E-2</v>
      </c>
    </row>
    <row r="11" spans="1:7" x14ac:dyDescent="0.3">
      <c r="A11" s="13" t="s">
        <v>30</v>
      </c>
      <c r="B11">
        <v>2</v>
      </c>
      <c r="C11" s="77">
        <v>0.11764705882352941</v>
      </c>
      <c r="E11" s="13" t="s">
        <v>31</v>
      </c>
      <c r="F11">
        <v>8</v>
      </c>
      <c r="G11" s="77">
        <v>9.0909090909090912E-2</v>
      </c>
    </row>
    <row r="12" spans="1:7" x14ac:dyDescent="0.3">
      <c r="A12" s="13" t="s">
        <v>90</v>
      </c>
      <c r="B12">
        <v>1</v>
      </c>
      <c r="C12" s="77">
        <v>5.8823529411764705E-2</v>
      </c>
      <c r="E12" s="13" t="s">
        <v>46</v>
      </c>
      <c r="F12">
        <v>8</v>
      </c>
      <c r="G12" s="77">
        <v>9.0909090909090912E-2</v>
      </c>
    </row>
    <row r="13" spans="1:7" x14ac:dyDescent="0.3">
      <c r="A13" s="13" t="s">
        <v>52</v>
      </c>
      <c r="B13">
        <v>1</v>
      </c>
      <c r="C13" s="77">
        <v>5.8823529411764705E-2</v>
      </c>
      <c r="E13" s="13" t="s">
        <v>36</v>
      </c>
      <c r="F13">
        <v>6</v>
      </c>
      <c r="G13" s="77">
        <v>6.8181818181818177E-2</v>
      </c>
    </row>
    <row r="14" spans="1:7" x14ac:dyDescent="0.3">
      <c r="A14" s="13" t="s">
        <v>184</v>
      </c>
      <c r="B14">
        <v>1</v>
      </c>
      <c r="C14" s="77">
        <v>5.8823529411764705E-2</v>
      </c>
      <c r="E14" s="13" t="s">
        <v>124</v>
      </c>
      <c r="F14">
        <v>4</v>
      </c>
      <c r="G14" s="77">
        <v>4.5454545454545456E-2</v>
      </c>
    </row>
    <row r="15" spans="1:7" x14ac:dyDescent="0.3">
      <c r="A15" s="13" t="s">
        <v>2754</v>
      </c>
      <c r="B15">
        <v>1</v>
      </c>
      <c r="C15" s="77">
        <v>5.8823529411764705E-2</v>
      </c>
      <c r="E15" s="13" t="s">
        <v>227</v>
      </c>
      <c r="F15">
        <v>4</v>
      </c>
      <c r="G15" s="77">
        <v>4.5454545454545456E-2</v>
      </c>
    </row>
    <row r="16" spans="1:7" x14ac:dyDescent="0.3">
      <c r="A16" s="13" t="s">
        <v>29</v>
      </c>
      <c r="B16">
        <v>1</v>
      </c>
      <c r="C16" s="77">
        <v>5.8823529411764705E-2</v>
      </c>
      <c r="E16" s="13" t="s">
        <v>55</v>
      </c>
      <c r="F16">
        <v>4</v>
      </c>
      <c r="G16" s="77">
        <v>4.5454545454545456E-2</v>
      </c>
    </row>
    <row r="17" spans="1:7" x14ac:dyDescent="0.3">
      <c r="A17" s="13" t="s">
        <v>50</v>
      </c>
      <c r="B17">
        <v>1</v>
      </c>
      <c r="C17" s="77">
        <v>5.8823529411764705E-2</v>
      </c>
      <c r="E17" s="13" t="s">
        <v>25</v>
      </c>
      <c r="F17">
        <v>4</v>
      </c>
      <c r="G17" s="77">
        <v>4.5454545454545456E-2</v>
      </c>
    </row>
    <row r="18" spans="1:7" x14ac:dyDescent="0.3">
      <c r="A18" s="13" t="s">
        <v>171</v>
      </c>
      <c r="C18" s="77">
        <v>0</v>
      </c>
      <c r="E18" s="13" t="s">
        <v>51</v>
      </c>
      <c r="F18">
        <v>3</v>
      </c>
      <c r="G18" s="77">
        <v>3.4090909090909088E-2</v>
      </c>
    </row>
    <row r="19" spans="1:7" x14ac:dyDescent="0.3">
      <c r="A19" s="13" t="s">
        <v>65</v>
      </c>
      <c r="B19">
        <v>17</v>
      </c>
      <c r="C19" s="77">
        <v>1</v>
      </c>
      <c r="E19" s="13" t="s">
        <v>114</v>
      </c>
      <c r="F19">
        <v>2</v>
      </c>
      <c r="G19" s="77">
        <v>2.2727272727272728E-2</v>
      </c>
    </row>
    <row r="20" spans="1:7" x14ac:dyDescent="0.3">
      <c r="E20" s="13" t="s">
        <v>112</v>
      </c>
      <c r="F20">
        <v>1</v>
      </c>
      <c r="G20" s="77">
        <v>1.1363636363636364E-2</v>
      </c>
    </row>
    <row r="21" spans="1:7" x14ac:dyDescent="0.3">
      <c r="E21" s="13" t="s">
        <v>113</v>
      </c>
      <c r="F21">
        <v>1</v>
      </c>
      <c r="G21" s="77">
        <v>1.1363636363636364E-2</v>
      </c>
    </row>
    <row r="22" spans="1:7" x14ac:dyDescent="0.3">
      <c r="E22" s="13" t="s">
        <v>65</v>
      </c>
      <c r="F22">
        <v>88</v>
      </c>
      <c r="G22" s="77">
        <v>1</v>
      </c>
    </row>
  </sheetData>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D7873-6214-4632-9534-97037DB3EF47}">
  <sheetPr codeName="Planilha6" filterMode="1">
    <tabColor theme="8" tint="0.39997558519241921"/>
    <pageSetUpPr autoPageBreaks="0"/>
  </sheetPr>
  <dimension ref="A1:AO292"/>
  <sheetViews>
    <sheetView showGridLines="0" zoomScale="80" zoomScaleNormal="80" workbookViewId="0">
      <pane ySplit="2" topLeftCell="A20" activePane="bottomLeft" state="frozen"/>
      <selection pane="bottomLeft" activeCell="E20" sqref="E20"/>
    </sheetView>
  </sheetViews>
  <sheetFormatPr defaultRowHeight="14.4" x14ac:dyDescent="0.3"/>
  <cols>
    <col min="1" max="1" width="13" customWidth="1"/>
    <col min="2" max="2" width="12.33203125" style="5" customWidth="1"/>
    <col min="3" max="3" width="25" style="5" customWidth="1"/>
    <col min="4" max="4" width="35.109375" style="5" bestFit="1" customWidth="1"/>
    <col min="5" max="5" width="47.33203125" bestFit="1" customWidth="1"/>
    <col min="6" max="6" width="18.5546875" bestFit="1" customWidth="1"/>
    <col min="7" max="7" width="8.88671875" style="5"/>
    <col min="8" max="8" width="17.44140625" style="5" bestFit="1" customWidth="1"/>
    <col min="9" max="9" width="15.6640625" style="5" bestFit="1" customWidth="1"/>
    <col min="10" max="10" width="20.109375" style="5" bestFit="1" customWidth="1"/>
    <col min="11" max="11" width="11.88671875" style="5" bestFit="1" customWidth="1"/>
    <col min="12" max="12" width="47.33203125" customWidth="1"/>
    <col min="13" max="13" width="19.33203125" style="5" customWidth="1"/>
    <col min="14" max="14" width="15.5546875" style="5" bestFit="1" customWidth="1"/>
    <col min="15" max="16" width="8.88671875" style="5"/>
    <col min="17" max="17" width="26.33203125" customWidth="1"/>
    <col min="18" max="18" width="29" customWidth="1"/>
    <col min="19" max="19" width="24.109375" customWidth="1"/>
    <col min="20" max="20" width="26" customWidth="1"/>
    <col min="21" max="21" width="32.33203125" customWidth="1"/>
    <col min="22" max="22" width="10.5546875" bestFit="1" customWidth="1"/>
    <col min="23" max="23" width="46.88671875" style="5" bestFit="1" customWidth="1"/>
    <col min="24" max="24" width="27" style="5" customWidth="1"/>
    <col min="25" max="25" width="26.33203125" bestFit="1" customWidth="1"/>
    <col min="26" max="26" width="15.33203125" bestFit="1" customWidth="1"/>
    <col min="27" max="27" width="21.6640625" bestFit="1" customWidth="1"/>
    <col min="28" max="28" width="21.6640625" customWidth="1"/>
    <col min="29" max="29" width="21.6640625" style="5" customWidth="1"/>
    <col min="30" max="30" width="52.6640625" customWidth="1"/>
    <col min="31" max="31" width="14" style="5" bestFit="1" customWidth="1"/>
    <col min="32" max="32" width="27.33203125" style="5" customWidth="1"/>
    <col min="33" max="33" width="17.44140625" style="5" bestFit="1" customWidth="1"/>
    <col min="34" max="34" width="12.88671875" style="5" bestFit="1" customWidth="1"/>
    <col min="35" max="35" width="13.33203125" style="5" bestFit="1" customWidth="1"/>
    <col min="36" max="36" width="14.33203125" style="5" customWidth="1"/>
    <col min="37" max="37" width="12.44140625" style="5" bestFit="1" customWidth="1"/>
    <col min="38" max="38" width="11.88671875" style="5" bestFit="1" customWidth="1"/>
    <col min="39" max="39" width="19.6640625" style="5" bestFit="1" customWidth="1"/>
    <col min="40" max="40" width="26.33203125" style="5" bestFit="1" customWidth="1"/>
    <col min="41" max="41" width="61.6640625" style="5" bestFit="1" customWidth="1"/>
  </cols>
  <sheetData>
    <row r="1" spans="1:41" x14ac:dyDescent="0.3">
      <c r="A1" s="183" t="s">
        <v>2075</v>
      </c>
      <c r="B1" s="271" t="s">
        <v>2076</v>
      </c>
      <c r="C1" s="271" t="s">
        <v>2076</v>
      </c>
      <c r="D1" s="271" t="s">
        <v>2076</v>
      </c>
      <c r="E1" s="185" t="s">
        <v>2076</v>
      </c>
      <c r="F1" s="184" t="s">
        <v>2076</v>
      </c>
      <c r="G1" s="271" t="s">
        <v>2076</v>
      </c>
      <c r="H1" s="271" t="s">
        <v>2076</v>
      </c>
      <c r="I1" s="271" t="s">
        <v>2076</v>
      </c>
      <c r="J1" s="271" t="s">
        <v>2076</v>
      </c>
      <c r="K1" s="271" t="s">
        <v>2076</v>
      </c>
      <c r="L1" s="184" t="s">
        <v>2076</v>
      </c>
      <c r="M1" s="340" t="s">
        <v>2077</v>
      </c>
      <c r="N1" s="341" t="s">
        <v>2076</v>
      </c>
      <c r="O1" s="341" t="s">
        <v>2076</v>
      </c>
      <c r="P1" s="341" t="s">
        <v>2076</v>
      </c>
      <c r="Q1" s="186" t="s">
        <v>2076</v>
      </c>
      <c r="R1" s="186" t="s">
        <v>2076</v>
      </c>
      <c r="S1" s="186" t="s">
        <v>2076</v>
      </c>
      <c r="T1" s="186" t="s">
        <v>2076</v>
      </c>
      <c r="U1" s="186" t="s">
        <v>2076</v>
      </c>
      <c r="V1" s="186"/>
      <c r="W1" s="196" t="s">
        <v>2078</v>
      </c>
      <c r="X1" s="196"/>
      <c r="Y1" s="187" t="s">
        <v>2076</v>
      </c>
      <c r="Z1" s="187" t="s">
        <v>2076</v>
      </c>
      <c r="AA1" s="187" t="s">
        <v>2076</v>
      </c>
      <c r="AB1" s="187"/>
      <c r="AC1" s="272"/>
      <c r="AD1" s="187" t="s">
        <v>2076</v>
      </c>
      <c r="AE1" s="272" t="s">
        <v>2076</v>
      </c>
      <c r="AF1" s="272" t="s">
        <v>2076</v>
      </c>
      <c r="AG1" s="272" t="s">
        <v>2076</v>
      </c>
      <c r="AH1" s="272" t="s">
        <v>2076</v>
      </c>
      <c r="AI1" s="272" t="s">
        <v>2076</v>
      </c>
      <c r="AJ1" s="272" t="s">
        <v>2076</v>
      </c>
      <c r="AK1" s="272" t="s">
        <v>2076</v>
      </c>
      <c r="AL1" s="272" t="s">
        <v>2076</v>
      </c>
      <c r="AM1" s="272" t="s">
        <v>2076</v>
      </c>
      <c r="AN1" s="272" t="s">
        <v>2076</v>
      </c>
      <c r="AO1" s="272"/>
    </row>
    <row r="2" spans="1:41" s="114" customFormat="1" ht="58.5" customHeight="1" x14ac:dyDescent="0.3">
      <c r="A2" s="256" t="s">
        <v>2079</v>
      </c>
      <c r="B2" s="256" t="s">
        <v>234</v>
      </c>
      <c r="C2" s="256" t="s">
        <v>240</v>
      </c>
      <c r="D2" s="256" t="s">
        <v>181</v>
      </c>
      <c r="E2" s="256" t="s">
        <v>212</v>
      </c>
      <c r="F2" s="256" t="s">
        <v>2080</v>
      </c>
      <c r="G2" s="256" t="s">
        <v>236</v>
      </c>
      <c r="H2" s="257" t="s">
        <v>238</v>
      </c>
      <c r="I2" s="256" t="s">
        <v>176</v>
      </c>
      <c r="J2" s="256" t="s">
        <v>239</v>
      </c>
      <c r="K2" s="258" t="s">
        <v>213</v>
      </c>
      <c r="L2" s="258" t="s">
        <v>246</v>
      </c>
      <c r="M2" s="259" t="s">
        <v>2081</v>
      </c>
      <c r="N2" s="259" t="s">
        <v>237</v>
      </c>
      <c r="O2" s="259" t="s">
        <v>2082</v>
      </c>
      <c r="P2" s="259" t="s">
        <v>232</v>
      </c>
      <c r="Q2" s="259" t="s">
        <v>248</v>
      </c>
      <c r="R2" s="259" t="s">
        <v>177</v>
      </c>
      <c r="S2" s="259" t="s">
        <v>175</v>
      </c>
      <c r="T2" s="259" t="s">
        <v>172</v>
      </c>
      <c r="U2" s="259" t="s">
        <v>254</v>
      </c>
      <c r="V2" s="259" t="s">
        <v>2083</v>
      </c>
      <c r="W2" s="260" t="s">
        <v>129</v>
      </c>
      <c r="X2" s="260" t="s">
        <v>221</v>
      </c>
      <c r="Y2" s="260" t="s">
        <v>19</v>
      </c>
      <c r="Z2" s="261" t="s">
        <v>244</v>
      </c>
      <c r="AA2" s="261" t="s">
        <v>2</v>
      </c>
      <c r="AB2" s="261" t="s">
        <v>2537</v>
      </c>
      <c r="AC2" s="261" t="s">
        <v>2538</v>
      </c>
      <c r="AD2" s="261" t="s">
        <v>247</v>
      </c>
      <c r="AE2" s="261" t="s">
        <v>2084</v>
      </c>
      <c r="AF2" s="261" t="s">
        <v>2085</v>
      </c>
      <c r="AG2" s="261" t="s">
        <v>2086</v>
      </c>
      <c r="AH2" s="261" t="s">
        <v>2087</v>
      </c>
      <c r="AI2" s="261" t="s">
        <v>2088</v>
      </c>
      <c r="AJ2" s="261" t="s">
        <v>2089</v>
      </c>
      <c r="AK2" s="261" t="s">
        <v>2090</v>
      </c>
      <c r="AL2" s="261" t="s">
        <v>2091</v>
      </c>
      <c r="AM2" s="261" t="s">
        <v>2092</v>
      </c>
      <c r="AN2" s="261" t="s">
        <v>2093</v>
      </c>
      <c r="AO2" s="261" t="s">
        <v>2094</v>
      </c>
    </row>
    <row r="3" spans="1:41" s="13" customFormat="1" hidden="1" x14ac:dyDescent="0.3">
      <c r="A3" s="69">
        <v>45537</v>
      </c>
      <c r="B3" s="4">
        <v>13059621</v>
      </c>
      <c r="C3" s="32" t="s">
        <v>294</v>
      </c>
      <c r="D3" s="32" t="s">
        <v>199</v>
      </c>
      <c r="E3" s="61" t="s">
        <v>1494</v>
      </c>
      <c r="F3" s="188" t="s">
        <v>2076</v>
      </c>
      <c r="G3" s="4">
        <v>62</v>
      </c>
      <c r="H3" s="4" t="s">
        <v>1379</v>
      </c>
      <c r="I3" s="4" t="s">
        <v>118</v>
      </c>
      <c r="J3" s="4" t="s">
        <v>223</v>
      </c>
      <c r="K3" s="4" t="s">
        <v>262</v>
      </c>
      <c r="L3" s="29" t="s">
        <v>1496</v>
      </c>
      <c r="M3" s="129">
        <v>45580</v>
      </c>
      <c r="N3" s="4" t="s">
        <v>257</v>
      </c>
      <c r="O3" s="4">
        <v>3</v>
      </c>
      <c r="P3" s="193">
        <v>0</v>
      </c>
      <c r="Q3" s="4" t="s">
        <v>174</v>
      </c>
      <c r="R3" s="4" t="s">
        <v>174</v>
      </c>
      <c r="S3" s="4" t="s">
        <v>173</v>
      </c>
      <c r="T3" s="4" t="s">
        <v>174</v>
      </c>
      <c r="U3" s="4" t="s">
        <v>1499</v>
      </c>
      <c r="V3" s="4">
        <f>COUNTIF(Q3:T3,"SIM")</f>
        <v>1</v>
      </c>
      <c r="W3" s="4" t="s">
        <v>56</v>
      </c>
      <c r="X3" s="4"/>
      <c r="Y3" s="4" t="s">
        <v>33</v>
      </c>
      <c r="Z3" s="188" t="s">
        <v>2076</v>
      </c>
      <c r="AA3" s="4" t="s">
        <v>12</v>
      </c>
      <c r="AB3" s="58" t="str">
        <f>_xlfn.XLOOKUP(B3,NIPs!E:E,NIPs!AJ:AJ,0,0)</f>
        <v>Não</v>
      </c>
      <c r="AC3" s="58" t="str">
        <f>_xlfn.XLOOKUP(B3,NIPs!E:E,NIPs!AK:AK,0,0)</f>
        <v>Não</v>
      </c>
      <c r="AD3" s="29" t="s">
        <v>1497</v>
      </c>
      <c r="AE3" s="193">
        <v>1</v>
      </c>
      <c r="AF3" s="193" t="s">
        <v>2095</v>
      </c>
      <c r="AG3" s="193">
        <v>1</v>
      </c>
      <c r="AH3" s="193" t="s">
        <v>2096</v>
      </c>
      <c r="AI3" s="193">
        <v>0</v>
      </c>
      <c r="AJ3" s="193"/>
      <c r="AK3" s="193">
        <v>0</v>
      </c>
      <c r="AL3" s="193" t="s">
        <v>2076</v>
      </c>
      <c r="AM3" s="193">
        <v>0</v>
      </c>
      <c r="AN3" s="193">
        <v>0</v>
      </c>
      <c r="AO3" s="193"/>
    </row>
    <row r="4" spans="1:41" hidden="1" x14ac:dyDescent="0.3">
      <c r="A4" s="69">
        <v>45537</v>
      </c>
      <c r="B4" s="4">
        <v>13058051</v>
      </c>
      <c r="C4" s="32" t="s">
        <v>259</v>
      </c>
      <c r="D4" s="4" t="s">
        <v>24</v>
      </c>
      <c r="E4" s="61" t="s">
        <v>767</v>
      </c>
      <c r="F4" s="47"/>
      <c r="G4" s="4">
        <v>35</v>
      </c>
      <c r="H4" s="4" t="s">
        <v>1220</v>
      </c>
      <c r="I4" s="4" t="s">
        <v>118</v>
      </c>
      <c r="J4" s="4" t="s">
        <v>1402</v>
      </c>
      <c r="K4" s="4" t="s">
        <v>274</v>
      </c>
      <c r="L4" s="29" t="s">
        <v>1500</v>
      </c>
      <c r="M4" s="129">
        <v>45537</v>
      </c>
      <c r="N4" s="4" t="s">
        <v>257</v>
      </c>
      <c r="O4" s="4">
        <v>1</v>
      </c>
      <c r="P4" s="251">
        <f t="shared" ref="P4:P35" si="0">_xlfn.DAYS(A4,M4)</f>
        <v>0</v>
      </c>
      <c r="Q4" s="4" t="s">
        <v>174</v>
      </c>
      <c r="R4" s="4" t="s">
        <v>174</v>
      </c>
      <c r="S4" s="4" t="s">
        <v>174</v>
      </c>
      <c r="T4" s="4" t="s">
        <v>173</v>
      </c>
      <c r="U4" s="4" t="s">
        <v>906</v>
      </c>
      <c r="V4" s="4">
        <f t="shared" ref="V4:V67" si="1">COUNTIF(Q4:T4,"SIM")</f>
        <v>1</v>
      </c>
      <c r="W4" s="4" t="s">
        <v>183</v>
      </c>
      <c r="X4" s="4"/>
      <c r="Y4" s="4" t="s">
        <v>46</v>
      </c>
      <c r="Z4" s="47"/>
      <c r="AA4" s="4" t="s">
        <v>7</v>
      </c>
      <c r="AB4" s="58" t="str">
        <f>_xlfn.XLOOKUP(B4,NIPs!E:E,NIPs!AJ:AJ,0,0)</f>
        <v>Não</v>
      </c>
      <c r="AC4" s="58" t="str">
        <f>_xlfn.XLOOKUP(B4,NIPs!E:E,NIPs!AK:AK,0,0)</f>
        <v>Não</v>
      </c>
      <c r="AD4" s="29" t="s">
        <v>1501</v>
      </c>
      <c r="AE4" s="6">
        <v>0</v>
      </c>
      <c r="AF4" s="6"/>
      <c r="AG4" s="193">
        <v>1</v>
      </c>
      <c r="AH4" s="6" t="s">
        <v>2097</v>
      </c>
      <c r="AI4" s="6">
        <v>0</v>
      </c>
      <c r="AJ4" s="6"/>
      <c r="AK4" s="6">
        <v>0</v>
      </c>
      <c r="AL4" s="6"/>
      <c r="AM4" s="6">
        <v>0</v>
      </c>
      <c r="AN4" s="6">
        <v>0</v>
      </c>
      <c r="AO4" s="193"/>
    </row>
    <row r="5" spans="1:41" hidden="1" x14ac:dyDescent="0.3">
      <c r="A5" s="69">
        <v>45537</v>
      </c>
      <c r="B5" s="4">
        <v>13060470</v>
      </c>
      <c r="C5" s="32" t="s">
        <v>294</v>
      </c>
      <c r="D5" s="32" t="s">
        <v>200</v>
      </c>
      <c r="E5" s="61" t="s">
        <v>1502</v>
      </c>
      <c r="F5" s="47"/>
      <c r="G5" s="4">
        <v>43</v>
      </c>
      <c r="H5" s="4" t="s">
        <v>1379</v>
      </c>
      <c r="I5" s="4"/>
      <c r="J5" s="4" t="s">
        <v>132</v>
      </c>
      <c r="K5" s="4"/>
      <c r="L5" s="29" t="s">
        <v>1504</v>
      </c>
      <c r="M5" s="129">
        <v>45517</v>
      </c>
      <c r="N5" s="4" t="s">
        <v>268</v>
      </c>
      <c r="O5" s="4">
        <v>14</v>
      </c>
      <c r="P5" s="251">
        <f t="shared" si="0"/>
        <v>20</v>
      </c>
      <c r="Q5" s="4" t="s">
        <v>174</v>
      </c>
      <c r="R5" s="4" t="s">
        <v>174</v>
      </c>
      <c r="S5" s="4" t="s">
        <v>173</v>
      </c>
      <c r="T5" s="4" t="s">
        <v>174</v>
      </c>
      <c r="U5" s="4" t="s">
        <v>174</v>
      </c>
      <c r="V5" s="4">
        <f t="shared" si="1"/>
        <v>1</v>
      </c>
      <c r="W5" s="4" t="s">
        <v>91</v>
      </c>
      <c r="X5" s="4"/>
      <c r="Y5" s="4" t="s">
        <v>33</v>
      </c>
      <c r="Z5" s="47"/>
      <c r="AA5" s="4" t="s">
        <v>7</v>
      </c>
      <c r="AB5" s="58" t="str">
        <f>_xlfn.XLOOKUP(B5,NIPs!E:E,NIPs!AJ:AJ,0,0)</f>
        <v>Não</v>
      </c>
      <c r="AC5" s="58" t="str">
        <f>_xlfn.XLOOKUP(B5,NIPs!E:E,NIPs!AK:AK,0,0)</f>
        <v>Não</v>
      </c>
      <c r="AD5" s="29" t="s">
        <v>2098</v>
      </c>
      <c r="AE5" s="6">
        <v>0</v>
      </c>
      <c r="AF5" s="6"/>
      <c r="AG5" s="193">
        <v>1</v>
      </c>
      <c r="AH5" s="6" t="s">
        <v>2099</v>
      </c>
      <c r="AI5" s="6">
        <v>0</v>
      </c>
      <c r="AJ5" s="6"/>
      <c r="AK5" s="6">
        <v>0</v>
      </c>
      <c r="AL5" s="6"/>
      <c r="AM5" s="6">
        <v>0</v>
      </c>
      <c r="AN5" s="193">
        <v>1</v>
      </c>
      <c r="AO5" s="193" t="s">
        <v>2100</v>
      </c>
    </row>
    <row r="6" spans="1:41" hidden="1" x14ac:dyDescent="0.3">
      <c r="A6" s="69">
        <v>45537</v>
      </c>
      <c r="B6" s="4">
        <v>13058307</v>
      </c>
      <c r="C6" s="4" t="s">
        <v>259</v>
      </c>
      <c r="D6" s="4" t="s">
        <v>24</v>
      </c>
      <c r="E6" s="61" t="s">
        <v>1505</v>
      </c>
      <c r="F6" s="47"/>
      <c r="G6" s="4">
        <v>26</v>
      </c>
      <c r="H6" s="4" t="s">
        <v>1220</v>
      </c>
      <c r="I6" s="4" t="s">
        <v>118</v>
      </c>
      <c r="J6" s="4" t="s">
        <v>224</v>
      </c>
      <c r="K6" s="4" t="s">
        <v>274</v>
      </c>
      <c r="L6" s="29" t="s">
        <v>1507</v>
      </c>
      <c r="M6" s="129">
        <v>45532</v>
      </c>
      <c r="N6" s="4" t="s">
        <v>268</v>
      </c>
      <c r="O6" s="4">
        <v>2</v>
      </c>
      <c r="P6" s="251">
        <f t="shared" si="0"/>
        <v>5</v>
      </c>
      <c r="Q6" s="4" t="s">
        <v>174</v>
      </c>
      <c r="R6" s="4" t="s">
        <v>174</v>
      </c>
      <c r="S6" s="4" t="s">
        <v>173</v>
      </c>
      <c r="T6" s="4" t="s">
        <v>174</v>
      </c>
      <c r="U6" s="4" t="s">
        <v>174</v>
      </c>
      <c r="V6" s="4">
        <f t="shared" si="1"/>
        <v>1</v>
      </c>
      <c r="W6" s="4" t="s">
        <v>128</v>
      </c>
      <c r="X6" s="4"/>
      <c r="Y6" s="4" t="s">
        <v>28</v>
      </c>
      <c r="Z6" s="47"/>
      <c r="AA6" s="4" t="s">
        <v>7</v>
      </c>
      <c r="AB6" s="58" t="str">
        <f>_xlfn.XLOOKUP(B6,NIPs!E:E,NIPs!AJ:AJ,0,0)</f>
        <v>Não</v>
      </c>
      <c r="AC6" s="58" t="str">
        <f>_xlfn.XLOOKUP(B6,NIPs!E:E,NIPs!AK:AK,0,0)</f>
        <v>Abertura de caso na árvore errada/ Não encaminhamento para área responsável</v>
      </c>
      <c r="AD6" s="29" t="s">
        <v>1508</v>
      </c>
      <c r="AE6" s="6">
        <v>0</v>
      </c>
      <c r="AF6" s="6"/>
      <c r="AG6" s="6">
        <v>1</v>
      </c>
      <c r="AH6" s="6" t="s">
        <v>2101</v>
      </c>
      <c r="AI6" s="6">
        <v>1</v>
      </c>
      <c r="AJ6" s="6" t="s">
        <v>2102</v>
      </c>
      <c r="AK6" s="6">
        <v>1</v>
      </c>
      <c r="AL6" s="6" t="s">
        <v>2103</v>
      </c>
      <c r="AM6" s="6">
        <v>0</v>
      </c>
      <c r="AN6" s="6">
        <v>1</v>
      </c>
      <c r="AO6" s="6" t="s">
        <v>2104</v>
      </c>
    </row>
    <row r="7" spans="1:41" hidden="1" x14ac:dyDescent="0.3">
      <c r="A7" s="69">
        <v>45538</v>
      </c>
      <c r="B7" s="4">
        <v>13061995</v>
      </c>
      <c r="C7" s="4" t="s">
        <v>294</v>
      </c>
      <c r="D7" s="4" t="s">
        <v>201</v>
      </c>
      <c r="E7" s="61" t="s">
        <v>1510</v>
      </c>
      <c r="F7" s="47"/>
      <c r="G7" s="4">
        <v>41</v>
      </c>
      <c r="H7" s="4" t="s">
        <v>1379</v>
      </c>
      <c r="I7" s="4" t="s">
        <v>117</v>
      </c>
      <c r="J7" s="4" t="s">
        <v>1512</v>
      </c>
      <c r="K7" s="4" t="s">
        <v>262</v>
      </c>
      <c r="L7" s="29" t="s">
        <v>1513</v>
      </c>
      <c r="M7" s="129">
        <v>45531</v>
      </c>
      <c r="N7" s="4" t="s">
        <v>268</v>
      </c>
      <c r="O7" s="4">
        <v>2</v>
      </c>
      <c r="P7" s="251">
        <f t="shared" si="0"/>
        <v>7</v>
      </c>
      <c r="Q7" s="4" t="s">
        <v>173</v>
      </c>
      <c r="R7" s="4" t="s">
        <v>173</v>
      </c>
      <c r="S7" s="4" t="s">
        <v>173</v>
      </c>
      <c r="T7" s="4" t="s">
        <v>174</v>
      </c>
      <c r="U7" s="4" t="s">
        <v>1517</v>
      </c>
      <c r="V7" s="4">
        <f t="shared" si="1"/>
        <v>3</v>
      </c>
      <c r="W7" s="4" t="s">
        <v>38</v>
      </c>
      <c r="X7" s="4"/>
      <c r="Y7" s="4" t="s">
        <v>39</v>
      </c>
      <c r="Z7" s="47"/>
      <c r="AA7" s="4" t="s">
        <v>7</v>
      </c>
      <c r="AB7" s="58" t="str">
        <f>_xlfn.XLOOKUP(B7,NIPs!E:E,NIPs!AJ:AJ,0,0)</f>
        <v>Sim</v>
      </c>
      <c r="AC7" s="58" t="str">
        <f>_xlfn.XLOOKUP(B7,NIPs!E:E,NIPs!AK:AK,0,0)</f>
        <v>Perda de SLA</v>
      </c>
      <c r="AD7" s="29" t="s">
        <v>1514</v>
      </c>
      <c r="AE7" s="6">
        <v>0</v>
      </c>
      <c r="AF7" s="6"/>
      <c r="AG7" s="6">
        <v>1</v>
      </c>
      <c r="AH7" s="6" t="s">
        <v>2105</v>
      </c>
      <c r="AI7" s="6">
        <v>0</v>
      </c>
      <c r="AJ7" s="6"/>
      <c r="AK7" s="6">
        <v>1</v>
      </c>
      <c r="AL7" s="6" t="s">
        <v>1515</v>
      </c>
      <c r="AM7" s="6">
        <v>0</v>
      </c>
      <c r="AN7" s="6">
        <v>0</v>
      </c>
      <c r="AO7" s="6"/>
    </row>
    <row r="8" spans="1:41" hidden="1" x14ac:dyDescent="0.3">
      <c r="A8" s="69">
        <v>45538</v>
      </c>
      <c r="B8" s="4">
        <v>13063163</v>
      </c>
      <c r="C8" s="32" t="s">
        <v>259</v>
      </c>
      <c r="D8" s="4" t="s">
        <v>24</v>
      </c>
      <c r="E8" s="61" t="s">
        <v>1518</v>
      </c>
      <c r="F8" s="47"/>
      <c r="G8" s="4">
        <v>3</v>
      </c>
      <c r="H8" s="4" t="s">
        <v>283</v>
      </c>
      <c r="I8" s="4" t="s">
        <v>116</v>
      </c>
      <c r="J8" s="4" t="s">
        <v>223</v>
      </c>
      <c r="K8" s="4" t="s">
        <v>262</v>
      </c>
      <c r="L8" s="29" t="s">
        <v>1520</v>
      </c>
      <c r="M8" s="129">
        <v>45533</v>
      </c>
      <c r="N8" s="4" t="s">
        <v>268</v>
      </c>
      <c r="O8" s="4">
        <v>1</v>
      </c>
      <c r="P8" s="251">
        <f t="shared" si="0"/>
        <v>5</v>
      </c>
      <c r="Q8" s="4" t="s">
        <v>173</v>
      </c>
      <c r="R8" s="4" t="s">
        <v>174</v>
      </c>
      <c r="S8" s="4" t="s">
        <v>173</v>
      </c>
      <c r="T8" s="4" t="s">
        <v>174</v>
      </c>
      <c r="U8" s="4" t="s">
        <v>174</v>
      </c>
      <c r="V8" s="4">
        <f t="shared" si="1"/>
        <v>2</v>
      </c>
      <c r="W8" s="4" t="s">
        <v>128</v>
      </c>
      <c r="X8" s="4"/>
      <c r="Y8" s="4" t="s">
        <v>28</v>
      </c>
      <c r="Z8" s="47"/>
      <c r="AA8" s="4" t="s">
        <v>7</v>
      </c>
      <c r="AB8" s="58" t="str">
        <f>_xlfn.XLOOKUP(B8,NIPs!E:E,NIPs!AJ:AJ,0,0)</f>
        <v>Não</v>
      </c>
      <c r="AC8" s="58" t="str">
        <f>_xlfn.XLOOKUP(B8,NIPs!E:E,NIPs!AK:AK,0,0)</f>
        <v>Não</v>
      </c>
      <c r="AD8" s="29" t="s">
        <v>1521</v>
      </c>
      <c r="AE8" s="6">
        <v>0</v>
      </c>
      <c r="AF8" s="6"/>
      <c r="AG8" s="6">
        <v>2</v>
      </c>
      <c r="AH8" s="6" t="s">
        <v>2106</v>
      </c>
      <c r="AI8" s="6">
        <v>1</v>
      </c>
      <c r="AJ8" s="6" t="s">
        <v>2102</v>
      </c>
      <c r="AK8" s="6">
        <v>1</v>
      </c>
      <c r="AL8" s="6" t="s">
        <v>2103</v>
      </c>
      <c r="AM8" s="6">
        <v>0</v>
      </c>
      <c r="AN8" s="6">
        <v>1</v>
      </c>
      <c r="AO8" s="6" t="s">
        <v>2104</v>
      </c>
    </row>
    <row r="9" spans="1:41" hidden="1" x14ac:dyDescent="0.3">
      <c r="A9" s="69">
        <v>45538</v>
      </c>
      <c r="B9" s="4">
        <v>13061442</v>
      </c>
      <c r="C9" s="32" t="s">
        <v>259</v>
      </c>
      <c r="D9" s="4" t="s">
        <v>24</v>
      </c>
      <c r="E9" s="61" t="s">
        <v>1522</v>
      </c>
      <c r="F9" s="47"/>
      <c r="G9" s="4">
        <v>55</v>
      </c>
      <c r="H9" s="4" t="s">
        <v>1379</v>
      </c>
      <c r="I9" s="4" t="s">
        <v>117</v>
      </c>
      <c r="J9" s="4" t="s">
        <v>1512</v>
      </c>
      <c r="K9" s="4" t="s">
        <v>274</v>
      </c>
      <c r="L9" s="29" t="s">
        <v>1525</v>
      </c>
      <c r="M9" s="129">
        <v>45525</v>
      </c>
      <c r="N9" s="4" t="s">
        <v>268</v>
      </c>
      <c r="O9" s="4">
        <v>6</v>
      </c>
      <c r="P9" s="251">
        <f t="shared" si="0"/>
        <v>13</v>
      </c>
      <c r="Q9" s="4" t="s">
        <v>174</v>
      </c>
      <c r="R9" s="4" t="s">
        <v>174</v>
      </c>
      <c r="S9" s="4" t="s">
        <v>173</v>
      </c>
      <c r="T9" s="4" t="s">
        <v>174</v>
      </c>
      <c r="U9" s="4" t="s">
        <v>174</v>
      </c>
      <c r="V9" s="4">
        <f t="shared" si="1"/>
        <v>1</v>
      </c>
      <c r="W9" s="4" t="s">
        <v>32</v>
      </c>
      <c r="X9" s="4" t="s">
        <v>1524</v>
      </c>
      <c r="Y9" s="4" t="s">
        <v>28</v>
      </c>
      <c r="Z9" s="47"/>
      <c r="AA9" s="4" t="s">
        <v>7</v>
      </c>
      <c r="AB9" s="58" t="str">
        <f>_xlfn.XLOOKUP(B9,NIPs!E:E,NIPs!AJ:AJ,0,0)</f>
        <v>Não</v>
      </c>
      <c r="AC9" s="58" t="str">
        <f>_xlfn.XLOOKUP(B9,NIPs!E:E,NIPs!AK:AK,0,0)</f>
        <v>Não</v>
      </c>
      <c r="AD9" s="29" t="s">
        <v>1526</v>
      </c>
      <c r="AE9" s="6">
        <v>0</v>
      </c>
      <c r="AF9" s="6"/>
      <c r="AG9" s="6">
        <v>0</v>
      </c>
      <c r="AH9" s="6"/>
      <c r="AI9" s="6">
        <v>1</v>
      </c>
      <c r="AJ9" s="6" t="s">
        <v>2107</v>
      </c>
      <c r="AK9" s="6">
        <v>1</v>
      </c>
      <c r="AL9" s="6" t="s">
        <v>2108</v>
      </c>
      <c r="AM9" s="6">
        <v>0</v>
      </c>
      <c r="AN9" s="6">
        <v>0</v>
      </c>
      <c r="AO9" s="6"/>
    </row>
    <row r="10" spans="1:41" hidden="1" x14ac:dyDescent="0.3">
      <c r="A10" s="69">
        <v>45538</v>
      </c>
      <c r="B10" s="4">
        <v>13061306</v>
      </c>
      <c r="C10" s="4" t="s">
        <v>259</v>
      </c>
      <c r="D10" s="4" t="s">
        <v>24</v>
      </c>
      <c r="E10" s="61" t="s">
        <v>353</v>
      </c>
      <c r="F10" s="47"/>
      <c r="G10" s="4">
        <v>31</v>
      </c>
      <c r="H10" s="4" t="s">
        <v>1379</v>
      </c>
      <c r="I10" s="4" t="s">
        <v>117</v>
      </c>
      <c r="J10" s="4" t="s">
        <v>764</v>
      </c>
      <c r="K10" s="4" t="s">
        <v>262</v>
      </c>
      <c r="L10" s="29" t="s">
        <v>1527</v>
      </c>
      <c r="M10" s="129">
        <v>45532</v>
      </c>
      <c r="N10" s="4" t="s">
        <v>257</v>
      </c>
      <c r="O10" s="4">
        <v>3</v>
      </c>
      <c r="P10" s="251">
        <f t="shared" si="0"/>
        <v>6</v>
      </c>
      <c r="Q10" s="4" t="s">
        <v>174</v>
      </c>
      <c r="R10" s="4" t="s">
        <v>174</v>
      </c>
      <c r="S10" s="4" t="s">
        <v>173</v>
      </c>
      <c r="T10" s="4" t="s">
        <v>174</v>
      </c>
      <c r="U10" s="4" t="s">
        <v>174</v>
      </c>
      <c r="V10" s="4">
        <f t="shared" si="1"/>
        <v>1</v>
      </c>
      <c r="W10" s="4" t="s">
        <v>44</v>
      </c>
      <c r="X10" s="4"/>
      <c r="Y10" s="4" t="s">
        <v>43</v>
      </c>
      <c r="Z10" s="47"/>
      <c r="AA10" s="4" t="s">
        <v>12</v>
      </c>
      <c r="AB10" s="58" t="str">
        <f>_xlfn.XLOOKUP(B10,NIPs!E:E,NIPs!AJ:AJ,0,0)</f>
        <v>Sim</v>
      </c>
      <c r="AC10" s="58" t="str">
        <f>_xlfn.XLOOKUP(B10,NIPs!E:E,NIPs!AK:AK,0,0)</f>
        <v>Encaminhado para área errada</v>
      </c>
      <c r="AD10" s="29" t="s">
        <v>1528</v>
      </c>
      <c r="AE10" s="6">
        <v>0</v>
      </c>
      <c r="AF10" s="6"/>
      <c r="AG10" s="6">
        <v>0</v>
      </c>
      <c r="AH10" s="6"/>
      <c r="AI10" s="6">
        <v>0</v>
      </c>
      <c r="AJ10" s="6"/>
      <c r="AK10" s="6">
        <v>0</v>
      </c>
      <c r="AL10" s="6"/>
      <c r="AM10" s="6">
        <v>0</v>
      </c>
      <c r="AN10" s="6">
        <v>0</v>
      </c>
      <c r="AO10" s="6"/>
    </row>
    <row r="11" spans="1:41" hidden="1" x14ac:dyDescent="0.3">
      <c r="A11" s="69">
        <v>45539</v>
      </c>
      <c r="B11" s="4">
        <v>13064374</v>
      </c>
      <c r="C11" s="4" t="s">
        <v>294</v>
      </c>
      <c r="D11" s="4" t="s">
        <v>26</v>
      </c>
      <c r="E11" s="61" t="s">
        <v>1530</v>
      </c>
      <c r="F11" s="47"/>
      <c r="G11" s="4">
        <v>84</v>
      </c>
      <c r="H11" s="4" t="s">
        <v>283</v>
      </c>
      <c r="I11" s="4" t="s">
        <v>116</v>
      </c>
      <c r="J11" s="4" t="s">
        <v>355</v>
      </c>
      <c r="K11" s="4" t="s">
        <v>274</v>
      </c>
      <c r="L11" s="29" t="s">
        <v>1532</v>
      </c>
      <c r="M11" s="129">
        <v>45503</v>
      </c>
      <c r="N11" s="4" t="s">
        <v>268</v>
      </c>
      <c r="O11" s="4">
        <v>1</v>
      </c>
      <c r="P11" s="251">
        <f t="shared" si="0"/>
        <v>36</v>
      </c>
      <c r="Q11" s="4" t="s">
        <v>173</v>
      </c>
      <c r="R11" s="4" t="s">
        <v>174</v>
      </c>
      <c r="S11" s="4" t="s">
        <v>173</v>
      </c>
      <c r="T11" s="4" t="s">
        <v>174</v>
      </c>
      <c r="U11" s="4" t="s">
        <v>174</v>
      </c>
      <c r="V11" s="4">
        <f t="shared" si="1"/>
        <v>2</v>
      </c>
      <c r="W11" s="4" t="s">
        <v>27</v>
      </c>
      <c r="X11" s="4"/>
      <c r="Y11" s="4" t="s">
        <v>25</v>
      </c>
      <c r="Z11" s="47"/>
      <c r="AA11" s="4" t="s">
        <v>14</v>
      </c>
      <c r="AB11" s="58" t="str">
        <f>_xlfn.XLOOKUP(B11,NIPs!E:E,NIPs!AJ:AJ,0,0)</f>
        <v>Não</v>
      </c>
      <c r="AC11" s="58" t="str">
        <f>_xlfn.XLOOKUP(B11,NIPs!E:E,NIPs!AK:AK,0,0)</f>
        <v>Não encaminhou para área responsável/ Registrou protocolo em um cadastro errado</v>
      </c>
      <c r="AD11" s="29" t="s">
        <v>1533</v>
      </c>
      <c r="AE11" s="6">
        <v>1</v>
      </c>
      <c r="AF11" s="6" t="s">
        <v>2109</v>
      </c>
      <c r="AG11" s="6">
        <v>1</v>
      </c>
      <c r="AH11" s="6" t="s">
        <v>2110</v>
      </c>
      <c r="AI11" s="6">
        <v>0</v>
      </c>
      <c r="AJ11" s="6"/>
      <c r="AK11" s="6">
        <v>0</v>
      </c>
      <c r="AL11" s="6"/>
      <c r="AM11" s="6">
        <v>0</v>
      </c>
      <c r="AN11" s="6">
        <v>0</v>
      </c>
      <c r="AO11" s="6"/>
    </row>
    <row r="12" spans="1:41" hidden="1" x14ac:dyDescent="0.3">
      <c r="A12" s="69">
        <v>45539</v>
      </c>
      <c r="B12" s="4">
        <v>13065318</v>
      </c>
      <c r="C12" s="4" t="s">
        <v>294</v>
      </c>
      <c r="D12" s="4" t="s">
        <v>26</v>
      </c>
      <c r="E12" s="61" t="s">
        <v>1536</v>
      </c>
      <c r="F12" s="47"/>
      <c r="G12" s="4">
        <v>37</v>
      </c>
      <c r="H12" s="4" t="s">
        <v>283</v>
      </c>
      <c r="I12" s="4" t="s">
        <v>117</v>
      </c>
      <c r="J12" s="4" t="s">
        <v>223</v>
      </c>
      <c r="K12" s="4" t="s">
        <v>262</v>
      </c>
      <c r="L12" s="29" t="s">
        <v>1532</v>
      </c>
      <c r="M12" s="129">
        <v>45488</v>
      </c>
      <c r="N12" s="4" t="s">
        <v>268</v>
      </c>
      <c r="O12" s="4">
        <v>0</v>
      </c>
      <c r="P12" s="251">
        <f t="shared" si="0"/>
        <v>51</v>
      </c>
      <c r="Q12" s="4" t="s">
        <v>174</v>
      </c>
      <c r="R12" s="4" t="s">
        <v>174</v>
      </c>
      <c r="S12" s="4" t="s">
        <v>174</v>
      </c>
      <c r="T12" s="4" t="s">
        <v>174</v>
      </c>
      <c r="U12" s="4" t="s">
        <v>174</v>
      </c>
      <c r="V12" s="4">
        <f t="shared" si="1"/>
        <v>0</v>
      </c>
      <c r="W12" s="4" t="s">
        <v>27</v>
      </c>
      <c r="X12" s="4"/>
      <c r="Y12" s="4" t="s">
        <v>25</v>
      </c>
      <c r="Z12" s="47"/>
      <c r="AA12" s="4" t="s">
        <v>14</v>
      </c>
      <c r="AB12" s="58" t="str">
        <f>_xlfn.XLOOKUP(B12,NIPs!E:E,NIPs!AJ:AJ,0,0)</f>
        <v>Não</v>
      </c>
      <c r="AC12" s="58" t="str">
        <f>_xlfn.XLOOKUP(B12,NIPs!E:E,NIPs!AK:AK,0,0)</f>
        <v>Não</v>
      </c>
      <c r="AD12" s="29" t="s">
        <v>1538</v>
      </c>
      <c r="AE12" s="6">
        <v>1</v>
      </c>
      <c r="AF12" s="6" t="s">
        <v>2109</v>
      </c>
      <c r="AG12" s="6">
        <v>0</v>
      </c>
      <c r="AH12" s="6"/>
      <c r="AI12" s="6">
        <v>0</v>
      </c>
      <c r="AJ12" s="6"/>
      <c r="AK12" s="6">
        <v>0</v>
      </c>
      <c r="AL12" s="6"/>
      <c r="AM12" s="6">
        <v>0</v>
      </c>
      <c r="AN12" s="6">
        <v>0</v>
      </c>
      <c r="AO12" s="6"/>
    </row>
    <row r="13" spans="1:41" hidden="1" x14ac:dyDescent="0.3">
      <c r="A13" s="69">
        <v>45539</v>
      </c>
      <c r="B13" s="4">
        <v>13065538</v>
      </c>
      <c r="C13" s="4" t="s">
        <v>294</v>
      </c>
      <c r="D13" s="4" t="s">
        <v>26</v>
      </c>
      <c r="E13" s="61" t="s">
        <v>1539</v>
      </c>
      <c r="F13" s="47"/>
      <c r="G13" s="4">
        <v>34</v>
      </c>
      <c r="H13" s="4" t="s">
        <v>1128</v>
      </c>
      <c r="I13" s="4" t="s">
        <v>117</v>
      </c>
      <c r="J13" s="4" t="s">
        <v>304</v>
      </c>
      <c r="K13" s="4" t="s">
        <v>274</v>
      </c>
      <c r="L13" s="29" t="s">
        <v>1541</v>
      </c>
      <c r="M13" s="129">
        <v>45509</v>
      </c>
      <c r="N13" s="4" t="s">
        <v>268</v>
      </c>
      <c r="O13" s="4">
        <v>5</v>
      </c>
      <c r="P13" s="251">
        <f t="shared" si="0"/>
        <v>30</v>
      </c>
      <c r="Q13" s="4" t="s">
        <v>174</v>
      </c>
      <c r="R13" s="4" t="s">
        <v>174</v>
      </c>
      <c r="S13" s="4" t="s">
        <v>173</v>
      </c>
      <c r="T13" s="4" t="s">
        <v>174</v>
      </c>
      <c r="U13" s="4" t="s">
        <v>174</v>
      </c>
      <c r="V13" s="4">
        <f t="shared" si="1"/>
        <v>1</v>
      </c>
      <c r="W13" s="4" t="s">
        <v>27</v>
      </c>
      <c r="X13" s="4"/>
      <c r="Y13" s="4" t="s">
        <v>25</v>
      </c>
      <c r="Z13" s="47"/>
      <c r="AA13" s="4" t="s">
        <v>14</v>
      </c>
      <c r="AB13" s="58" t="str">
        <f>_xlfn.XLOOKUP(B13,NIPs!E:E,NIPs!AJ:AJ,0,0)</f>
        <v>Não</v>
      </c>
      <c r="AC13" s="58" t="str">
        <f>_xlfn.XLOOKUP(B13,NIPs!E:E,NIPs!AK:AK,0,0)</f>
        <v>Não</v>
      </c>
      <c r="AD13" s="29" t="s">
        <v>1542</v>
      </c>
      <c r="AE13" s="6">
        <v>1</v>
      </c>
      <c r="AF13" s="6" t="s">
        <v>2109</v>
      </c>
      <c r="AG13" s="6">
        <v>0</v>
      </c>
      <c r="AH13" s="6"/>
      <c r="AI13" s="6">
        <v>0</v>
      </c>
      <c r="AJ13" s="6"/>
      <c r="AK13" s="6">
        <v>0</v>
      </c>
      <c r="AL13" s="6"/>
      <c r="AM13" s="6">
        <v>0</v>
      </c>
      <c r="AN13" s="6">
        <v>0</v>
      </c>
      <c r="AO13" s="6"/>
    </row>
    <row r="14" spans="1:41" hidden="1" x14ac:dyDescent="0.3">
      <c r="A14" s="69">
        <v>45539</v>
      </c>
      <c r="B14" s="4">
        <v>13064243</v>
      </c>
      <c r="C14" s="32" t="s">
        <v>294</v>
      </c>
      <c r="D14" s="32" t="s">
        <v>202</v>
      </c>
      <c r="E14" s="61" t="s">
        <v>1543</v>
      </c>
      <c r="F14" s="47"/>
      <c r="G14" s="4">
        <v>58</v>
      </c>
      <c r="H14" s="4" t="s">
        <v>1379</v>
      </c>
      <c r="I14" s="4" t="s">
        <v>118</v>
      </c>
      <c r="J14" s="4"/>
      <c r="K14" s="4" t="s">
        <v>262</v>
      </c>
      <c r="L14" s="29" t="s">
        <v>1546</v>
      </c>
      <c r="M14" s="129">
        <v>45534</v>
      </c>
      <c r="N14" s="4" t="s">
        <v>268</v>
      </c>
      <c r="O14" s="4">
        <v>4</v>
      </c>
      <c r="P14" s="251">
        <f t="shared" si="0"/>
        <v>5</v>
      </c>
      <c r="Q14" s="4" t="s">
        <v>173</v>
      </c>
      <c r="R14" s="4" t="s">
        <v>173</v>
      </c>
      <c r="S14" s="4" t="s">
        <v>173</v>
      </c>
      <c r="T14" s="4" t="s">
        <v>174</v>
      </c>
      <c r="U14" s="4" t="s">
        <v>1517</v>
      </c>
      <c r="V14" s="4">
        <f t="shared" si="1"/>
        <v>3</v>
      </c>
      <c r="W14" s="4" t="s">
        <v>184</v>
      </c>
      <c r="X14" s="4"/>
      <c r="Y14" s="4" t="s">
        <v>55</v>
      </c>
      <c r="Z14" s="47"/>
      <c r="AA14" s="4" t="s">
        <v>7</v>
      </c>
      <c r="AB14" s="58" t="str">
        <f>_xlfn.XLOOKUP(B14,NIPs!E:E,NIPs!AJ:AJ,0,0)</f>
        <v>Sim</v>
      </c>
      <c r="AC14" s="58" t="str">
        <f>_xlfn.XLOOKUP(B14,NIPs!E:E,NIPs!AK:AK,0,0)</f>
        <v>Perda de SLA</v>
      </c>
      <c r="AD14" s="29" t="s">
        <v>2111</v>
      </c>
      <c r="AE14" s="6">
        <v>1</v>
      </c>
      <c r="AF14" s="6" t="s">
        <v>2112</v>
      </c>
      <c r="AG14" s="6">
        <v>1</v>
      </c>
      <c r="AH14" s="6" t="s">
        <v>2113</v>
      </c>
      <c r="AI14" s="6">
        <v>0</v>
      </c>
      <c r="AJ14" s="6"/>
      <c r="AK14" s="6">
        <v>1</v>
      </c>
      <c r="AL14" s="6" t="s">
        <v>1515</v>
      </c>
      <c r="AM14" s="6">
        <v>0</v>
      </c>
      <c r="AN14" s="6">
        <v>0</v>
      </c>
      <c r="AO14" s="6"/>
    </row>
    <row r="15" spans="1:41" hidden="1" x14ac:dyDescent="0.3">
      <c r="A15" s="69">
        <v>45539</v>
      </c>
      <c r="B15" s="4">
        <v>13065799</v>
      </c>
      <c r="C15" s="4" t="s">
        <v>259</v>
      </c>
      <c r="D15" s="4" t="s">
        <v>24</v>
      </c>
      <c r="E15" s="61" t="s">
        <v>1547</v>
      </c>
      <c r="F15" s="47"/>
      <c r="G15" s="4">
        <v>47</v>
      </c>
      <c r="H15" s="4" t="s">
        <v>1220</v>
      </c>
      <c r="I15" s="4" t="s">
        <v>178</v>
      </c>
      <c r="J15" s="4" t="s">
        <v>223</v>
      </c>
      <c r="K15" s="4" t="s">
        <v>274</v>
      </c>
      <c r="L15" s="29" t="s">
        <v>1549</v>
      </c>
      <c r="M15" s="129" t="s">
        <v>227</v>
      </c>
      <c r="N15" s="4" t="s">
        <v>257</v>
      </c>
      <c r="O15" s="4">
        <v>0</v>
      </c>
      <c r="P15" s="251" t="e">
        <f t="shared" si="0"/>
        <v>#VALUE!</v>
      </c>
      <c r="Q15" s="4" t="s">
        <v>174</v>
      </c>
      <c r="R15" s="4" t="s">
        <v>174</v>
      </c>
      <c r="S15" s="4" t="s">
        <v>174</v>
      </c>
      <c r="T15" s="4" t="s">
        <v>174</v>
      </c>
      <c r="U15" s="4" t="s">
        <v>174</v>
      </c>
      <c r="V15" s="4">
        <f t="shared" si="1"/>
        <v>0</v>
      </c>
      <c r="W15" s="4" t="s">
        <v>125</v>
      </c>
      <c r="X15" s="4" t="s">
        <v>406</v>
      </c>
      <c r="Y15" s="4" t="s">
        <v>51</v>
      </c>
      <c r="Z15" s="47"/>
      <c r="AA15" s="4" t="s">
        <v>7</v>
      </c>
      <c r="AB15" s="58" t="str">
        <f>_xlfn.XLOOKUP(B15,NIPs!E:E,NIPs!AJ:AJ,0,0)</f>
        <v>Não</v>
      </c>
      <c r="AC15" s="58" t="str">
        <f>_xlfn.XLOOKUP(B15,NIPs!E:E,NIPs!AK:AK,0,0)</f>
        <v>Não</v>
      </c>
      <c r="AD15" s="29" t="s">
        <v>1550</v>
      </c>
      <c r="AE15" s="6">
        <v>0</v>
      </c>
      <c r="AF15" s="6"/>
      <c r="AG15" s="6">
        <v>0</v>
      </c>
      <c r="AH15" s="6"/>
      <c r="AI15" s="6">
        <v>0</v>
      </c>
      <c r="AJ15" s="6"/>
      <c r="AK15" s="6">
        <v>0</v>
      </c>
      <c r="AL15" s="6"/>
      <c r="AM15" s="6">
        <v>0</v>
      </c>
      <c r="AN15" s="6">
        <v>0</v>
      </c>
      <c r="AO15" s="6"/>
    </row>
    <row r="16" spans="1:41" hidden="1" x14ac:dyDescent="0.3">
      <c r="A16" s="69">
        <v>45539</v>
      </c>
      <c r="B16" s="4">
        <v>13063949</v>
      </c>
      <c r="C16" s="4" t="s">
        <v>259</v>
      </c>
      <c r="D16" s="4" t="s">
        <v>24</v>
      </c>
      <c r="E16" s="61" t="s">
        <v>1551</v>
      </c>
      <c r="F16" s="47"/>
      <c r="G16" s="4">
        <v>32</v>
      </c>
      <c r="H16" s="4" t="s">
        <v>1379</v>
      </c>
      <c r="I16" s="4" t="s">
        <v>117</v>
      </c>
      <c r="J16" s="4"/>
      <c r="K16" s="4" t="s">
        <v>262</v>
      </c>
      <c r="L16" s="29" t="s">
        <v>1553</v>
      </c>
      <c r="M16" s="129">
        <v>45538</v>
      </c>
      <c r="N16" s="4" t="s">
        <v>268</v>
      </c>
      <c r="O16" s="4">
        <v>3</v>
      </c>
      <c r="P16" s="251">
        <f t="shared" si="0"/>
        <v>1</v>
      </c>
      <c r="Q16" s="4" t="s">
        <v>173</v>
      </c>
      <c r="R16" s="4" t="s">
        <v>174</v>
      </c>
      <c r="S16" s="4" t="s">
        <v>173</v>
      </c>
      <c r="T16" s="4" t="s">
        <v>173</v>
      </c>
      <c r="U16" s="4" t="s">
        <v>906</v>
      </c>
      <c r="V16" s="4">
        <f t="shared" si="1"/>
        <v>3</v>
      </c>
      <c r="W16" s="4" t="s">
        <v>38</v>
      </c>
      <c r="X16" s="4"/>
      <c r="Y16" s="4" t="s">
        <v>39</v>
      </c>
      <c r="Z16" s="47"/>
      <c r="AA16" s="4" t="s">
        <v>7</v>
      </c>
      <c r="AB16" s="58" t="str">
        <f>_xlfn.XLOOKUP(B16,NIPs!E:E,NIPs!AJ:AJ,0,0)</f>
        <v>Sim</v>
      </c>
      <c r="AC16" s="58" t="str">
        <f>_xlfn.XLOOKUP(B16,NIPs!E:E,NIPs!AK:AK,0,0)</f>
        <v>Encaminhado para área errada</v>
      </c>
      <c r="AD16" s="29" t="s">
        <v>1554</v>
      </c>
      <c r="AE16" s="6">
        <v>0</v>
      </c>
      <c r="AF16" s="6"/>
      <c r="AG16" s="6">
        <v>2</v>
      </c>
      <c r="AH16" s="6" t="s">
        <v>2114</v>
      </c>
      <c r="AI16" s="6">
        <v>0</v>
      </c>
      <c r="AJ16" s="6"/>
      <c r="AK16" s="6">
        <v>1</v>
      </c>
      <c r="AL16" s="6" t="s">
        <v>2115</v>
      </c>
      <c r="AM16" s="6">
        <v>0</v>
      </c>
      <c r="AN16" s="6">
        <v>0</v>
      </c>
      <c r="AO16" s="6"/>
    </row>
    <row r="17" spans="1:41" hidden="1" x14ac:dyDescent="0.3">
      <c r="A17" s="69">
        <v>45540</v>
      </c>
      <c r="B17" s="4">
        <v>13067315</v>
      </c>
      <c r="C17" s="4" t="s">
        <v>294</v>
      </c>
      <c r="D17" s="4" t="s">
        <v>26</v>
      </c>
      <c r="E17" s="61" t="s">
        <v>1556</v>
      </c>
      <c r="F17" s="47"/>
      <c r="G17" s="4">
        <v>59</v>
      </c>
      <c r="H17" s="4" t="s">
        <v>283</v>
      </c>
      <c r="I17" s="4" t="s">
        <v>178</v>
      </c>
      <c r="J17" s="4" t="s">
        <v>226</v>
      </c>
      <c r="K17" s="4" t="s">
        <v>274</v>
      </c>
      <c r="L17" s="29" t="s">
        <v>1558</v>
      </c>
      <c r="M17" s="129">
        <v>45534</v>
      </c>
      <c r="N17" s="4" t="s">
        <v>268</v>
      </c>
      <c r="O17" s="4" t="s">
        <v>227</v>
      </c>
      <c r="P17" s="251">
        <f t="shared" si="0"/>
        <v>6</v>
      </c>
      <c r="Q17" s="4" t="s">
        <v>174</v>
      </c>
      <c r="R17" s="4" t="s">
        <v>174</v>
      </c>
      <c r="S17" s="4" t="s">
        <v>174</v>
      </c>
      <c r="T17" s="4" t="s">
        <v>174</v>
      </c>
      <c r="U17" s="4" t="s">
        <v>174</v>
      </c>
      <c r="V17" s="4">
        <f t="shared" si="1"/>
        <v>0</v>
      </c>
      <c r="W17" s="4" t="s">
        <v>27</v>
      </c>
      <c r="X17" s="4"/>
      <c r="Y17" s="4" t="s">
        <v>25</v>
      </c>
      <c r="Z17" s="47"/>
      <c r="AA17" s="4" t="s">
        <v>14</v>
      </c>
      <c r="AB17" s="58" t="str">
        <f>_xlfn.XLOOKUP(B17,NIPs!E:E,NIPs!AJ:AJ,0,0)</f>
        <v>Não</v>
      </c>
      <c r="AC17" s="58" t="str">
        <f>_xlfn.XLOOKUP(B17,NIPs!E:E,NIPs!AK:AK,0,0)</f>
        <v>Não</v>
      </c>
      <c r="AD17" s="29" t="s">
        <v>1538</v>
      </c>
      <c r="AE17" s="6">
        <v>1</v>
      </c>
      <c r="AF17" s="6" t="s">
        <v>2109</v>
      </c>
      <c r="AG17" s="6">
        <v>0</v>
      </c>
      <c r="AH17" s="6"/>
      <c r="AI17" s="6">
        <v>0</v>
      </c>
      <c r="AJ17" s="6"/>
      <c r="AK17" s="6">
        <v>0</v>
      </c>
      <c r="AL17" s="6"/>
      <c r="AM17" s="6">
        <v>0</v>
      </c>
      <c r="AN17" s="6">
        <v>0</v>
      </c>
      <c r="AO17" s="6"/>
    </row>
    <row r="18" spans="1:41" hidden="1" x14ac:dyDescent="0.3">
      <c r="A18" s="69">
        <v>45540</v>
      </c>
      <c r="B18" s="4">
        <v>13067830</v>
      </c>
      <c r="C18" s="4" t="s">
        <v>294</v>
      </c>
      <c r="D18" s="4" t="s">
        <v>26</v>
      </c>
      <c r="E18" s="61" t="s">
        <v>1559</v>
      </c>
      <c r="F18" s="47"/>
      <c r="G18" s="4">
        <v>74</v>
      </c>
      <c r="H18" s="4" t="s">
        <v>283</v>
      </c>
      <c r="I18" s="4" t="s">
        <v>116</v>
      </c>
      <c r="J18" s="4" t="s">
        <v>224</v>
      </c>
      <c r="K18" s="4" t="s">
        <v>274</v>
      </c>
      <c r="L18" s="29" t="s">
        <v>1561</v>
      </c>
      <c r="M18" s="129">
        <v>45533</v>
      </c>
      <c r="N18" s="4" t="s">
        <v>268</v>
      </c>
      <c r="O18" s="4">
        <v>2</v>
      </c>
      <c r="P18" s="251">
        <f t="shared" si="0"/>
        <v>7</v>
      </c>
      <c r="Q18" s="4" t="s">
        <v>174</v>
      </c>
      <c r="R18" s="4" t="s">
        <v>174</v>
      </c>
      <c r="S18" s="4" t="s">
        <v>173</v>
      </c>
      <c r="T18" s="4" t="s">
        <v>174</v>
      </c>
      <c r="U18" s="4" t="s">
        <v>174</v>
      </c>
      <c r="V18" s="4">
        <f t="shared" si="1"/>
        <v>1</v>
      </c>
      <c r="W18" s="4" t="s">
        <v>27</v>
      </c>
      <c r="X18" s="4"/>
      <c r="Y18" s="4" t="s">
        <v>25</v>
      </c>
      <c r="Z18" s="47"/>
      <c r="AA18" s="4" t="s">
        <v>14</v>
      </c>
      <c r="AB18" s="58" t="str">
        <f>_xlfn.XLOOKUP(B18,NIPs!E:E,NIPs!AJ:AJ,0,0)</f>
        <v>Não</v>
      </c>
      <c r="AC18" s="58" t="str">
        <f>_xlfn.XLOOKUP(B18,NIPs!E:E,NIPs!AK:AK,0,0)</f>
        <v>Não</v>
      </c>
      <c r="AD18" s="29" t="s">
        <v>1562</v>
      </c>
      <c r="AE18" s="6">
        <v>1</v>
      </c>
      <c r="AF18" s="6" t="s">
        <v>2109</v>
      </c>
      <c r="AG18" s="6">
        <v>0</v>
      </c>
      <c r="AH18" s="6"/>
      <c r="AI18" s="6">
        <v>0</v>
      </c>
      <c r="AJ18" s="6"/>
      <c r="AK18" s="6">
        <v>0</v>
      </c>
      <c r="AL18" s="6"/>
      <c r="AM18" s="6">
        <v>0</v>
      </c>
      <c r="AN18" s="6">
        <v>0</v>
      </c>
      <c r="AO18" s="6"/>
    </row>
    <row r="19" spans="1:41" hidden="1" x14ac:dyDescent="0.3">
      <c r="A19" s="69">
        <v>45540</v>
      </c>
      <c r="B19" s="4">
        <v>13066974</v>
      </c>
      <c r="C19" s="4" t="s">
        <v>259</v>
      </c>
      <c r="D19" s="4" t="s">
        <v>24</v>
      </c>
      <c r="E19" s="61" t="s">
        <v>1093</v>
      </c>
      <c r="F19" s="47"/>
      <c r="G19" s="4">
        <f>2024-1972</f>
        <v>52</v>
      </c>
      <c r="H19" s="4" t="s">
        <v>283</v>
      </c>
      <c r="I19" s="4" t="s">
        <v>116</v>
      </c>
      <c r="J19" s="4" t="s">
        <v>223</v>
      </c>
      <c r="K19" s="4" t="s">
        <v>274</v>
      </c>
      <c r="L19" s="29" t="s">
        <v>1564</v>
      </c>
      <c r="M19" s="129">
        <v>45533</v>
      </c>
      <c r="N19" s="4" t="s">
        <v>257</v>
      </c>
      <c r="O19" s="4">
        <v>13</v>
      </c>
      <c r="P19" s="251">
        <f t="shared" si="0"/>
        <v>7</v>
      </c>
      <c r="Q19" s="4" t="s">
        <v>173</v>
      </c>
      <c r="R19" s="4" t="s">
        <v>173</v>
      </c>
      <c r="S19" s="4" t="s">
        <v>173</v>
      </c>
      <c r="T19" s="4" t="s">
        <v>173</v>
      </c>
      <c r="U19" s="4" t="s">
        <v>1517</v>
      </c>
      <c r="V19" s="4">
        <f t="shared" si="1"/>
        <v>4</v>
      </c>
      <c r="W19" s="4" t="s">
        <v>30</v>
      </c>
      <c r="X19" s="4" t="s">
        <v>1563</v>
      </c>
      <c r="Y19" s="4" t="s">
        <v>28</v>
      </c>
      <c r="Z19" s="47"/>
      <c r="AA19" s="4" t="s">
        <v>7</v>
      </c>
      <c r="AB19" s="58" t="str">
        <f>_xlfn.XLOOKUP(B19,NIPs!E:E,NIPs!AJ:AJ,0,0)</f>
        <v>Sim</v>
      </c>
      <c r="AC19" s="58" t="str">
        <f>_xlfn.XLOOKUP(B19,NIPs!E:E,NIPs!AK:AK,0,0)</f>
        <v>Perda de SLA</v>
      </c>
      <c r="AD19" s="29" t="s">
        <v>1565</v>
      </c>
      <c r="AE19" s="6">
        <v>1</v>
      </c>
      <c r="AF19" s="6" t="s">
        <v>2116</v>
      </c>
      <c r="AG19" s="6">
        <v>1</v>
      </c>
      <c r="AH19" s="6" t="s">
        <v>2117</v>
      </c>
      <c r="AI19" s="6">
        <v>1</v>
      </c>
      <c r="AJ19" s="6" t="s">
        <v>2118</v>
      </c>
      <c r="AK19" s="6">
        <v>1</v>
      </c>
      <c r="AL19" s="6" t="s">
        <v>2108</v>
      </c>
      <c r="AM19" s="6">
        <v>0</v>
      </c>
      <c r="AN19" s="6">
        <v>0</v>
      </c>
      <c r="AO19" s="6"/>
    </row>
    <row r="20" spans="1:41" x14ac:dyDescent="0.3">
      <c r="A20" s="69">
        <v>45540</v>
      </c>
      <c r="B20" s="4">
        <v>13066404</v>
      </c>
      <c r="C20" s="4" t="s">
        <v>259</v>
      </c>
      <c r="D20" s="4" t="s">
        <v>24</v>
      </c>
      <c r="E20" s="61" t="s">
        <v>1566</v>
      </c>
      <c r="F20" s="47"/>
      <c r="G20" s="4">
        <v>59</v>
      </c>
      <c r="H20" s="4" t="s">
        <v>1379</v>
      </c>
      <c r="I20" s="4" t="s">
        <v>118</v>
      </c>
      <c r="J20" s="4" t="s">
        <v>223</v>
      </c>
      <c r="K20" s="4" t="s">
        <v>262</v>
      </c>
      <c r="L20" s="29" t="s">
        <v>1568</v>
      </c>
      <c r="M20" s="129">
        <v>45539</v>
      </c>
      <c r="N20" s="4" t="s">
        <v>268</v>
      </c>
      <c r="O20" s="4">
        <v>5</v>
      </c>
      <c r="P20" s="251">
        <f t="shared" si="0"/>
        <v>1</v>
      </c>
      <c r="Q20" s="4" t="s">
        <v>173</v>
      </c>
      <c r="R20" s="4" t="s">
        <v>174</v>
      </c>
      <c r="S20" s="4" t="s">
        <v>173</v>
      </c>
      <c r="T20" s="4" t="s">
        <v>174</v>
      </c>
      <c r="U20" s="4" t="s">
        <v>1499</v>
      </c>
      <c r="V20" s="4">
        <f t="shared" si="1"/>
        <v>2</v>
      </c>
      <c r="W20" s="4" t="s">
        <v>50</v>
      </c>
      <c r="X20" s="4" t="s">
        <v>146</v>
      </c>
      <c r="Y20" s="4" t="s">
        <v>46</v>
      </c>
      <c r="Z20" s="47"/>
      <c r="AA20" s="4" t="s">
        <v>7</v>
      </c>
      <c r="AB20" s="58" t="str">
        <f>_xlfn.XLOOKUP(B20,NIPs!E:E,NIPs!AJ:AJ,0,0)</f>
        <v>Sim</v>
      </c>
      <c r="AC20" s="58" t="str">
        <f>_xlfn.XLOOKUP(B20,NIPs!E:E,NIPs!AK:AK,0,0)</f>
        <v>Não</v>
      </c>
      <c r="AD20" s="29" t="s">
        <v>1569</v>
      </c>
      <c r="AE20" s="6">
        <v>0</v>
      </c>
      <c r="AF20" s="6"/>
      <c r="AG20" s="6">
        <v>1</v>
      </c>
      <c r="AH20" s="6" t="s">
        <v>2119</v>
      </c>
      <c r="AI20" s="6">
        <v>0</v>
      </c>
      <c r="AJ20" s="6"/>
      <c r="AK20" s="6">
        <v>1</v>
      </c>
      <c r="AL20" s="6" t="s">
        <v>2108</v>
      </c>
      <c r="AM20" s="6">
        <v>0</v>
      </c>
      <c r="AN20" s="6">
        <v>0</v>
      </c>
      <c r="AO20" s="6"/>
    </row>
    <row r="21" spans="1:41" hidden="1" x14ac:dyDescent="0.3">
      <c r="A21" s="69">
        <v>45540</v>
      </c>
      <c r="B21" s="4">
        <v>13067674</v>
      </c>
      <c r="C21" s="4" t="s">
        <v>259</v>
      </c>
      <c r="D21" s="4" t="s">
        <v>24</v>
      </c>
      <c r="E21" s="61" t="s">
        <v>1570</v>
      </c>
      <c r="F21" s="47"/>
      <c r="G21" s="4">
        <v>65</v>
      </c>
      <c r="H21" s="4" t="s">
        <v>1379</v>
      </c>
      <c r="I21" s="4"/>
      <c r="J21" s="4" t="s">
        <v>355</v>
      </c>
      <c r="K21" s="4" t="s">
        <v>262</v>
      </c>
      <c r="L21" s="29" t="s">
        <v>1572</v>
      </c>
      <c r="M21" s="129">
        <v>45520</v>
      </c>
      <c r="N21" s="4" t="s">
        <v>268</v>
      </c>
      <c r="O21" s="4">
        <v>5</v>
      </c>
      <c r="P21" s="251">
        <f t="shared" si="0"/>
        <v>20</v>
      </c>
      <c r="Q21" s="4" t="s">
        <v>174</v>
      </c>
      <c r="R21" s="4" t="s">
        <v>174</v>
      </c>
      <c r="S21" s="4" t="s">
        <v>173</v>
      </c>
      <c r="T21" s="4" t="s">
        <v>174</v>
      </c>
      <c r="U21" s="4" t="s">
        <v>174</v>
      </c>
      <c r="V21" s="4">
        <f t="shared" si="1"/>
        <v>1</v>
      </c>
      <c r="W21" s="4" t="s">
        <v>32</v>
      </c>
      <c r="X21" s="4" t="s">
        <v>170</v>
      </c>
      <c r="Y21" s="4" t="s">
        <v>28</v>
      </c>
      <c r="Z21" s="47"/>
      <c r="AA21" s="4" t="s">
        <v>7</v>
      </c>
      <c r="AB21" s="58" t="str">
        <f>_xlfn.XLOOKUP(B21,NIPs!E:E,NIPs!AJ:AJ,0,0)</f>
        <v>Não</v>
      </c>
      <c r="AC21" s="58" t="str">
        <f>_xlfn.XLOOKUP(B21,NIPs!E:E,NIPs!AK:AK,0,0)</f>
        <v>Não</v>
      </c>
      <c r="AD21" s="29" t="s">
        <v>1573</v>
      </c>
      <c r="AE21" s="6">
        <v>0</v>
      </c>
      <c r="AF21" s="6"/>
      <c r="AG21" s="6">
        <v>0</v>
      </c>
      <c r="AH21" s="6"/>
      <c r="AI21" s="6">
        <v>1</v>
      </c>
      <c r="AJ21" s="6" t="s">
        <v>2120</v>
      </c>
      <c r="AK21" s="6">
        <v>0</v>
      </c>
      <c r="AL21" s="6"/>
      <c r="AM21" s="6">
        <v>0</v>
      </c>
      <c r="AN21" s="6">
        <v>0</v>
      </c>
      <c r="AO21" s="6"/>
    </row>
    <row r="22" spans="1:41" hidden="1" x14ac:dyDescent="0.3">
      <c r="A22" s="69">
        <v>45541</v>
      </c>
      <c r="B22" s="4">
        <v>13068836</v>
      </c>
      <c r="C22" s="4" t="s">
        <v>294</v>
      </c>
      <c r="D22" s="4" t="s">
        <v>26</v>
      </c>
      <c r="E22" s="61" t="s">
        <v>1574</v>
      </c>
      <c r="F22" s="47"/>
      <c r="G22" s="4">
        <v>68</v>
      </c>
      <c r="H22" s="4" t="s">
        <v>283</v>
      </c>
      <c r="I22" s="4" t="s">
        <v>118</v>
      </c>
      <c r="J22" s="4" t="s">
        <v>355</v>
      </c>
      <c r="K22" s="4" t="s">
        <v>274</v>
      </c>
      <c r="L22" s="29" t="s">
        <v>1576</v>
      </c>
      <c r="M22" s="129">
        <v>45524</v>
      </c>
      <c r="N22" s="4" t="s">
        <v>268</v>
      </c>
      <c r="O22" s="4" t="s">
        <v>227</v>
      </c>
      <c r="P22" s="251">
        <f t="shared" si="0"/>
        <v>17</v>
      </c>
      <c r="Q22" s="4" t="s">
        <v>174</v>
      </c>
      <c r="R22" s="4" t="s">
        <v>174</v>
      </c>
      <c r="S22" s="4" t="s">
        <v>174</v>
      </c>
      <c r="T22" s="4" t="s">
        <v>174</v>
      </c>
      <c r="U22" s="4" t="s">
        <v>174</v>
      </c>
      <c r="V22" s="4">
        <f t="shared" si="1"/>
        <v>0</v>
      </c>
      <c r="W22" s="4" t="s">
        <v>27</v>
      </c>
      <c r="X22" s="4"/>
      <c r="Y22" s="4" t="s">
        <v>25</v>
      </c>
      <c r="Z22" s="47"/>
      <c r="AA22" s="4" t="s">
        <v>14</v>
      </c>
      <c r="AB22" s="58" t="str">
        <f>_xlfn.XLOOKUP(B22,NIPs!E:E,NIPs!AJ:AJ,0,0)</f>
        <v>Não</v>
      </c>
      <c r="AC22" s="58" t="str">
        <f>_xlfn.XLOOKUP(B22,NIPs!E:E,NIPs!AK:AK,0,0)</f>
        <v>Não</v>
      </c>
      <c r="AD22" s="29" t="s">
        <v>1577</v>
      </c>
      <c r="AE22" s="6">
        <v>1</v>
      </c>
      <c r="AF22" s="6" t="s">
        <v>2109</v>
      </c>
      <c r="AG22" s="6">
        <v>0</v>
      </c>
      <c r="AH22" s="6"/>
      <c r="AI22" s="6">
        <v>0</v>
      </c>
      <c r="AJ22" s="6"/>
      <c r="AK22" s="6">
        <v>0</v>
      </c>
      <c r="AL22" s="6"/>
      <c r="AM22" s="6">
        <v>0</v>
      </c>
      <c r="AN22" s="6">
        <v>0</v>
      </c>
      <c r="AO22" s="6"/>
    </row>
    <row r="23" spans="1:41" hidden="1" x14ac:dyDescent="0.3">
      <c r="A23" s="69">
        <v>45541</v>
      </c>
      <c r="B23" s="4">
        <v>13069127</v>
      </c>
      <c r="C23" s="4" t="s">
        <v>259</v>
      </c>
      <c r="D23" s="4" t="s">
        <v>24</v>
      </c>
      <c r="E23" s="61" t="s">
        <v>1578</v>
      </c>
      <c r="F23" s="47"/>
      <c r="G23" s="4">
        <v>13</v>
      </c>
      <c r="H23" s="4" t="s">
        <v>258</v>
      </c>
      <c r="I23" s="4" t="s">
        <v>117</v>
      </c>
      <c r="J23" s="4" t="s">
        <v>1512</v>
      </c>
      <c r="K23" s="4" t="s">
        <v>262</v>
      </c>
      <c r="L23" s="29" t="s">
        <v>1580</v>
      </c>
      <c r="M23" s="129">
        <v>45518</v>
      </c>
      <c r="N23" s="4" t="s">
        <v>268</v>
      </c>
      <c r="O23" s="4">
        <v>4</v>
      </c>
      <c r="P23" s="251">
        <f t="shared" si="0"/>
        <v>23</v>
      </c>
      <c r="Q23" s="4" t="s">
        <v>174</v>
      </c>
      <c r="R23" s="4" t="s">
        <v>174</v>
      </c>
      <c r="S23" s="4" t="s">
        <v>173</v>
      </c>
      <c r="T23" s="4" t="s">
        <v>174</v>
      </c>
      <c r="U23" s="4" t="s">
        <v>174</v>
      </c>
      <c r="V23" s="4">
        <f t="shared" si="1"/>
        <v>1</v>
      </c>
      <c r="W23" s="4" t="s">
        <v>35</v>
      </c>
      <c r="X23" s="4" t="s">
        <v>348</v>
      </c>
      <c r="Y23" s="4" t="s">
        <v>46</v>
      </c>
      <c r="Z23" s="47"/>
      <c r="AA23" s="4" t="s">
        <v>7</v>
      </c>
      <c r="AB23" s="58" t="str">
        <f>_xlfn.XLOOKUP(B23,NIPs!E:E,NIPs!AJ:AJ,0,0)</f>
        <v>Não</v>
      </c>
      <c r="AC23" s="58" t="str">
        <f>_xlfn.XLOOKUP(B23,NIPs!E:E,NIPs!AK:AK,0,0)</f>
        <v>Não</v>
      </c>
      <c r="AD23" s="29" t="s">
        <v>1581</v>
      </c>
      <c r="AE23" s="6">
        <v>1</v>
      </c>
      <c r="AF23" s="6" t="s">
        <v>2121</v>
      </c>
      <c r="AG23" s="6">
        <v>0</v>
      </c>
      <c r="AH23" s="6"/>
      <c r="AI23" s="6">
        <v>0</v>
      </c>
      <c r="AJ23" s="6"/>
      <c r="AK23" s="6">
        <v>0</v>
      </c>
      <c r="AL23" s="6"/>
      <c r="AM23" s="6">
        <v>0</v>
      </c>
      <c r="AN23" s="6">
        <v>0</v>
      </c>
      <c r="AO23" s="6"/>
    </row>
    <row r="24" spans="1:41" hidden="1" x14ac:dyDescent="0.3">
      <c r="A24" s="69">
        <v>45541</v>
      </c>
      <c r="B24" s="4">
        <v>13069151</v>
      </c>
      <c r="C24" s="4" t="s">
        <v>259</v>
      </c>
      <c r="D24" s="4" t="s">
        <v>24</v>
      </c>
      <c r="E24" s="61" t="s">
        <v>1582</v>
      </c>
      <c r="F24" s="47"/>
      <c r="G24" s="4">
        <v>6</v>
      </c>
      <c r="H24" s="4" t="s">
        <v>258</v>
      </c>
      <c r="I24" s="4" t="s">
        <v>117</v>
      </c>
      <c r="J24" s="4" t="s">
        <v>1512</v>
      </c>
      <c r="K24" s="4" t="s">
        <v>262</v>
      </c>
      <c r="L24" s="29" t="s">
        <v>1584</v>
      </c>
      <c r="M24" s="129">
        <v>45534</v>
      </c>
      <c r="N24" s="4" t="s">
        <v>268</v>
      </c>
      <c r="O24" s="4">
        <v>4</v>
      </c>
      <c r="P24" s="251">
        <f t="shared" si="0"/>
        <v>7</v>
      </c>
      <c r="Q24" s="4" t="s">
        <v>174</v>
      </c>
      <c r="R24" s="4" t="s">
        <v>174</v>
      </c>
      <c r="S24" s="4" t="s">
        <v>173</v>
      </c>
      <c r="T24" s="4" t="s">
        <v>174</v>
      </c>
      <c r="U24" s="4" t="s">
        <v>174</v>
      </c>
      <c r="V24" s="4">
        <f t="shared" si="1"/>
        <v>1</v>
      </c>
      <c r="W24" s="4" t="s">
        <v>35</v>
      </c>
      <c r="X24" s="4" t="s">
        <v>348</v>
      </c>
      <c r="Y24" s="4" t="s">
        <v>46</v>
      </c>
      <c r="Z24" s="47"/>
      <c r="AA24" s="4" t="s">
        <v>7</v>
      </c>
      <c r="AB24" s="58" t="str">
        <f>_xlfn.XLOOKUP(B24,NIPs!E:E,NIPs!AJ:AJ,0,0)</f>
        <v>Não</v>
      </c>
      <c r="AC24" s="58" t="str">
        <f>_xlfn.XLOOKUP(B24,NIPs!E:E,NIPs!AK:AK,0,0)</f>
        <v>Não</v>
      </c>
      <c r="AD24" s="29" t="s">
        <v>1581</v>
      </c>
      <c r="AE24" s="6">
        <v>1</v>
      </c>
      <c r="AF24" s="6" t="s">
        <v>2121</v>
      </c>
      <c r="AG24" s="6">
        <v>0</v>
      </c>
      <c r="AH24" s="6"/>
      <c r="AI24" s="6">
        <v>0</v>
      </c>
      <c r="AJ24" s="6"/>
      <c r="AK24" s="6">
        <v>0</v>
      </c>
      <c r="AL24" s="6"/>
      <c r="AM24" s="6">
        <v>0</v>
      </c>
      <c r="AN24" s="6">
        <v>0</v>
      </c>
      <c r="AO24" s="6"/>
    </row>
    <row r="25" spans="1:41" hidden="1" x14ac:dyDescent="0.3">
      <c r="A25" s="69">
        <v>45541</v>
      </c>
      <c r="B25" s="4">
        <v>13069143</v>
      </c>
      <c r="C25" s="4" t="s">
        <v>259</v>
      </c>
      <c r="D25" s="4" t="s">
        <v>24</v>
      </c>
      <c r="E25" s="61" t="s">
        <v>1585</v>
      </c>
      <c r="F25" s="47"/>
      <c r="G25" s="4">
        <v>25</v>
      </c>
      <c r="H25" s="4" t="s">
        <v>283</v>
      </c>
      <c r="I25" s="4" t="s">
        <v>118</v>
      </c>
      <c r="J25" s="4" t="s">
        <v>1184</v>
      </c>
      <c r="K25" s="4" t="s">
        <v>262</v>
      </c>
      <c r="L25" s="29" t="s">
        <v>1587</v>
      </c>
      <c r="M25" s="129">
        <v>45485</v>
      </c>
      <c r="N25" s="4" t="s">
        <v>268</v>
      </c>
      <c r="O25" s="4">
        <v>5</v>
      </c>
      <c r="P25" s="251">
        <f t="shared" si="0"/>
        <v>56</v>
      </c>
      <c r="Q25" s="4" t="s">
        <v>173</v>
      </c>
      <c r="R25" s="4" t="s">
        <v>174</v>
      </c>
      <c r="S25" s="4" t="s">
        <v>173</v>
      </c>
      <c r="T25" s="4" t="s">
        <v>174</v>
      </c>
      <c r="U25" s="4" t="s">
        <v>174</v>
      </c>
      <c r="V25" s="4">
        <f t="shared" si="1"/>
        <v>2</v>
      </c>
      <c r="W25" s="4" t="s">
        <v>38</v>
      </c>
      <c r="X25" s="4"/>
      <c r="Y25" s="4" t="s">
        <v>39</v>
      </c>
      <c r="Z25" s="47"/>
      <c r="AA25" s="4" t="s">
        <v>7</v>
      </c>
      <c r="AB25" s="58" t="str">
        <f>_xlfn.XLOOKUP(B25,NIPs!E:E,NIPs!AJ:AJ,0,0)</f>
        <v>Sim</v>
      </c>
      <c r="AC25" s="58" t="str">
        <f>_xlfn.XLOOKUP(B25,NIPs!E:E,NIPs!AK:AK,0,0)</f>
        <v>Preenchimento de Chater com caso fechado</v>
      </c>
      <c r="AD25" s="29" t="s">
        <v>1588</v>
      </c>
      <c r="AE25" s="6">
        <v>0</v>
      </c>
      <c r="AF25" s="6"/>
      <c r="AG25" s="6">
        <v>1</v>
      </c>
      <c r="AH25" s="6" t="s">
        <v>2122</v>
      </c>
      <c r="AI25" s="6">
        <v>0</v>
      </c>
      <c r="AJ25" s="6"/>
      <c r="AK25" s="6">
        <v>1</v>
      </c>
      <c r="AL25" s="6" t="s">
        <v>2115</v>
      </c>
      <c r="AM25" s="6">
        <v>0</v>
      </c>
      <c r="AN25" s="6">
        <v>0</v>
      </c>
      <c r="AO25" s="6"/>
    </row>
    <row r="26" spans="1:41" hidden="1" x14ac:dyDescent="0.3">
      <c r="A26" s="69">
        <v>45542</v>
      </c>
      <c r="B26" s="4">
        <v>13070500</v>
      </c>
      <c r="C26" s="4" t="s">
        <v>259</v>
      </c>
      <c r="D26" s="4" t="s">
        <v>24</v>
      </c>
      <c r="E26" s="61" t="s">
        <v>569</v>
      </c>
      <c r="F26" s="47"/>
      <c r="G26" s="4">
        <v>38</v>
      </c>
      <c r="H26" s="4" t="s">
        <v>258</v>
      </c>
      <c r="I26" s="4" t="s">
        <v>118</v>
      </c>
      <c r="J26" s="4" t="s">
        <v>1184</v>
      </c>
      <c r="K26" s="4" t="s">
        <v>262</v>
      </c>
      <c r="L26" s="29" t="s">
        <v>1592</v>
      </c>
      <c r="M26" s="129">
        <v>45539</v>
      </c>
      <c r="N26" s="4" t="s">
        <v>257</v>
      </c>
      <c r="O26" s="4">
        <v>1</v>
      </c>
      <c r="P26" s="251">
        <f t="shared" si="0"/>
        <v>3</v>
      </c>
      <c r="Q26" s="4" t="s">
        <v>174</v>
      </c>
      <c r="R26" s="4" t="s">
        <v>174</v>
      </c>
      <c r="S26" s="4" t="s">
        <v>173</v>
      </c>
      <c r="T26" s="4" t="s">
        <v>174</v>
      </c>
      <c r="U26" s="4" t="s">
        <v>1499</v>
      </c>
      <c r="V26" s="4">
        <f t="shared" si="1"/>
        <v>1</v>
      </c>
      <c r="W26" s="4" t="s">
        <v>30</v>
      </c>
      <c r="X26" s="4" t="s">
        <v>159</v>
      </c>
      <c r="Y26" s="4" t="s">
        <v>46</v>
      </c>
      <c r="Z26" s="47"/>
      <c r="AA26" s="4" t="s">
        <v>7</v>
      </c>
      <c r="AB26" s="58" t="str">
        <f>_xlfn.XLOOKUP(B26,NIPs!E:E,NIPs!AJ:AJ,0,0)</f>
        <v>Não</v>
      </c>
      <c r="AC26" s="58" t="str">
        <f>_xlfn.XLOOKUP(B26,NIPs!E:E,NIPs!AK:AK,0,0)</f>
        <v>Não</v>
      </c>
      <c r="AD26" s="29" t="s">
        <v>1593</v>
      </c>
      <c r="AE26" s="6">
        <v>1</v>
      </c>
      <c r="AF26" s="6" t="s">
        <v>2121</v>
      </c>
      <c r="AG26" s="6">
        <v>0</v>
      </c>
      <c r="AH26" s="6"/>
      <c r="AI26" s="6">
        <v>0</v>
      </c>
      <c r="AJ26" s="6"/>
      <c r="AK26" s="6">
        <v>0</v>
      </c>
      <c r="AL26" s="6"/>
      <c r="AM26" s="6">
        <v>0</v>
      </c>
      <c r="AN26" s="6">
        <v>0</v>
      </c>
      <c r="AO26" s="6"/>
    </row>
    <row r="27" spans="1:41" hidden="1" x14ac:dyDescent="0.3">
      <c r="A27" s="69">
        <v>45544</v>
      </c>
      <c r="B27" s="4">
        <v>13071246</v>
      </c>
      <c r="C27" s="4" t="s">
        <v>294</v>
      </c>
      <c r="D27" s="4" t="s">
        <v>26</v>
      </c>
      <c r="E27" s="61" t="s">
        <v>1594</v>
      </c>
      <c r="F27" s="47"/>
      <c r="G27" s="4">
        <v>35</v>
      </c>
      <c r="H27" s="4" t="s">
        <v>283</v>
      </c>
      <c r="I27" s="4" t="s">
        <v>118</v>
      </c>
      <c r="J27" s="4" t="s">
        <v>355</v>
      </c>
      <c r="K27" s="4"/>
      <c r="L27" s="29" t="s">
        <v>1596</v>
      </c>
      <c r="M27" s="129">
        <v>45502</v>
      </c>
      <c r="N27" s="4" t="s">
        <v>268</v>
      </c>
      <c r="O27" s="4">
        <v>5</v>
      </c>
      <c r="P27" s="251">
        <f t="shared" si="0"/>
        <v>42</v>
      </c>
      <c r="Q27" s="4" t="s">
        <v>173</v>
      </c>
      <c r="R27" s="4" t="s">
        <v>174</v>
      </c>
      <c r="S27" s="4" t="s">
        <v>173</v>
      </c>
      <c r="T27" s="4" t="s">
        <v>174</v>
      </c>
      <c r="U27" s="4" t="s">
        <v>174</v>
      </c>
      <c r="V27" s="4">
        <f t="shared" si="1"/>
        <v>2</v>
      </c>
      <c r="W27" s="4" t="s">
        <v>76</v>
      </c>
      <c r="X27" s="4"/>
      <c r="Y27" s="4" t="s">
        <v>25</v>
      </c>
      <c r="Z27" s="47"/>
      <c r="AA27" s="4" t="s">
        <v>14</v>
      </c>
      <c r="AB27" s="58" t="str">
        <f>_xlfn.XLOOKUP(B27,NIPs!E:E,NIPs!AJ:AJ,0,0)</f>
        <v>Não</v>
      </c>
      <c r="AC27" s="58" t="str">
        <f>_xlfn.XLOOKUP(B27,NIPs!E:E,NIPs!AK:AK,0,0)</f>
        <v>Não</v>
      </c>
      <c r="AD27" s="29" t="s">
        <v>1597</v>
      </c>
      <c r="AE27" s="6">
        <v>1</v>
      </c>
      <c r="AF27" s="6" t="s">
        <v>2109</v>
      </c>
      <c r="AG27" s="6">
        <v>1</v>
      </c>
      <c r="AH27" s="6" t="s">
        <v>2110</v>
      </c>
      <c r="AI27" s="6">
        <v>0</v>
      </c>
      <c r="AJ27" s="6"/>
      <c r="AK27" s="6">
        <v>0</v>
      </c>
      <c r="AL27" s="6"/>
      <c r="AM27" s="6">
        <v>0</v>
      </c>
      <c r="AN27" s="6">
        <v>0</v>
      </c>
      <c r="AO27" s="6"/>
    </row>
    <row r="28" spans="1:41" hidden="1" x14ac:dyDescent="0.3">
      <c r="A28" s="69">
        <v>45544</v>
      </c>
      <c r="B28" s="4">
        <v>13070867</v>
      </c>
      <c r="C28" s="4" t="s">
        <v>259</v>
      </c>
      <c r="D28" s="4" t="s">
        <v>24</v>
      </c>
      <c r="E28" s="61" t="s">
        <v>219</v>
      </c>
      <c r="F28" s="47"/>
      <c r="G28" s="4">
        <v>19</v>
      </c>
      <c r="H28" s="4" t="s">
        <v>1379</v>
      </c>
      <c r="I28" s="4" t="s">
        <v>121</v>
      </c>
      <c r="J28" s="4" t="s">
        <v>136</v>
      </c>
      <c r="K28" s="4" t="s">
        <v>262</v>
      </c>
      <c r="L28" s="29" t="s">
        <v>1599</v>
      </c>
      <c r="M28" s="129">
        <v>45544</v>
      </c>
      <c r="N28" s="4" t="s">
        <v>257</v>
      </c>
      <c r="O28" s="4">
        <v>1</v>
      </c>
      <c r="P28" s="251">
        <f t="shared" si="0"/>
        <v>0</v>
      </c>
      <c r="Q28" s="4" t="s">
        <v>174</v>
      </c>
      <c r="R28" s="4" t="s">
        <v>174</v>
      </c>
      <c r="S28" s="4" t="s">
        <v>173</v>
      </c>
      <c r="T28" s="4" t="s">
        <v>174</v>
      </c>
      <c r="U28" s="4" t="s">
        <v>174</v>
      </c>
      <c r="V28" s="4">
        <f t="shared" si="1"/>
        <v>1</v>
      </c>
      <c r="W28" s="4" t="s">
        <v>2473</v>
      </c>
      <c r="X28" s="4" t="s">
        <v>915</v>
      </c>
      <c r="Y28" s="4" t="s">
        <v>43</v>
      </c>
      <c r="Z28" s="47"/>
      <c r="AA28" s="4" t="s">
        <v>7</v>
      </c>
      <c r="AB28" s="58" t="str">
        <f>_xlfn.XLOOKUP(B28,NIPs!E:E,NIPs!AJ:AJ,0,0)</f>
        <v>Não</v>
      </c>
      <c r="AC28" s="58" t="str">
        <f>_xlfn.XLOOKUP(B28,NIPs!E:E,NIPs!AK:AK,0,0)</f>
        <v>Não</v>
      </c>
      <c r="AD28" s="29" t="s">
        <v>1600</v>
      </c>
      <c r="AE28" s="6">
        <v>0</v>
      </c>
      <c r="AF28" s="6"/>
      <c r="AG28" s="6">
        <v>2</v>
      </c>
      <c r="AH28" s="6" t="s">
        <v>2123</v>
      </c>
      <c r="AI28" s="6">
        <v>0</v>
      </c>
      <c r="AJ28" s="6"/>
      <c r="AK28" s="6">
        <v>0</v>
      </c>
      <c r="AL28" s="6"/>
      <c r="AM28" s="6">
        <v>0</v>
      </c>
      <c r="AN28" s="6">
        <v>0</v>
      </c>
      <c r="AO28" s="6"/>
    </row>
    <row r="29" spans="1:41" hidden="1" x14ac:dyDescent="0.3">
      <c r="A29" s="69">
        <v>45544</v>
      </c>
      <c r="B29" s="4">
        <v>13071729</v>
      </c>
      <c r="C29" s="4" t="s">
        <v>259</v>
      </c>
      <c r="D29" s="4" t="s">
        <v>24</v>
      </c>
      <c r="E29" s="61" t="s">
        <v>1602</v>
      </c>
      <c r="F29" s="47"/>
      <c r="G29" s="4">
        <v>46</v>
      </c>
      <c r="H29" s="4" t="s">
        <v>1220</v>
      </c>
      <c r="I29" s="4" t="s">
        <v>121</v>
      </c>
      <c r="J29" s="4" t="s">
        <v>226</v>
      </c>
      <c r="K29" s="4" t="s">
        <v>262</v>
      </c>
      <c r="L29" s="29" t="s">
        <v>1604</v>
      </c>
      <c r="M29" s="129">
        <v>45531</v>
      </c>
      <c r="N29" s="4" t="s">
        <v>257</v>
      </c>
      <c r="O29" s="4">
        <v>3</v>
      </c>
      <c r="P29" s="251">
        <f t="shared" si="0"/>
        <v>13</v>
      </c>
      <c r="Q29" s="4" t="s">
        <v>174</v>
      </c>
      <c r="R29" s="4" t="s">
        <v>174</v>
      </c>
      <c r="S29" s="4" t="s">
        <v>173</v>
      </c>
      <c r="T29" s="4" t="s">
        <v>174</v>
      </c>
      <c r="U29" s="4" t="s">
        <v>174</v>
      </c>
      <c r="V29" s="4">
        <f t="shared" si="1"/>
        <v>1</v>
      </c>
      <c r="W29" s="4" t="s">
        <v>125</v>
      </c>
      <c r="X29" s="4"/>
      <c r="Y29" s="4" t="s">
        <v>51</v>
      </c>
      <c r="Z29" s="47"/>
      <c r="AA29" s="4" t="s">
        <v>12</v>
      </c>
      <c r="AB29" s="58" t="str">
        <f>_xlfn.XLOOKUP(B29,NIPs!E:E,NIPs!AJ:AJ,0,0)</f>
        <v>Não</v>
      </c>
      <c r="AC29" s="58" t="str">
        <f>_xlfn.XLOOKUP(B29,NIPs!E:E,NIPs!AK:AK,0,0)</f>
        <v>Não</v>
      </c>
      <c r="AD29" s="29" t="s">
        <v>2124</v>
      </c>
      <c r="AE29" s="6">
        <v>0</v>
      </c>
      <c r="AF29" s="6"/>
      <c r="AG29" s="6">
        <v>0</v>
      </c>
      <c r="AH29" s="6"/>
      <c r="AI29" s="6">
        <v>0</v>
      </c>
      <c r="AJ29" s="6"/>
      <c r="AK29" s="6">
        <v>0</v>
      </c>
      <c r="AL29" s="6"/>
      <c r="AM29" s="6">
        <v>0</v>
      </c>
      <c r="AN29" s="6">
        <v>0</v>
      </c>
      <c r="AO29" s="6"/>
    </row>
    <row r="30" spans="1:41" hidden="1" x14ac:dyDescent="0.3">
      <c r="A30" s="69">
        <v>45544</v>
      </c>
      <c r="B30" s="4">
        <v>13071513</v>
      </c>
      <c r="C30" s="4" t="s">
        <v>259</v>
      </c>
      <c r="D30" s="4" t="s">
        <v>24</v>
      </c>
      <c r="E30" s="61" t="s">
        <v>1605</v>
      </c>
      <c r="F30" s="47"/>
      <c r="G30" s="4">
        <v>54</v>
      </c>
      <c r="H30" s="4" t="s">
        <v>336</v>
      </c>
      <c r="I30" s="4" t="s">
        <v>116</v>
      </c>
      <c r="J30" s="4" t="s">
        <v>223</v>
      </c>
      <c r="K30" s="4" t="s">
        <v>262</v>
      </c>
      <c r="L30" s="29" t="s">
        <v>1608</v>
      </c>
      <c r="M30" s="129">
        <v>45531</v>
      </c>
      <c r="N30" s="4" t="s">
        <v>268</v>
      </c>
      <c r="O30" s="4">
        <v>7</v>
      </c>
      <c r="P30" s="251">
        <f t="shared" si="0"/>
        <v>13</v>
      </c>
      <c r="Q30" s="4" t="s">
        <v>173</v>
      </c>
      <c r="R30" s="4" t="s">
        <v>173</v>
      </c>
      <c r="S30" s="4" t="s">
        <v>173</v>
      </c>
      <c r="T30" s="4" t="s">
        <v>174</v>
      </c>
      <c r="U30" s="4" t="s">
        <v>1517</v>
      </c>
      <c r="V30" s="4">
        <f t="shared" si="1"/>
        <v>3</v>
      </c>
      <c r="W30" s="4" t="s">
        <v>38</v>
      </c>
      <c r="X30" s="4" t="s">
        <v>1607</v>
      </c>
      <c r="Y30" s="4" t="s">
        <v>39</v>
      </c>
      <c r="Z30" s="47"/>
      <c r="AA30" s="4" t="s">
        <v>7</v>
      </c>
      <c r="AB30" s="58" t="str">
        <f>_xlfn.XLOOKUP(B30,NIPs!E:E,NIPs!AJ:AJ,0,0)</f>
        <v>Sim</v>
      </c>
      <c r="AC30" s="58" t="str">
        <f>_xlfn.XLOOKUP(B30,NIPs!E:E,NIPs!AK:AK,0,0)</f>
        <v>Não</v>
      </c>
      <c r="AD30" s="29" t="s">
        <v>1609</v>
      </c>
      <c r="AE30" s="6">
        <v>1</v>
      </c>
      <c r="AF30" s="6" t="s">
        <v>2125</v>
      </c>
      <c r="AG30" s="6">
        <v>1</v>
      </c>
      <c r="AH30" s="6" t="s">
        <v>2126</v>
      </c>
      <c r="AI30" s="6">
        <v>0</v>
      </c>
      <c r="AJ30" s="6"/>
      <c r="AK30" s="6">
        <v>0</v>
      </c>
      <c r="AL30" s="6"/>
      <c r="AM30" s="6">
        <v>0</v>
      </c>
      <c r="AN30" s="6">
        <v>0</v>
      </c>
      <c r="AO30" s="6"/>
    </row>
    <row r="31" spans="1:41" hidden="1" x14ac:dyDescent="0.3">
      <c r="A31" s="69">
        <v>45544</v>
      </c>
      <c r="B31" s="4">
        <v>13072774</v>
      </c>
      <c r="C31" s="4" t="s">
        <v>259</v>
      </c>
      <c r="D31" s="4" t="s">
        <v>24</v>
      </c>
      <c r="E31" s="61" t="s">
        <v>1611</v>
      </c>
      <c r="F31" s="47"/>
      <c r="G31" s="4">
        <v>61</v>
      </c>
      <c r="H31" s="4" t="s">
        <v>1220</v>
      </c>
      <c r="I31" s="4" t="s">
        <v>178</v>
      </c>
      <c r="J31" s="4" t="s">
        <v>151</v>
      </c>
      <c r="K31" s="4" t="s">
        <v>262</v>
      </c>
      <c r="L31" s="29" t="s">
        <v>1613</v>
      </c>
      <c r="M31" s="129">
        <v>45544</v>
      </c>
      <c r="N31" s="4" t="s">
        <v>268</v>
      </c>
      <c r="O31" s="4">
        <v>1</v>
      </c>
      <c r="P31" s="251">
        <f t="shared" si="0"/>
        <v>0</v>
      </c>
      <c r="Q31" s="4" t="s">
        <v>174</v>
      </c>
      <c r="R31" s="4" t="s">
        <v>174</v>
      </c>
      <c r="S31" s="4" t="s">
        <v>173</v>
      </c>
      <c r="T31" s="4" t="s">
        <v>174</v>
      </c>
      <c r="U31" s="4" t="s">
        <v>174</v>
      </c>
      <c r="V31" s="4">
        <f t="shared" si="1"/>
        <v>1</v>
      </c>
      <c r="W31" s="4" t="s">
        <v>38</v>
      </c>
      <c r="X31" s="4"/>
      <c r="Y31" s="4" t="s">
        <v>39</v>
      </c>
      <c r="Z31" s="47"/>
      <c r="AA31" s="4" t="s">
        <v>7</v>
      </c>
      <c r="AB31" s="58" t="str">
        <f>_xlfn.XLOOKUP(B31,NIPs!E:E,NIPs!AJ:AJ,0,0)</f>
        <v>Não</v>
      </c>
      <c r="AC31" s="58" t="str">
        <f>_xlfn.XLOOKUP(B31,NIPs!E:E,NIPs!AK:AK,0,0)</f>
        <v>Não</v>
      </c>
      <c r="AD31" s="29" t="s">
        <v>1614</v>
      </c>
      <c r="AE31" s="6">
        <v>0</v>
      </c>
      <c r="AF31" s="6"/>
      <c r="AG31" s="6">
        <v>2</v>
      </c>
      <c r="AH31" s="6" t="s">
        <v>2127</v>
      </c>
      <c r="AI31" s="6">
        <v>0</v>
      </c>
      <c r="AJ31" s="6"/>
      <c r="AK31" s="6">
        <v>0</v>
      </c>
      <c r="AL31" s="6"/>
      <c r="AM31" s="6">
        <v>0</v>
      </c>
      <c r="AN31" s="6">
        <v>1</v>
      </c>
      <c r="AO31" s="6" t="s">
        <v>2128</v>
      </c>
    </row>
    <row r="32" spans="1:41" hidden="1" x14ac:dyDescent="0.3">
      <c r="A32" s="69">
        <v>45544</v>
      </c>
      <c r="B32" s="4">
        <v>13072250</v>
      </c>
      <c r="C32" s="4" t="s">
        <v>259</v>
      </c>
      <c r="D32" s="4" t="s">
        <v>24</v>
      </c>
      <c r="E32" s="61" t="s">
        <v>1615</v>
      </c>
      <c r="F32" s="47"/>
      <c r="G32" s="4">
        <v>61</v>
      </c>
      <c r="H32" s="4" t="s">
        <v>283</v>
      </c>
      <c r="I32" s="4" t="s">
        <v>118</v>
      </c>
      <c r="J32" s="4" t="s">
        <v>355</v>
      </c>
      <c r="K32" s="4" t="s">
        <v>262</v>
      </c>
      <c r="L32" s="29" t="s">
        <v>1616</v>
      </c>
      <c r="M32" s="129">
        <v>45511</v>
      </c>
      <c r="N32" s="4" t="s">
        <v>268</v>
      </c>
      <c r="O32" s="4">
        <v>5</v>
      </c>
      <c r="P32" s="251">
        <f t="shared" si="0"/>
        <v>33</v>
      </c>
      <c r="Q32" s="4" t="s">
        <v>173</v>
      </c>
      <c r="R32" s="4" t="s">
        <v>173</v>
      </c>
      <c r="S32" s="4" t="s">
        <v>173</v>
      </c>
      <c r="T32" s="4" t="s">
        <v>174</v>
      </c>
      <c r="U32" s="4" t="s">
        <v>1517</v>
      </c>
      <c r="V32" s="4">
        <f t="shared" si="1"/>
        <v>3</v>
      </c>
      <c r="W32" s="4" t="s">
        <v>187</v>
      </c>
      <c r="X32" s="4"/>
      <c r="Y32" s="4" t="s">
        <v>123</v>
      </c>
      <c r="Z32" s="47"/>
      <c r="AA32" s="4" t="s">
        <v>7</v>
      </c>
      <c r="AB32" s="58" t="str">
        <f>_xlfn.XLOOKUP(B32,NIPs!E:E,NIPs!AJ:AJ,0,0)</f>
        <v>Sim</v>
      </c>
      <c r="AC32" s="58" t="str">
        <f>_xlfn.XLOOKUP(B32,NIPs!E:E,NIPs!AK:AK,0,0)</f>
        <v>Fechou o caso de forma errada</v>
      </c>
      <c r="AD32" s="29" t="s">
        <v>1617</v>
      </c>
      <c r="AE32" s="6">
        <v>0</v>
      </c>
      <c r="AF32" s="6"/>
      <c r="AG32" s="6">
        <v>2</v>
      </c>
      <c r="AH32" s="6" t="s">
        <v>2129</v>
      </c>
      <c r="AI32" s="6">
        <v>0</v>
      </c>
      <c r="AJ32" s="6"/>
      <c r="AK32" s="6">
        <v>1</v>
      </c>
      <c r="AL32" s="6" t="s">
        <v>2108</v>
      </c>
      <c r="AM32" s="6">
        <v>0</v>
      </c>
      <c r="AN32" s="6">
        <v>0</v>
      </c>
      <c r="AO32" s="6"/>
    </row>
    <row r="33" spans="1:41" hidden="1" x14ac:dyDescent="0.3">
      <c r="A33" s="69">
        <v>45545</v>
      </c>
      <c r="B33" s="4">
        <v>13073957</v>
      </c>
      <c r="C33" s="4" t="s">
        <v>294</v>
      </c>
      <c r="D33" s="4" t="s">
        <v>26</v>
      </c>
      <c r="E33" s="61" t="s">
        <v>1618</v>
      </c>
      <c r="F33" s="47"/>
      <c r="G33" s="4">
        <v>84</v>
      </c>
      <c r="H33" s="4" t="s">
        <v>283</v>
      </c>
      <c r="I33" s="4" t="s">
        <v>116</v>
      </c>
      <c r="J33" s="4" t="s">
        <v>151</v>
      </c>
      <c r="K33" s="4" t="s">
        <v>274</v>
      </c>
      <c r="L33" s="29" t="s">
        <v>1620</v>
      </c>
      <c r="M33" s="129">
        <v>45498</v>
      </c>
      <c r="N33" s="4" t="s">
        <v>268</v>
      </c>
      <c r="O33" s="4" t="s">
        <v>227</v>
      </c>
      <c r="P33" s="251">
        <f t="shared" si="0"/>
        <v>47</v>
      </c>
      <c r="Q33" s="4" t="s">
        <v>174</v>
      </c>
      <c r="R33" s="4" t="s">
        <v>174</v>
      </c>
      <c r="S33" s="4" t="s">
        <v>174</v>
      </c>
      <c r="T33" s="4" t="s">
        <v>174</v>
      </c>
      <c r="U33" s="4" t="s">
        <v>174</v>
      </c>
      <c r="V33" s="4">
        <f t="shared" si="1"/>
        <v>0</v>
      </c>
      <c r="W33" s="4" t="s">
        <v>27</v>
      </c>
      <c r="X33" s="4"/>
      <c r="Y33" s="4" t="s">
        <v>25</v>
      </c>
      <c r="Z33" s="47"/>
      <c r="AA33" s="4" t="s">
        <v>14</v>
      </c>
      <c r="AB33" s="58" t="str">
        <f>_xlfn.XLOOKUP(B33,NIPs!E:E,NIPs!AJ:AJ,0,0)</f>
        <v>Não</v>
      </c>
      <c r="AC33" s="58" t="str">
        <f>_xlfn.XLOOKUP(B33,NIPs!E:E,NIPs!AK:AK,0,0)</f>
        <v>Não</v>
      </c>
      <c r="AD33" s="29" t="s">
        <v>1538</v>
      </c>
      <c r="AE33" s="6">
        <v>1</v>
      </c>
      <c r="AF33" s="6" t="s">
        <v>2109</v>
      </c>
      <c r="AG33" s="6">
        <v>0</v>
      </c>
      <c r="AH33" s="6"/>
      <c r="AI33" s="6">
        <v>0</v>
      </c>
      <c r="AJ33" s="6"/>
      <c r="AK33" s="6">
        <v>0</v>
      </c>
      <c r="AL33" s="6"/>
      <c r="AM33" s="6">
        <v>0</v>
      </c>
      <c r="AN33" s="6">
        <v>0</v>
      </c>
      <c r="AO33" s="6"/>
    </row>
    <row r="34" spans="1:41" hidden="1" x14ac:dyDescent="0.3">
      <c r="A34" s="69">
        <v>45545</v>
      </c>
      <c r="B34" s="4">
        <v>13075894</v>
      </c>
      <c r="C34" s="110" t="s">
        <v>2557</v>
      </c>
      <c r="D34" s="4" t="s">
        <v>203</v>
      </c>
      <c r="E34" s="61" t="s">
        <v>1621</v>
      </c>
      <c r="F34" s="47"/>
      <c r="G34" s="4">
        <v>66</v>
      </c>
      <c r="H34" s="4" t="s">
        <v>283</v>
      </c>
      <c r="I34" s="4" t="s">
        <v>121</v>
      </c>
      <c r="J34" s="4" t="s">
        <v>355</v>
      </c>
      <c r="K34" s="4" t="s">
        <v>274</v>
      </c>
      <c r="L34" s="29" t="s">
        <v>1625</v>
      </c>
      <c r="M34" s="129">
        <v>45495</v>
      </c>
      <c r="N34" s="4" t="s">
        <v>268</v>
      </c>
      <c r="O34" s="4" t="s">
        <v>227</v>
      </c>
      <c r="P34" s="251">
        <f t="shared" si="0"/>
        <v>50</v>
      </c>
      <c r="Q34" s="4" t="s">
        <v>174</v>
      </c>
      <c r="R34" s="4" t="s">
        <v>174</v>
      </c>
      <c r="S34" s="4" t="s">
        <v>174</v>
      </c>
      <c r="T34" s="4" t="s">
        <v>174</v>
      </c>
      <c r="U34" s="4" t="s">
        <v>174</v>
      </c>
      <c r="V34" s="4">
        <f t="shared" si="1"/>
        <v>0</v>
      </c>
      <c r="W34" s="4" t="s">
        <v>27</v>
      </c>
      <c r="X34" s="4"/>
      <c r="Y34" s="4" t="s">
        <v>25</v>
      </c>
      <c r="Z34" s="47"/>
      <c r="AA34" s="4" t="s">
        <v>14</v>
      </c>
      <c r="AB34" s="58" t="str">
        <f>_xlfn.XLOOKUP(B34,NIPs!E:E,NIPs!AJ:AJ,0,0)</f>
        <v>Não</v>
      </c>
      <c r="AC34" s="58" t="str">
        <f>_xlfn.XLOOKUP(B34,NIPs!E:E,NIPs!AK:AK,0,0)</f>
        <v>Não</v>
      </c>
      <c r="AD34" s="29" t="s">
        <v>1538</v>
      </c>
      <c r="AE34" s="6">
        <v>1</v>
      </c>
      <c r="AF34" s="6" t="s">
        <v>2109</v>
      </c>
      <c r="AG34" s="6">
        <v>0</v>
      </c>
      <c r="AH34" s="6"/>
      <c r="AI34" s="6">
        <v>0</v>
      </c>
      <c r="AJ34" s="6"/>
      <c r="AK34" s="6">
        <v>0</v>
      </c>
      <c r="AL34" s="6"/>
      <c r="AM34" s="6">
        <v>0</v>
      </c>
      <c r="AN34" s="6">
        <v>0</v>
      </c>
      <c r="AO34" s="6"/>
    </row>
    <row r="35" spans="1:41" hidden="1" x14ac:dyDescent="0.3">
      <c r="A35" s="69">
        <v>45545</v>
      </c>
      <c r="B35" s="4">
        <v>13075350</v>
      </c>
      <c r="C35" s="4" t="s">
        <v>259</v>
      </c>
      <c r="D35" s="4" t="s">
        <v>196</v>
      </c>
      <c r="E35" s="61" t="s">
        <v>1626</v>
      </c>
      <c r="F35" s="47"/>
      <c r="G35" s="4">
        <v>45</v>
      </c>
      <c r="H35" s="4" t="s">
        <v>1220</v>
      </c>
      <c r="I35" s="4" t="s">
        <v>121</v>
      </c>
      <c r="J35" s="4" t="s">
        <v>1402</v>
      </c>
      <c r="K35" s="4" t="s">
        <v>274</v>
      </c>
      <c r="L35" s="29" t="s">
        <v>1628</v>
      </c>
      <c r="M35" s="129">
        <v>45545</v>
      </c>
      <c r="N35" s="4" t="s">
        <v>268</v>
      </c>
      <c r="O35" s="4">
        <v>3</v>
      </c>
      <c r="P35" s="251">
        <f t="shared" si="0"/>
        <v>0</v>
      </c>
      <c r="Q35" s="4" t="s">
        <v>173</v>
      </c>
      <c r="R35" s="4" t="s">
        <v>174</v>
      </c>
      <c r="S35" s="4" t="s">
        <v>173</v>
      </c>
      <c r="T35" s="4" t="s">
        <v>174</v>
      </c>
      <c r="U35" s="4" t="s">
        <v>174</v>
      </c>
      <c r="V35" s="4">
        <f t="shared" si="1"/>
        <v>2</v>
      </c>
      <c r="W35" s="4" t="s">
        <v>38</v>
      </c>
      <c r="X35" s="4"/>
      <c r="Y35" s="4" t="s">
        <v>39</v>
      </c>
      <c r="Z35" s="47"/>
      <c r="AA35" s="4" t="s">
        <v>7</v>
      </c>
      <c r="AB35" s="58" t="str">
        <f>_xlfn.XLOOKUP(B35,NIPs!E:E,NIPs!AJ:AJ,0,0)</f>
        <v>Sim</v>
      </c>
      <c r="AC35" s="58" t="str">
        <f>_xlfn.XLOOKUP(B35,NIPs!E:E,NIPs!AK:AK,0,0)</f>
        <v>Não</v>
      </c>
      <c r="AD35" s="139" t="s">
        <v>1629</v>
      </c>
      <c r="AE35" s="6">
        <v>0</v>
      </c>
      <c r="AF35" s="6"/>
      <c r="AG35" s="6">
        <v>1</v>
      </c>
      <c r="AH35" s="6" t="s">
        <v>2130</v>
      </c>
      <c r="AI35" s="6">
        <v>0</v>
      </c>
      <c r="AJ35" s="6"/>
      <c r="AK35" s="6">
        <v>0</v>
      </c>
      <c r="AL35" s="6"/>
      <c r="AM35" s="6">
        <v>0</v>
      </c>
      <c r="AN35" s="6">
        <v>0</v>
      </c>
      <c r="AO35" s="6"/>
    </row>
    <row r="36" spans="1:41" hidden="1" x14ac:dyDescent="0.3">
      <c r="A36" s="69">
        <v>45545</v>
      </c>
      <c r="B36" s="4">
        <v>13073653</v>
      </c>
      <c r="C36" s="4" t="s">
        <v>259</v>
      </c>
      <c r="D36" s="4" t="s">
        <v>197</v>
      </c>
      <c r="E36" s="61" t="s">
        <v>1631</v>
      </c>
      <c r="F36" s="47"/>
      <c r="G36" s="4">
        <v>52</v>
      </c>
      <c r="H36" s="4" t="s">
        <v>1379</v>
      </c>
      <c r="I36" s="4" t="s">
        <v>121</v>
      </c>
      <c r="J36" s="4" t="s">
        <v>1402</v>
      </c>
      <c r="K36" s="4" t="s">
        <v>262</v>
      </c>
      <c r="L36" s="29" t="s">
        <v>1633</v>
      </c>
      <c r="M36" s="129">
        <v>45482</v>
      </c>
      <c r="N36" s="4" t="s">
        <v>268</v>
      </c>
      <c r="O36" s="4">
        <v>1</v>
      </c>
      <c r="P36" s="251">
        <f t="shared" ref="P36:P67" si="2">_xlfn.DAYS(A36,M36)</f>
        <v>63</v>
      </c>
      <c r="Q36" s="4" t="s">
        <v>174</v>
      </c>
      <c r="R36" s="4" t="s">
        <v>174</v>
      </c>
      <c r="S36" s="4" t="s">
        <v>173</v>
      </c>
      <c r="T36" s="4" t="s">
        <v>174</v>
      </c>
      <c r="U36" s="4" t="s">
        <v>174</v>
      </c>
      <c r="V36" s="4">
        <f t="shared" si="1"/>
        <v>1</v>
      </c>
      <c r="W36" s="4" t="s">
        <v>2375</v>
      </c>
      <c r="X36" s="4"/>
      <c r="Y36" s="4" t="s">
        <v>43</v>
      </c>
      <c r="Z36" s="47"/>
      <c r="AA36" s="4" t="s">
        <v>12</v>
      </c>
      <c r="AB36" s="58" t="str">
        <f>_xlfn.XLOOKUP(B36,NIPs!E:E,NIPs!AJ:AJ,0,0)</f>
        <v>Não</v>
      </c>
      <c r="AC36" s="58" t="str">
        <f>_xlfn.XLOOKUP(B36,NIPs!E:E,NIPs!AK:AK,0,0)</f>
        <v>Não</v>
      </c>
      <c r="AD36" s="29" t="s">
        <v>1634</v>
      </c>
      <c r="AE36" s="6">
        <v>1</v>
      </c>
      <c r="AF36" s="6" t="s">
        <v>2131</v>
      </c>
      <c r="AG36" s="6">
        <v>0</v>
      </c>
      <c r="AH36" s="6"/>
      <c r="AI36" s="6">
        <v>0</v>
      </c>
      <c r="AJ36" s="6"/>
      <c r="AK36" s="6">
        <v>0</v>
      </c>
      <c r="AL36" s="6"/>
      <c r="AM36" s="6">
        <v>0</v>
      </c>
      <c r="AN36" s="6">
        <v>0</v>
      </c>
      <c r="AO36" s="6"/>
    </row>
    <row r="37" spans="1:41" hidden="1" x14ac:dyDescent="0.3">
      <c r="A37" s="69">
        <v>45546</v>
      </c>
      <c r="B37" s="4">
        <v>13076477</v>
      </c>
      <c r="C37" s="4" t="s">
        <v>294</v>
      </c>
      <c r="D37" s="4" t="s">
        <v>26</v>
      </c>
      <c r="E37" s="61" t="s">
        <v>1635</v>
      </c>
      <c r="F37" s="47"/>
      <c r="G37" s="4">
        <v>83</v>
      </c>
      <c r="H37" s="4" t="s">
        <v>283</v>
      </c>
      <c r="I37" s="4" t="s">
        <v>116</v>
      </c>
      <c r="J37" s="4" t="s">
        <v>136</v>
      </c>
      <c r="K37" s="4" t="s">
        <v>274</v>
      </c>
      <c r="L37" s="29" t="s">
        <v>1637</v>
      </c>
      <c r="M37" s="129">
        <v>45520</v>
      </c>
      <c r="N37" s="4" t="s">
        <v>268</v>
      </c>
      <c r="O37" s="4">
        <v>7</v>
      </c>
      <c r="P37" s="251">
        <f t="shared" si="2"/>
        <v>26</v>
      </c>
      <c r="Q37" s="4" t="s">
        <v>174</v>
      </c>
      <c r="R37" s="4" t="s">
        <v>174</v>
      </c>
      <c r="S37" s="4" t="s">
        <v>173</v>
      </c>
      <c r="T37" s="4" t="s">
        <v>174</v>
      </c>
      <c r="U37" s="4" t="s">
        <v>174</v>
      </c>
      <c r="V37" s="4">
        <f t="shared" si="1"/>
        <v>1</v>
      </c>
      <c r="W37" s="4" t="s">
        <v>27</v>
      </c>
      <c r="X37" s="4"/>
      <c r="Y37" s="4" t="s">
        <v>25</v>
      </c>
      <c r="Z37" s="47"/>
      <c r="AA37" s="4" t="s">
        <v>14</v>
      </c>
      <c r="AB37" s="58" t="str">
        <f>_xlfn.XLOOKUP(B37,NIPs!E:E,NIPs!AJ:AJ,0,0)</f>
        <v>Não</v>
      </c>
      <c r="AC37" s="58" t="str">
        <f>_xlfn.XLOOKUP(B37,NIPs!E:E,NIPs!AK:AK,0,0)</f>
        <v>Não</v>
      </c>
      <c r="AD37" s="29" t="s">
        <v>1638</v>
      </c>
      <c r="AE37" s="6">
        <v>1</v>
      </c>
      <c r="AF37" s="6" t="s">
        <v>2109</v>
      </c>
      <c r="AG37" s="6">
        <v>0</v>
      </c>
      <c r="AH37" s="6"/>
      <c r="AI37" s="6">
        <v>0</v>
      </c>
      <c r="AJ37" s="6"/>
      <c r="AK37" s="6">
        <v>0</v>
      </c>
      <c r="AL37" s="6"/>
      <c r="AM37" s="6">
        <v>0</v>
      </c>
      <c r="AN37" s="6">
        <v>0</v>
      </c>
      <c r="AO37" s="6"/>
    </row>
    <row r="38" spans="1:41" hidden="1" x14ac:dyDescent="0.3">
      <c r="A38" s="69">
        <v>45546</v>
      </c>
      <c r="B38" s="4">
        <v>13077069</v>
      </c>
      <c r="C38" s="4" t="s">
        <v>259</v>
      </c>
      <c r="D38" s="4" t="s">
        <v>196</v>
      </c>
      <c r="E38" s="61" t="s">
        <v>1639</v>
      </c>
      <c r="F38" s="47"/>
      <c r="G38" s="4">
        <v>2</v>
      </c>
      <c r="H38" s="4" t="s">
        <v>1379</v>
      </c>
      <c r="I38" s="4" t="s">
        <v>121</v>
      </c>
      <c r="J38" s="4" t="s">
        <v>1402</v>
      </c>
      <c r="K38" s="4" t="s">
        <v>274</v>
      </c>
      <c r="L38" s="29" t="s">
        <v>1641</v>
      </c>
      <c r="M38" s="129">
        <v>45540</v>
      </c>
      <c r="N38" s="4" t="s">
        <v>268</v>
      </c>
      <c r="O38" s="4">
        <v>4</v>
      </c>
      <c r="P38" s="251">
        <f t="shared" si="2"/>
        <v>6</v>
      </c>
      <c r="Q38" s="4" t="s">
        <v>173</v>
      </c>
      <c r="R38" s="4" t="s">
        <v>173</v>
      </c>
      <c r="S38" s="4" t="s">
        <v>173</v>
      </c>
      <c r="T38" s="4" t="s">
        <v>174</v>
      </c>
      <c r="U38" s="4" t="s">
        <v>1517</v>
      </c>
      <c r="V38" s="4">
        <f t="shared" si="1"/>
        <v>3</v>
      </c>
      <c r="W38" s="4" t="s">
        <v>35</v>
      </c>
      <c r="X38" s="4" t="s">
        <v>133</v>
      </c>
      <c r="Y38" s="4" t="s">
        <v>46</v>
      </c>
      <c r="Z38" s="47"/>
      <c r="AA38" s="4" t="s">
        <v>7</v>
      </c>
      <c r="AB38" s="58" t="str">
        <f>_xlfn.XLOOKUP(B38,NIPs!E:E,NIPs!AJ:AJ,0,0)</f>
        <v>Sim</v>
      </c>
      <c r="AC38" s="58" t="str">
        <f>_xlfn.XLOOKUP(B38,NIPs!E:E,NIPs!AK:AK,0,0)</f>
        <v>Não</v>
      </c>
      <c r="AD38" s="29" t="s">
        <v>1642</v>
      </c>
      <c r="AE38" s="6">
        <v>1</v>
      </c>
      <c r="AF38" s="6" t="s">
        <v>2121</v>
      </c>
      <c r="AG38" s="6">
        <v>1</v>
      </c>
      <c r="AH38" s="6" t="s">
        <v>2132</v>
      </c>
      <c r="AI38" s="6">
        <v>0</v>
      </c>
      <c r="AJ38" s="6"/>
      <c r="AK38" s="6">
        <v>0</v>
      </c>
      <c r="AL38" s="6"/>
      <c r="AM38" s="6">
        <v>0</v>
      </c>
      <c r="AN38" s="6">
        <v>0</v>
      </c>
      <c r="AO38" s="6"/>
    </row>
    <row r="39" spans="1:41" hidden="1" x14ac:dyDescent="0.3">
      <c r="A39" s="69">
        <v>45546</v>
      </c>
      <c r="B39" s="4">
        <v>13077991</v>
      </c>
      <c r="C39" s="4" t="s">
        <v>259</v>
      </c>
      <c r="D39" s="4" t="s">
        <v>196</v>
      </c>
      <c r="E39" s="61" t="s">
        <v>1644</v>
      </c>
      <c r="F39" s="47"/>
      <c r="G39" s="4">
        <v>68</v>
      </c>
      <c r="H39" s="4" t="s">
        <v>1220</v>
      </c>
      <c r="I39" s="4" t="s">
        <v>121</v>
      </c>
      <c r="J39" s="4" t="s">
        <v>1436</v>
      </c>
      <c r="K39" s="4" t="s">
        <v>274</v>
      </c>
      <c r="L39" s="29" t="s">
        <v>1646</v>
      </c>
      <c r="M39" s="129">
        <v>45544</v>
      </c>
      <c r="N39" s="4" t="s">
        <v>268</v>
      </c>
      <c r="O39" s="4">
        <v>2</v>
      </c>
      <c r="P39" s="251">
        <f t="shared" si="2"/>
        <v>2</v>
      </c>
      <c r="Q39" s="4" t="s">
        <v>174</v>
      </c>
      <c r="R39" s="4" t="s">
        <v>174</v>
      </c>
      <c r="S39" s="4" t="s">
        <v>173</v>
      </c>
      <c r="T39" s="4" t="s">
        <v>173</v>
      </c>
      <c r="U39" s="4" t="s">
        <v>174</v>
      </c>
      <c r="V39" s="4">
        <f t="shared" si="1"/>
        <v>2</v>
      </c>
      <c r="W39" s="4" t="s">
        <v>125</v>
      </c>
      <c r="X39" s="4"/>
      <c r="Y39" s="4" t="s">
        <v>51</v>
      </c>
      <c r="Z39" s="47"/>
      <c r="AA39" s="4" t="s">
        <v>7</v>
      </c>
      <c r="AB39" s="58" t="str">
        <f>_xlfn.XLOOKUP(B39,NIPs!E:E,NIPs!AJ:AJ,0,0)</f>
        <v>Não</v>
      </c>
      <c r="AC39" s="58" t="str">
        <f>_xlfn.XLOOKUP(B39,NIPs!E:E,NIPs!AK:AK,0,0)</f>
        <v>Não</v>
      </c>
      <c r="AD39" s="29" t="s">
        <v>1647</v>
      </c>
      <c r="AE39" s="6">
        <v>1</v>
      </c>
      <c r="AF39" s="6" t="s">
        <v>2133</v>
      </c>
      <c r="AG39" s="6">
        <v>0</v>
      </c>
      <c r="AH39" s="6"/>
      <c r="AI39" s="6">
        <v>0</v>
      </c>
      <c r="AJ39" s="6"/>
      <c r="AK39" s="6">
        <v>0</v>
      </c>
      <c r="AL39" s="6"/>
      <c r="AM39" s="6">
        <v>0</v>
      </c>
      <c r="AN39" s="6">
        <v>0</v>
      </c>
      <c r="AO39" s="6"/>
    </row>
    <row r="40" spans="1:41" hidden="1" x14ac:dyDescent="0.3">
      <c r="A40" s="69">
        <v>45546</v>
      </c>
      <c r="B40" s="4">
        <v>13076992</v>
      </c>
      <c r="C40" s="4" t="s">
        <v>259</v>
      </c>
      <c r="D40" s="4" t="s">
        <v>196</v>
      </c>
      <c r="E40" s="61" t="s">
        <v>1648</v>
      </c>
      <c r="F40" s="47"/>
      <c r="G40" s="4">
        <v>26</v>
      </c>
      <c r="H40" s="4" t="s">
        <v>1220</v>
      </c>
      <c r="I40" s="4" t="s">
        <v>118</v>
      </c>
      <c r="J40" s="4" t="s">
        <v>136</v>
      </c>
      <c r="K40" s="4" t="s">
        <v>262</v>
      </c>
      <c r="L40" s="29" t="s">
        <v>1651</v>
      </c>
      <c r="M40" s="129">
        <v>45534</v>
      </c>
      <c r="N40" s="4" t="s">
        <v>268</v>
      </c>
      <c r="O40" s="4">
        <v>11</v>
      </c>
      <c r="P40" s="251">
        <f t="shared" si="2"/>
        <v>12</v>
      </c>
      <c r="Q40" s="4" t="s">
        <v>173</v>
      </c>
      <c r="R40" s="4" t="s">
        <v>173</v>
      </c>
      <c r="S40" s="4" t="s">
        <v>173</v>
      </c>
      <c r="T40" s="4" t="s">
        <v>174</v>
      </c>
      <c r="U40" s="4" t="s">
        <v>1517</v>
      </c>
      <c r="V40" s="4">
        <f t="shared" si="1"/>
        <v>3</v>
      </c>
      <c r="W40" s="4" t="s">
        <v>30</v>
      </c>
      <c r="X40" s="4" t="s">
        <v>1650</v>
      </c>
      <c r="Y40" s="4" t="s">
        <v>28</v>
      </c>
      <c r="Z40" s="47"/>
      <c r="AA40" s="4" t="s">
        <v>7</v>
      </c>
      <c r="AB40" s="58" t="str">
        <f>_xlfn.XLOOKUP(B40,NIPs!E:E,NIPs!AJ:AJ,0,0)</f>
        <v>Sim</v>
      </c>
      <c r="AC40" s="58" t="str">
        <f>_xlfn.XLOOKUP(B40,NIPs!E:E,NIPs!AK:AK,0,0)</f>
        <v>Perda de SLA</v>
      </c>
      <c r="AD40" s="29" t="s">
        <v>1652</v>
      </c>
      <c r="AE40" s="6">
        <v>0</v>
      </c>
      <c r="AF40" s="6"/>
      <c r="AG40" s="6">
        <v>4</v>
      </c>
      <c r="AH40" s="6" t="s">
        <v>2134</v>
      </c>
      <c r="AI40" s="6">
        <v>0</v>
      </c>
      <c r="AJ40" s="6"/>
      <c r="AK40" s="6">
        <v>3</v>
      </c>
      <c r="AL40" s="6" t="s">
        <v>2135</v>
      </c>
      <c r="AM40" s="6">
        <v>0</v>
      </c>
      <c r="AN40" s="6">
        <v>0</v>
      </c>
      <c r="AO40" s="6"/>
    </row>
    <row r="41" spans="1:41" hidden="1" x14ac:dyDescent="0.3">
      <c r="A41" s="69">
        <v>45547</v>
      </c>
      <c r="B41" s="4">
        <v>13080424</v>
      </c>
      <c r="C41" s="4" t="s">
        <v>294</v>
      </c>
      <c r="D41" s="4" t="s">
        <v>204</v>
      </c>
      <c r="E41" s="61" t="s">
        <v>1654</v>
      </c>
      <c r="F41" s="47"/>
      <c r="G41" s="4">
        <v>5</v>
      </c>
      <c r="H41" s="4"/>
      <c r="I41" s="4"/>
      <c r="J41" s="4"/>
      <c r="K41" s="4"/>
      <c r="L41" s="29" t="s">
        <v>1656</v>
      </c>
      <c r="M41" s="129" t="s">
        <v>227</v>
      </c>
      <c r="N41" s="4" t="s">
        <v>268</v>
      </c>
      <c r="O41" s="4">
        <v>0</v>
      </c>
      <c r="P41" s="251" t="e">
        <f t="shared" si="2"/>
        <v>#VALUE!</v>
      </c>
      <c r="Q41" s="4" t="s">
        <v>174</v>
      </c>
      <c r="R41" s="4" t="s">
        <v>174</v>
      </c>
      <c r="S41" s="4" t="s">
        <v>173</v>
      </c>
      <c r="T41" s="4" t="s">
        <v>174</v>
      </c>
      <c r="U41" s="4" t="s">
        <v>174</v>
      </c>
      <c r="V41" s="4">
        <f t="shared" si="1"/>
        <v>1</v>
      </c>
      <c r="W41" s="4" t="s">
        <v>186</v>
      </c>
      <c r="X41" s="4"/>
      <c r="Y41" s="4" t="s">
        <v>31</v>
      </c>
      <c r="Z41" s="47"/>
      <c r="AA41" s="4" t="s">
        <v>12</v>
      </c>
      <c r="AB41" s="58" t="str">
        <f>_xlfn.XLOOKUP(B41,NIPs!E:E,NIPs!AJ:AJ,0,0)</f>
        <v>Não</v>
      </c>
      <c r="AC41" s="58" t="str">
        <f>_xlfn.XLOOKUP(B41,NIPs!E:E,NIPs!AK:AK,0,0)</f>
        <v>Não</v>
      </c>
      <c r="AD41" s="29" t="s">
        <v>2136</v>
      </c>
      <c r="AE41" s="6">
        <v>1</v>
      </c>
      <c r="AF41" s="6" t="s">
        <v>2137</v>
      </c>
      <c r="AG41" s="6">
        <v>0</v>
      </c>
      <c r="AH41" s="6"/>
      <c r="AI41" s="6">
        <v>0</v>
      </c>
      <c r="AJ41" s="6"/>
      <c r="AK41" s="6">
        <v>0</v>
      </c>
      <c r="AL41" s="6"/>
      <c r="AM41" s="6">
        <v>0</v>
      </c>
      <c r="AN41" s="6">
        <v>0</v>
      </c>
      <c r="AO41" s="6"/>
    </row>
    <row r="42" spans="1:41" hidden="1" x14ac:dyDescent="0.3">
      <c r="A42" s="69">
        <v>45548</v>
      </c>
      <c r="B42" s="4">
        <v>13080782</v>
      </c>
      <c r="C42" s="4" t="s">
        <v>294</v>
      </c>
      <c r="D42" s="4" t="s">
        <v>26</v>
      </c>
      <c r="E42" s="262" t="s">
        <v>1657</v>
      </c>
      <c r="F42" s="47"/>
      <c r="G42" s="4">
        <v>64</v>
      </c>
      <c r="H42" s="4" t="s">
        <v>283</v>
      </c>
      <c r="I42" s="4" t="s">
        <v>121</v>
      </c>
      <c r="J42" s="4" t="s">
        <v>223</v>
      </c>
      <c r="K42" s="4" t="s">
        <v>274</v>
      </c>
      <c r="L42" s="29" t="s">
        <v>1660</v>
      </c>
      <c r="M42" s="129">
        <v>45504</v>
      </c>
      <c r="N42" s="4" t="s">
        <v>268</v>
      </c>
      <c r="O42" s="4">
        <v>1</v>
      </c>
      <c r="P42" s="251">
        <f t="shared" si="2"/>
        <v>44</v>
      </c>
      <c r="Q42" s="4" t="s">
        <v>174</v>
      </c>
      <c r="R42" s="4" t="s">
        <v>174</v>
      </c>
      <c r="S42" s="4" t="s">
        <v>173</v>
      </c>
      <c r="T42" s="4" t="s">
        <v>174</v>
      </c>
      <c r="U42" s="4" t="s">
        <v>174</v>
      </c>
      <c r="V42" s="4">
        <f t="shared" si="1"/>
        <v>1</v>
      </c>
      <c r="W42" s="4" t="s">
        <v>27</v>
      </c>
      <c r="X42" s="4"/>
      <c r="Y42" s="4" t="s">
        <v>25</v>
      </c>
      <c r="Z42" s="47"/>
      <c r="AA42" s="4" t="s">
        <v>14</v>
      </c>
      <c r="AB42" s="58" t="str">
        <f>_xlfn.XLOOKUP(B42,NIPs!E:E,NIPs!AJ:AJ,0,0)</f>
        <v>Não</v>
      </c>
      <c r="AC42" s="58" t="str">
        <f>_xlfn.XLOOKUP(B42,NIPs!E:E,NIPs!AK:AK,0,0)</f>
        <v>Não</v>
      </c>
      <c r="AD42" s="29" t="s">
        <v>1661</v>
      </c>
      <c r="AE42" s="6">
        <v>1</v>
      </c>
      <c r="AF42" s="6" t="s">
        <v>2109</v>
      </c>
      <c r="AG42" s="6">
        <v>0</v>
      </c>
      <c r="AH42" s="6"/>
      <c r="AI42" s="6">
        <v>0</v>
      </c>
      <c r="AJ42" s="6"/>
      <c r="AK42" s="6">
        <v>0</v>
      </c>
      <c r="AL42" s="6"/>
      <c r="AM42" s="6">
        <v>0</v>
      </c>
      <c r="AN42" s="6">
        <v>0</v>
      </c>
      <c r="AO42" s="6"/>
    </row>
    <row r="43" spans="1:41" hidden="1" x14ac:dyDescent="0.3">
      <c r="A43" s="69">
        <v>45548</v>
      </c>
      <c r="B43" s="4">
        <v>13081416</v>
      </c>
      <c r="C43" s="4" t="s">
        <v>294</v>
      </c>
      <c r="D43" s="4" t="s">
        <v>26</v>
      </c>
      <c r="E43" s="61" t="s">
        <v>1662</v>
      </c>
      <c r="F43" s="47"/>
      <c r="G43" s="4">
        <v>73</v>
      </c>
      <c r="H43" s="4" t="s">
        <v>1379</v>
      </c>
      <c r="I43" s="4" t="s">
        <v>116</v>
      </c>
      <c r="J43" s="4" t="s">
        <v>223</v>
      </c>
      <c r="K43" s="4" t="s">
        <v>274</v>
      </c>
      <c r="L43" s="29" t="s">
        <v>1664</v>
      </c>
      <c r="M43" s="129">
        <v>45518</v>
      </c>
      <c r="N43" s="4" t="s">
        <v>268</v>
      </c>
      <c r="O43" s="4" t="s">
        <v>227</v>
      </c>
      <c r="P43" s="251">
        <f t="shared" si="2"/>
        <v>30</v>
      </c>
      <c r="Q43" s="4" t="s">
        <v>174</v>
      </c>
      <c r="R43" s="4" t="s">
        <v>174</v>
      </c>
      <c r="S43" s="4" t="s">
        <v>174</v>
      </c>
      <c r="T43" s="4" t="s">
        <v>174</v>
      </c>
      <c r="U43" s="4" t="s">
        <v>174</v>
      </c>
      <c r="V43" s="4">
        <f t="shared" si="1"/>
        <v>0</v>
      </c>
      <c r="W43" s="4" t="s">
        <v>27</v>
      </c>
      <c r="X43" s="4"/>
      <c r="Y43" s="4" t="s">
        <v>25</v>
      </c>
      <c r="Z43" s="47"/>
      <c r="AA43" s="4" t="s">
        <v>14</v>
      </c>
      <c r="AB43" s="58" t="str">
        <f>_xlfn.XLOOKUP(B43,NIPs!E:E,NIPs!AJ:AJ,0,0)</f>
        <v>Não</v>
      </c>
      <c r="AC43" s="58" t="str">
        <f>_xlfn.XLOOKUP(B43,NIPs!E:E,NIPs!AK:AK,0,0)</f>
        <v>Não</v>
      </c>
      <c r="AD43" s="29" t="s">
        <v>1538</v>
      </c>
      <c r="AE43" s="6">
        <v>1</v>
      </c>
      <c r="AF43" s="6" t="s">
        <v>2109</v>
      </c>
      <c r="AG43" s="6">
        <v>0</v>
      </c>
      <c r="AH43" s="6"/>
      <c r="AI43" s="6">
        <v>0</v>
      </c>
      <c r="AJ43" s="6"/>
      <c r="AK43" s="6">
        <v>0</v>
      </c>
      <c r="AL43" s="6"/>
      <c r="AM43" s="6">
        <v>0</v>
      </c>
      <c r="AN43" s="6">
        <v>0</v>
      </c>
      <c r="AO43" s="6"/>
    </row>
    <row r="44" spans="1:41" hidden="1" x14ac:dyDescent="0.3">
      <c r="A44" s="69">
        <v>45548</v>
      </c>
      <c r="B44" s="4">
        <v>13081737</v>
      </c>
      <c r="C44" s="4" t="s">
        <v>259</v>
      </c>
      <c r="D44" s="4" t="s">
        <v>24</v>
      </c>
      <c r="E44" s="262" t="s">
        <v>1665</v>
      </c>
      <c r="F44" s="47"/>
      <c r="G44" s="4">
        <v>45</v>
      </c>
      <c r="H44" s="4" t="s">
        <v>1379</v>
      </c>
      <c r="I44" s="4" t="s">
        <v>121</v>
      </c>
      <c r="J44" s="4" t="s">
        <v>136</v>
      </c>
      <c r="K44" s="4" t="s">
        <v>262</v>
      </c>
      <c r="L44" s="29" t="s">
        <v>1667</v>
      </c>
      <c r="M44" s="129">
        <v>45540</v>
      </c>
      <c r="N44" s="4" t="s">
        <v>268</v>
      </c>
      <c r="O44" s="4">
        <v>4</v>
      </c>
      <c r="P44" s="251">
        <f t="shared" si="2"/>
        <v>8</v>
      </c>
      <c r="Q44" s="4" t="s">
        <v>173</v>
      </c>
      <c r="R44" s="4" t="s">
        <v>173</v>
      </c>
      <c r="S44" s="4" t="s">
        <v>173</v>
      </c>
      <c r="T44" s="4" t="s">
        <v>174</v>
      </c>
      <c r="U44" s="4" t="s">
        <v>1517</v>
      </c>
      <c r="V44" s="4">
        <f t="shared" si="1"/>
        <v>3</v>
      </c>
      <c r="W44" s="4" t="s">
        <v>2483</v>
      </c>
      <c r="X44" s="4"/>
      <c r="Y44" s="4" t="s">
        <v>36</v>
      </c>
      <c r="Z44" s="47"/>
      <c r="AA44" s="4" t="s">
        <v>7</v>
      </c>
      <c r="AB44" s="58" t="str">
        <f>_xlfn.XLOOKUP(B44,NIPs!E:E,NIPs!AJ:AJ,0,0)</f>
        <v>Sim</v>
      </c>
      <c r="AC44" s="58" t="str">
        <f>_xlfn.XLOOKUP(B44,NIPs!E:E,NIPs!AK:AK,0,0)</f>
        <v>Não encaminhou para área responsável</v>
      </c>
      <c r="AD44" s="29" t="s">
        <v>1668</v>
      </c>
      <c r="AE44" s="6">
        <v>0</v>
      </c>
      <c r="AF44" s="6"/>
      <c r="AG44" s="6">
        <v>1</v>
      </c>
      <c r="AH44" s="6" t="s">
        <v>2138</v>
      </c>
      <c r="AI44" s="6">
        <v>1</v>
      </c>
      <c r="AJ44" s="6" t="s">
        <v>2139</v>
      </c>
      <c r="AK44" s="6">
        <v>0</v>
      </c>
      <c r="AL44" s="6"/>
      <c r="AM44" s="6">
        <v>0</v>
      </c>
      <c r="AN44" s="6">
        <v>0</v>
      </c>
      <c r="AO44" s="6"/>
    </row>
    <row r="45" spans="1:41" hidden="1" x14ac:dyDescent="0.3">
      <c r="A45" s="69">
        <v>45548</v>
      </c>
      <c r="B45" s="4">
        <v>13081109</v>
      </c>
      <c r="C45" s="4" t="s">
        <v>259</v>
      </c>
      <c r="D45" s="4" t="s">
        <v>24</v>
      </c>
      <c r="E45" s="61" t="s">
        <v>1670</v>
      </c>
      <c r="F45" s="47"/>
      <c r="G45" s="4">
        <v>83</v>
      </c>
      <c r="H45" s="4" t="s">
        <v>283</v>
      </c>
      <c r="I45" s="4" t="s">
        <v>118</v>
      </c>
      <c r="J45" s="4" t="s">
        <v>223</v>
      </c>
      <c r="K45" s="4"/>
      <c r="L45" s="29" t="s">
        <v>1672</v>
      </c>
      <c r="M45" s="129">
        <v>45539</v>
      </c>
      <c r="N45" s="4" t="s">
        <v>268</v>
      </c>
      <c r="O45" s="4">
        <v>14</v>
      </c>
      <c r="P45" s="251">
        <f t="shared" si="2"/>
        <v>9</v>
      </c>
      <c r="Q45" s="4" t="s">
        <v>173</v>
      </c>
      <c r="R45" s="4" t="s">
        <v>173</v>
      </c>
      <c r="S45" s="4" t="s">
        <v>173</v>
      </c>
      <c r="T45" s="4" t="s">
        <v>173</v>
      </c>
      <c r="U45" s="4" t="s">
        <v>1675</v>
      </c>
      <c r="V45" s="4">
        <f t="shared" si="1"/>
        <v>4</v>
      </c>
      <c r="W45" s="4" t="s">
        <v>44</v>
      </c>
      <c r="X45" s="4"/>
      <c r="Y45" s="4" t="s">
        <v>43</v>
      </c>
      <c r="Z45" s="47"/>
      <c r="AA45" s="4" t="s">
        <v>7</v>
      </c>
      <c r="AB45" s="58" t="str">
        <f>_xlfn.XLOOKUP(B45,NIPs!E:E,NIPs!AJ:AJ,0,0)</f>
        <v>Sim</v>
      </c>
      <c r="AC45" s="58" t="str">
        <f>_xlfn.XLOOKUP(B45,NIPs!E:E,NIPs!AK:AK,0,0)</f>
        <v>Não</v>
      </c>
      <c r="AD45" s="29" t="s">
        <v>1673</v>
      </c>
      <c r="AE45" s="6">
        <v>1</v>
      </c>
      <c r="AF45" s="6" t="s">
        <v>2140</v>
      </c>
      <c r="AG45" s="6">
        <v>2</v>
      </c>
      <c r="AH45" s="6" t="s">
        <v>2141</v>
      </c>
      <c r="AI45" s="6">
        <v>0</v>
      </c>
      <c r="AJ45" s="6"/>
      <c r="AK45" s="6">
        <v>0</v>
      </c>
      <c r="AL45" s="6"/>
      <c r="AM45" s="6">
        <v>0</v>
      </c>
      <c r="AN45" s="6">
        <v>0</v>
      </c>
      <c r="AO45" s="6"/>
    </row>
    <row r="46" spans="1:41" hidden="1" x14ac:dyDescent="0.3">
      <c r="A46" s="69">
        <v>45548</v>
      </c>
      <c r="B46" s="4">
        <v>13081801</v>
      </c>
      <c r="C46" s="4" t="s">
        <v>259</v>
      </c>
      <c r="D46" s="4" t="s">
        <v>24</v>
      </c>
      <c r="E46" s="61" t="s">
        <v>1676</v>
      </c>
      <c r="F46" s="47"/>
      <c r="G46" s="4">
        <v>51</v>
      </c>
      <c r="H46" s="4" t="s">
        <v>1379</v>
      </c>
      <c r="I46" s="4" t="s">
        <v>118</v>
      </c>
      <c r="J46" s="4"/>
      <c r="K46" s="4"/>
      <c r="L46" s="29" t="s">
        <v>1678</v>
      </c>
      <c r="M46" s="129">
        <v>45548</v>
      </c>
      <c r="N46" s="4" t="s">
        <v>268</v>
      </c>
      <c r="O46" s="4">
        <v>3</v>
      </c>
      <c r="P46" s="251">
        <f t="shared" si="2"/>
        <v>0</v>
      </c>
      <c r="Q46" s="4" t="s">
        <v>173</v>
      </c>
      <c r="R46" s="4" t="s">
        <v>173</v>
      </c>
      <c r="S46" s="4" t="s">
        <v>173</v>
      </c>
      <c r="T46" s="4" t="s">
        <v>174</v>
      </c>
      <c r="U46" s="4" t="s">
        <v>1517</v>
      </c>
      <c r="V46" s="4">
        <f t="shared" si="1"/>
        <v>3</v>
      </c>
      <c r="W46" s="4" t="s">
        <v>44</v>
      </c>
      <c r="X46" s="4"/>
      <c r="Y46" s="4" t="s">
        <v>43</v>
      </c>
      <c r="Z46" s="47"/>
      <c r="AA46" s="4" t="s">
        <v>12</v>
      </c>
      <c r="AB46" s="58" t="str">
        <f>_xlfn.XLOOKUP(B46,NIPs!E:E,NIPs!AJ:AJ,0,0)</f>
        <v>Sim</v>
      </c>
      <c r="AC46" s="58" t="str">
        <f>_xlfn.XLOOKUP(B46,NIPs!E:E,NIPs!AK:AK,0,0)</f>
        <v>Não</v>
      </c>
      <c r="AD46" s="29" t="s">
        <v>2542</v>
      </c>
      <c r="AE46" s="6">
        <v>1</v>
      </c>
      <c r="AF46" s="6" t="s">
        <v>2140</v>
      </c>
      <c r="AG46" s="6">
        <v>0</v>
      </c>
      <c r="AH46" s="6"/>
      <c r="AI46" s="6">
        <v>0</v>
      </c>
      <c r="AJ46" s="6"/>
      <c r="AK46" s="6">
        <v>0</v>
      </c>
      <c r="AL46" s="6"/>
      <c r="AM46" s="6">
        <v>0</v>
      </c>
      <c r="AN46" s="6">
        <v>0</v>
      </c>
      <c r="AO46" s="6"/>
    </row>
    <row r="47" spans="1:41" hidden="1" x14ac:dyDescent="0.3">
      <c r="A47" s="69">
        <v>45551</v>
      </c>
      <c r="B47" s="4">
        <v>13083512</v>
      </c>
      <c r="C47" s="4" t="s">
        <v>294</v>
      </c>
      <c r="D47" s="4" t="s">
        <v>26</v>
      </c>
      <c r="E47" s="61" t="s">
        <v>1679</v>
      </c>
      <c r="F47" s="47"/>
      <c r="G47" s="4">
        <v>59</v>
      </c>
      <c r="H47" s="4" t="s">
        <v>283</v>
      </c>
      <c r="I47" s="4" t="s">
        <v>117</v>
      </c>
      <c r="J47" s="4" t="s">
        <v>223</v>
      </c>
      <c r="K47" s="4" t="s">
        <v>274</v>
      </c>
      <c r="L47" s="29" t="s">
        <v>1682</v>
      </c>
      <c r="M47" s="129">
        <v>45518</v>
      </c>
      <c r="N47" s="4" t="s">
        <v>268</v>
      </c>
      <c r="O47" s="4">
        <v>15</v>
      </c>
      <c r="P47" s="251">
        <f t="shared" si="2"/>
        <v>33</v>
      </c>
      <c r="Q47" s="4" t="s">
        <v>173</v>
      </c>
      <c r="R47" s="4" t="s">
        <v>174</v>
      </c>
      <c r="S47" s="4" t="s">
        <v>173</v>
      </c>
      <c r="T47" s="4" t="s">
        <v>173</v>
      </c>
      <c r="U47" s="4" t="s">
        <v>906</v>
      </c>
      <c r="V47" s="4">
        <f t="shared" si="1"/>
        <v>3</v>
      </c>
      <c r="W47" s="4" t="s">
        <v>27</v>
      </c>
      <c r="X47" s="4"/>
      <c r="Y47" s="4" t="s">
        <v>25</v>
      </c>
      <c r="Z47" s="47"/>
      <c r="AA47" s="4" t="s">
        <v>14</v>
      </c>
      <c r="AB47" s="58" t="str">
        <f>_xlfn.XLOOKUP(B47,NIPs!E:E,NIPs!AJ:AJ,0,0)</f>
        <v>Não</v>
      </c>
      <c r="AC47" s="58" t="str">
        <f>_xlfn.XLOOKUP(B47,NIPs!E:E,NIPs!AK:AK,0,0)</f>
        <v>Não</v>
      </c>
      <c r="AD47" s="29" t="s">
        <v>1683</v>
      </c>
      <c r="AE47" s="6">
        <v>1</v>
      </c>
      <c r="AF47" s="6" t="s">
        <v>2109</v>
      </c>
      <c r="AG47" s="6">
        <v>0</v>
      </c>
      <c r="AH47" s="6"/>
      <c r="AI47" s="6">
        <v>0</v>
      </c>
      <c r="AJ47" s="6"/>
      <c r="AK47" s="6">
        <v>0</v>
      </c>
      <c r="AL47" s="6"/>
      <c r="AM47" s="6">
        <v>0</v>
      </c>
      <c r="AN47" s="6">
        <v>0</v>
      </c>
      <c r="AO47" s="6"/>
    </row>
    <row r="48" spans="1:41" hidden="1" x14ac:dyDescent="0.3">
      <c r="A48" s="69">
        <v>45551</v>
      </c>
      <c r="B48" s="4">
        <v>13083844</v>
      </c>
      <c r="C48" s="4" t="s">
        <v>294</v>
      </c>
      <c r="D48" s="4" t="s">
        <v>26</v>
      </c>
      <c r="E48" s="61" t="s">
        <v>1684</v>
      </c>
      <c r="F48" s="47"/>
      <c r="G48" s="4">
        <v>38</v>
      </c>
      <c r="H48" s="4" t="s">
        <v>283</v>
      </c>
      <c r="I48" s="4" t="s">
        <v>118</v>
      </c>
      <c r="J48" s="4" t="s">
        <v>355</v>
      </c>
      <c r="K48" s="4" t="s">
        <v>274</v>
      </c>
      <c r="L48" s="29" t="s">
        <v>1686</v>
      </c>
      <c r="M48" s="129">
        <v>45531</v>
      </c>
      <c r="N48" s="4" t="s">
        <v>268</v>
      </c>
      <c r="O48" s="4" t="s">
        <v>227</v>
      </c>
      <c r="P48" s="251">
        <f t="shared" si="2"/>
        <v>20</v>
      </c>
      <c r="Q48" s="4" t="s">
        <v>174</v>
      </c>
      <c r="R48" s="4" t="s">
        <v>174</v>
      </c>
      <c r="S48" s="4" t="s">
        <v>174</v>
      </c>
      <c r="T48" s="4" t="s">
        <v>174</v>
      </c>
      <c r="U48" s="4" t="s">
        <v>174</v>
      </c>
      <c r="V48" s="4">
        <f t="shared" si="1"/>
        <v>0</v>
      </c>
      <c r="W48" s="4" t="s">
        <v>27</v>
      </c>
      <c r="X48" s="4"/>
      <c r="Y48" s="4" t="s">
        <v>25</v>
      </c>
      <c r="Z48" s="47"/>
      <c r="AA48" s="4" t="s">
        <v>14</v>
      </c>
      <c r="AB48" s="58" t="str">
        <f>_xlfn.XLOOKUP(B48,NIPs!E:E,NIPs!AJ:AJ,0,0)</f>
        <v>Não</v>
      </c>
      <c r="AC48" s="58" t="str">
        <f>_xlfn.XLOOKUP(B48,NIPs!E:E,NIPs!AK:AK,0,0)</f>
        <v>Não</v>
      </c>
      <c r="AD48" s="29" t="s">
        <v>1687</v>
      </c>
      <c r="AE48" s="6">
        <v>1</v>
      </c>
      <c r="AF48" s="6" t="s">
        <v>2109</v>
      </c>
      <c r="AG48" s="6">
        <v>0</v>
      </c>
      <c r="AH48" s="6"/>
      <c r="AI48" s="6">
        <v>0</v>
      </c>
      <c r="AJ48" s="6"/>
      <c r="AK48" s="6">
        <v>0</v>
      </c>
      <c r="AL48" s="6"/>
      <c r="AM48" s="6">
        <v>0</v>
      </c>
      <c r="AN48" s="6">
        <v>0</v>
      </c>
      <c r="AO48" s="6"/>
    </row>
    <row r="49" spans="1:41" hidden="1" x14ac:dyDescent="0.3">
      <c r="A49" s="69">
        <v>45551</v>
      </c>
      <c r="B49" s="4">
        <v>13084715</v>
      </c>
      <c r="C49" s="4" t="s">
        <v>259</v>
      </c>
      <c r="D49" s="4" t="s">
        <v>196</v>
      </c>
      <c r="E49" s="61" t="s">
        <v>1688</v>
      </c>
      <c r="F49" s="47"/>
      <c r="G49" s="4">
        <v>61</v>
      </c>
      <c r="H49" s="4" t="s">
        <v>1379</v>
      </c>
      <c r="I49" s="4" t="s">
        <v>118</v>
      </c>
      <c r="J49" s="4" t="s">
        <v>224</v>
      </c>
      <c r="K49" s="4" t="s">
        <v>262</v>
      </c>
      <c r="L49" s="29" t="s">
        <v>1691</v>
      </c>
      <c r="M49" s="129">
        <v>45546</v>
      </c>
      <c r="N49" s="4" t="s">
        <v>268</v>
      </c>
      <c r="O49" s="4">
        <v>3</v>
      </c>
      <c r="P49" s="251">
        <f t="shared" si="2"/>
        <v>5</v>
      </c>
      <c r="Q49" s="4" t="s">
        <v>173</v>
      </c>
      <c r="R49" s="4" t="s">
        <v>173</v>
      </c>
      <c r="S49" s="4" t="s">
        <v>173</v>
      </c>
      <c r="T49" s="4" t="s">
        <v>174</v>
      </c>
      <c r="U49" s="4" t="s">
        <v>174</v>
      </c>
      <c r="V49" s="4">
        <f t="shared" si="1"/>
        <v>3</v>
      </c>
      <c r="W49" s="4" t="s">
        <v>35</v>
      </c>
      <c r="X49" s="4" t="s">
        <v>406</v>
      </c>
      <c r="Y49" s="4" t="s">
        <v>46</v>
      </c>
      <c r="Z49" s="47"/>
      <c r="AA49" s="4" t="s">
        <v>7</v>
      </c>
      <c r="AB49" s="58" t="str">
        <f>_xlfn.XLOOKUP(B49,NIPs!E:E,NIPs!AJ:AJ,0,0)</f>
        <v>Sim</v>
      </c>
      <c r="AC49" s="58" t="str">
        <f>_xlfn.XLOOKUP(B49,NIPs!E:E,NIPs!AK:AK,0,0)</f>
        <v>Não</v>
      </c>
      <c r="AD49" s="29" t="s">
        <v>1692</v>
      </c>
      <c r="AE49" s="6">
        <v>1</v>
      </c>
      <c r="AF49" s="6" t="s">
        <v>2121</v>
      </c>
      <c r="AG49" s="6">
        <v>0</v>
      </c>
      <c r="AH49" s="6"/>
      <c r="AI49" s="6">
        <v>0</v>
      </c>
      <c r="AJ49" s="6"/>
      <c r="AK49" s="6">
        <v>0</v>
      </c>
      <c r="AL49" s="6"/>
      <c r="AM49" s="6">
        <v>0</v>
      </c>
      <c r="AN49" s="6">
        <v>0</v>
      </c>
      <c r="AO49" s="6"/>
    </row>
    <row r="50" spans="1:41" hidden="1" x14ac:dyDescent="0.3">
      <c r="A50" s="69">
        <v>45552</v>
      </c>
      <c r="B50" s="4">
        <v>13087144</v>
      </c>
      <c r="C50" s="4" t="s">
        <v>294</v>
      </c>
      <c r="D50" s="4" t="s">
        <v>205</v>
      </c>
      <c r="E50" s="61" t="s">
        <v>1693</v>
      </c>
      <c r="F50" s="47"/>
      <c r="G50" s="4">
        <v>32</v>
      </c>
      <c r="H50" s="4" t="s">
        <v>1379</v>
      </c>
      <c r="I50" s="4" t="s">
        <v>118</v>
      </c>
      <c r="J50" s="4" t="s">
        <v>226</v>
      </c>
      <c r="K50" s="4" t="s">
        <v>262</v>
      </c>
      <c r="L50" s="29" t="s">
        <v>1696</v>
      </c>
      <c r="M50" s="129">
        <v>45551</v>
      </c>
      <c r="N50" s="4" t="s">
        <v>268</v>
      </c>
      <c r="O50" s="4">
        <v>4</v>
      </c>
      <c r="P50" s="251">
        <f t="shared" si="2"/>
        <v>1</v>
      </c>
      <c r="Q50" s="4" t="s">
        <v>173</v>
      </c>
      <c r="R50" s="4" t="s">
        <v>173</v>
      </c>
      <c r="S50" s="4" t="s">
        <v>173</v>
      </c>
      <c r="T50" s="4" t="s">
        <v>174</v>
      </c>
      <c r="U50" s="4" t="s">
        <v>1517</v>
      </c>
      <c r="V50" s="4">
        <f t="shared" si="1"/>
        <v>3</v>
      </c>
      <c r="W50" s="4" t="s">
        <v>56</v>
      </c>
      <c r="X50" s="4"/>
      <c r="Y50" s="4" t="s">
        <v>33</v>
      </c>
      <c r="Z50" s="47"/>
      <c r="AA50" s="4" t="s">
        <v>12</v>
      </c>
      <c r="AB50" s="58" t="str">
        <f>_xlfn.XLOOKUP(B50,NIPs!E:E,NIPs!AJ:AJ,0,0)</f>
        <v>Sim</v>
      </c>
      <c r="AC50" s="58" t="str">
        <f>_xlfn.XLOOKUP(B50,NIPs!E:E,NIPs!AK:AK,0,0)</f>
        <v>Não</v>
      </c>
      <c r="AD50" s="29" t="s">
        <v>1697</v>
      </c>
      <c r="AE50" s="193">
        <v>1</v>
      </c>
      <c r="AF50" s="193" t="s">
        <v>2095</v>
      </c>
      <c r="AG50" s="6">
        <v>0</v>
      </c>
      <c r="AH50" s="6"/>
      <c r="AI50" s="193">
        <v>0</v>
      </c>
      <c r="AJ50" s="6"/>
      <c r="AK50" s="193">
        <v>0</v>
      </c>
      <c r="AL50" s="6"/>
      <c r="AM50" s="193">
        <v>0</v>
      </c>
      <c r="AN50" s="193">
        <v>0</v>
      </c>
      <c r="AO50" s="6"/>
    </row>
    <row r="51" spans="1:41" hidden="1" x14ac:dyDescent="0.3">
      <c r="A51" s="69">
        <v>45552</v>
      </c>
      <c r="B51" s="4">
        <v>13086262</v>
      </c>
      <c r="C51" s="4" t="s">
        <v>259</v>
      </c>
      <c r="D51" s="4" t="s">
        <v>197</v>
      </c>
      <c r="E51" s="61" t="s">
        <v>1426</v>
      </c>
      <c r="F51" s="47"/>
      <c r="G51" s="4"/>
      <c r="H51" s="4" t="s">
        <v>283</v>
      </c>
      <c r="I51" s="4" t="s">
        <v>116</v>
      </c>
      <c r="J51" s="4" t="s">
        <v>355</v>
      </c>
      <c r="K51" s="4"/>
      <c r="L51" s="29" t="s">
        <v>1698</v>
      </c>
      <c r="M51" s="129">
        <v>45547</v>
      </c>
      <c r="N51" s="4" t="s">
        <v>257</v>
      </c>
      <c r="O51" s="4">
        <v>2</v>
      </c>
      <c r="P51" s="251">
        <f t="shared" si="2"/>
        <v>5</v>
      </c>
      <c r="Q51" s="4" t="s">
        <v>174</v>
      </c>
      <c r="R51" s="4" t="s">
        <v>174</v>
      </c>
      <c r="S51" s="4" t="s">
        <v>173</v>
      </c>
      <c r="T51" s="4" t="s">
        <v>173</v>
      </c>
      <c r="U51" s="4" t="s">
        <v>906</v>
      </c>
      <c r="V51" s="4">
        <f t="shared" si="1"/>
        <v>2</v>
      </c>
      <c r="W51" s="4" t="s">
        <v>188</v>
      </c>
      <c r="X51" s="4"/>
      <c r="Y51" s="4" t="s">
        <v>112</v>
      </c>
      <c r="Z51" s="47"/>
      <c r="AA51" s="4" t="s">
        <v>7</v>
      </c>
      <c r="AB51" s="58" t="str">
        <f>_xlfn.XLOOKUP(B51,NIPs!E:E,NIPs!AJ:AJ,0,0)</f>
        <v>Não</v>
      </c>
      <c r="AC51" s="58" t="str">
        <f>_xlfn.XLOOKUP(B51,NIPs!E:E,NIPs!AK:AK,0,0)</f>
        <v>Não</v>
      </c>
      <c r="AD51" s="29" t="s">
        <v>2543</v>
      </c>
      <c r="AE51" s="6">
        <v>0</v>
      </c>
      <c r="AF51" s="6"/>
      <c r="AG51" s="6">
        <v>1</v>
      </c>
      <c r="AH51" s="6" t="s">
        <v>906</v>
      </c>
      <c r="AI51" s="6">
        <v>0</v>
      </c>
      <c r="AJ51" s="6"/>
      <c r="AK51" s="6">
        <v>0</v>
      </c>
      <c r="AL51" s="6"/>
      <c r="AM51" s="6">
        <v>0</v>
      </c>
      <c r="AN51" s="6">
        <v>0</v>
      </c>
      <c r="AO51" s="6"/>
    </row>
    <row r="52" spans="1:41" hidden="1" x14ac:dyDescent="0.3">
      <c r="A52" s="69">
        <v>45553</v>
      </c>
      <c r="B52" s="4">
        <v>13088536</v>
      </c>
      <c r="C52" s="4" t="s">
        <v>294</v>
      </c>
      <c r="D52" s="4" t="s">
        <v>26</v>
      </c>
      <c r="E52" s="61" t="s">
        <v>1699</v>
      </c>
      <c r="F52" s="47"/>
      <c r="G52" s="4">
        <v>77</v>
      </c>
      <c r="H52" s="4" t="s">
        <v>283</v>
      </c>
      <c r="I52" s="4" t="s">
        <v>117</v>
      </c>
      <c r="J52" s="4" t="s">
        <v>223</v>
      </c>
      <c r="K52" s="4" t="s">
        <v>274</v>
      </c>
      <c r="L52" s="29" t="s">
        <v>1701</v>
      </c>
      <c r="M52" s="129">
        <v>45533</v>
      </c>
      <c r="N52" s="4" t="s">
        <v>268</v>
      </c>
      <c r="O52" s="4">
        <v>1</v>
      </c>
      <c r="P52" s="251">
        <f t="shared" si="2"/>
        <v>20</v>
      </c>
      <c r="Q52" s="4" t="s">
        <v>173</v>
      </c>
      <c r="R52" s="4" t="s">
        <v>174</v>
      </c>
      <c r="S52" s="4" t="s">
        <v>173</v>
      </c>
      <c r="T52" s="4" t="s">
        <v>174</v>
      </c>
      <c r="U52" s="4" t="s">
        <v>174</v>
      </c>
      <c r="V52" s="4">
        <f t="shared" si="1"/>
        <v>2</v>
      </c>
      <c r="W52" s="4" t="s">
        <v>27</v>
      </c>
      <c r="X52" s="4"/>
      <c r="Y52" s="4" t="s">
        <v>25</v>
      </c>
      <c r="Z52" s="47"/>
      <c r="AA52" s="4" t="s">
        <v>14</v>
      </c>
      <c r="AB52" s="58" t="str">
        <f>_xlfn.XLOOKUP(B52,NIPs!E:E,NIPs!AJ:AJ,0,0)</f>
        <v>Não</v>
      </c>
      <c r="AC52" s="58" t="str">
        <f>_xlfn.XLOOKUP(B52,NIPs!E:E,NIPs!AK:AK,0,0)</f>
        <v>Não</v>
      </c>
      <c r="AD52" s="29" t="s">
        <v>1702</v>
      </c>
      <c r="AE52" s="6">
        <v>1</v>
      </c>
      <c r="AF52" s="6" t="s">
        <v>2109</v>
      </c>
      <c r="AG52" s="6">
        <v>1</v>
      </c>
      <c r="AH52" s="6" t="s">
        <v>2110</v>
      </c>
      <c r="AI52" s="6">
        <v>0</v>
      </c>
      <c r="AJ52" s="6"/>
      <c r="AK52" s="6">
        <v>0</v>
      </c>
      <c r="AL52" s="6"/>
      <c r="AM52" s="6">
        <v>0</v>
      </c>
      <c r="AN52" s="6">
        <v>0</v>
      </c>
      <c r="AO52" s="6"/>
    </row>
    <row r="53" spans="1:41" hidden="1" x14ac:dyDescent="0.3">
      <c r="A53" s="69">
        <v>45553</v>
      </c>
      <c r="B53" s="4">
        <v>13089839</v>
      </c>
      <c r="C53" s="4" t="s">
        <v>259</v>
      </c>
      <c r="D53" s="4" t="s">
        <v>24</v>
      </c>
      <c r="E53" s="61" t="s">
        <v>1704</v>
      </c>
      <c r="F53" s="47"/>
      <c r="G53" s="4"/>
      <c r="H53" s="4" t="s">
        <v>1379</v>
      </c>
      <c r="I53" s="4" t="s">
        <v>178</v>
      </c>
      <c r="J53" s="4" t="s">
        <v>226</v>
      </c>
      <c r="K53" s="4"/>
      <c r="L53" s="29" t="s">
        <v>1706</v>
      </c>
      <c r="M53" s="129">
        <v>45426</v>
      </c>
      <c r="N53" s="4" t="s">
        <v>257</v>
      </c>
      <c r="O53" s="4">
        <v>12</v>
      </c>
      <c r="P53" s="251">
        <f t="shared" si="2"/>
        <v>127</v>
      </c>
      <c r="Q53" s="4" t="s">
        <v>174</v>
      </c>
      <c r="R53" s="4" t="s">
        <v>174</v>
      </c>
      <c r="S53" s="4" t="s">
        <v>173</v>
      </c>
      <c r="T53" s="4" t="s">
        <v>173</v>
      </c>
      <c r="U53" s="4" t="s">
        <v>906</v>
      </c>
      <c r="V53" s="4">
        <f t="shared" si="1"/>
        <v>2</v>
      </c>
      <c r="W53" s="4" t="s">
        <v>83</v>
      </c>
      <c r="X53" s="4"/>
      <c r="Y53" s="4" t="s">
        <v>101</v>
      </c>
      <c r="Z53" s="47"/>
      <c r="AA53" s="4" t="s">
        <v>7</v>
      </c>
      <c r="AB53" s="58" t="str">
        <f>_xlfn.XLOOKUP(B53,NIPs!E:E,NIPs!AJ:AJ,0,0)</f>
        <v>Sim</v>
      </c>
      <c r="AC53" s="58" t="str">
        <f>_xlfn.XLOOKUP(B53,NIPs!E:E,NIPs!AK:AK,0,0)</f>
        <v>Perda de SLA</v>
      </c>
      <c r="AD53" s="29" t="s">
        <v>1707</v>
      </c>
      <c r="AE53" s="6">
        <v>0</v>
      </c>
      <c r="AF53" s="6"/>
      <c r="AG53" s="6">
        <v>0</v>
      </c>
      <c r="AH53" s="6"/>
      <c r="AI53" s="6">
        <v>1</v>
      </c>
      <c r="AJ53" s="6" t="s">
        <v>2142</v>
      </c>
      <c r="AK53" s="6">
        <v>1</v>
      </c>
      <c r="AL53" s="6" t="s">
        <v>2108</v>
      </c>
      <c r="AM53" s="6">
        <v>0</v>
      </c>
      <c r="AN53" s="6">
        <v>0</v>
      </c>
      <c r="AO53" s="6"/>
    </row>
    <row r="54" spans="1:41" x14ac:dyDescent="0.3">
      <c r="A54" s="69">
        <v>45553</v>
      </c>
      <c r="B54" s="4">
        <v>13089575</v>
      </c>
      <c r="C54" s="4" t="s">
        <v>259</v>
      </c>
      <c r="D54" s="4" t="s">
        <v>197</v>
      </c>
      <c r="E54" s="61" t="s">
        <v>1708</v>
      </c>
      <c r="F54" s="47"/>
      <c r="G54" s="4">
        <v>52</v>
      </c>
      <c r="H54" s="4" t="s">
        <v>283</v>
      </c>
      <c r="I54" s="4" t="s">
        <v>116</v>
      </c>
      <c r="J54" s="4" t="s">
        <v>355</v>
      </c>
      <c r="K54" s="4" t="s">
        <v>262</v>
      </c>
      <c r="L54" s="29" t="s">
        <v>1710</v>
      </c>
      <c r="M54" s="129">
        <v>45552</v>
      </c>
      <c r="N54" s="4" t="s">
        <v>268</v>
      </c>
      <c r="O54" s="4">
        <v>4</v>
      </c>
      <c r="P54" s="251">
        <f t="shared" si="2"/>
        <v>1</v>
      </c>
      <c r="Q54" s="4" t="s">
        <v>173</v>
      </c>
      <c r="R54" s="4" t="s">
        <v>174</v>
      </c>
      <c r="S54" s="4" t="s">
        <v>173</v>
      </c>
      <c r="T54" s="4" t="s">
        <v>174</v>
      </c>
      <c r="U54" s="4" t="s">
        <v>174</v>
      </c>
      <c r="V54" s="4">
        <f t="shared" si="1"/>
        <v>2</v>
      </c>
      <c r="W54" s="4" t="s">
        <v>50</v>
      </c>
      <c r="X54" s="4" t="s">
        <v>161</v>
      </c>
      <c r="Y54" s="4" t="s">
        <v>31</v>
      </c>
      <c r="Z54" s="47"/>
      <c r="AA54" s="4" t="s">
        <v>7</v>
      </c>
      <c r="AB54" s="58" t="str">
        <f>_xlfn.XLOOKUP(B54,NIPs!E:E,NIPs!AJ:AJ,0,0)</f>
        <v>Sim</v>
      </c>
      <c r="AC54" s="58" t="str">
        <f>_xlfn.XLOOKUP(B54,NIPs!E:E,NIPs!AK:AK,0,0)</f>
        <v>Não</v>
      </c>
      <c r="AD54" s="29" t="s">
        <v>1711</v>
      </c>
      <c r="AE54" s="6">
        <v>0</v>
      </c>
      <c r="AF54" s="6"/>
      <c r="AG54" s="6">
        <v>1</v>
      </c>
      <c r="AH54" s="6" t="s">
        <v>2143</v>
      </c>
      <c r="AI54" s="6">
        <v>0</v>
      </c>
      <c r="AJ54" s="6"/>
      <c r="AK54" s="6">
        <v>0</v>
      </c>
      <c r="AL54" s="6"/>
      <c r="AM54" s="6">
        <v>0</v>
      </c>
      <c r="AN54" s="6">
        <v>0</v>
      </c>
      <c r="AO54" s="6"/>
    </row>
    <row r="55" spans="1:41" hidden="1" x14ac:dyDescent="0.3">
      <c r="A55" s="69">
        <v>45553</v>
      </c>
      <c r="B55" s="4">
        <v>13088213</v>
      </c>
      <c r="C55" s="4" t="s">
        <v>259</v>
      </c>
      <c r="D55" s="4" t="s">
        <v>196</v>
      </c>
      <c r="E55" s="61" t="s">
        <v>716</v>
      </c>
      <c r="F55" s="47"/>
      <c r="G55" s="4">
        <v>31</v>
      </c>
      <c r="H55" s="4" t="s">
        <v>1379</v>
      </c>
      <c r="I55" s="4" t="s">
        <v>116</v>
      </c>
      <c r="J55" s="4" t="s">
        <v>1402</v>
      </c>
      <c r="K55" s="4"/>
      <c r="L55" s="29" t="s">
        <v>1713</v>
      </c>
      <c r="M55" s="129">
        <v>45547</v>
      </c>
      <c r="N55" s="4" t="s">
        <v>257</v>
      </c>
      <c r="O55" s="4">
        <v>1</v>
      </c>
      <c r="P55" s="251">
        <f t="shared" si="2"/>
        <v>6</v>
      </c>
      <c r="Q55" s="4" t="s">
        <v>174</v>
      </c>
      <c r="R55" s="4" t="s">
        <v>174</v>
      </c>
      <c r="S55" s="4" t="s">
        <v>173</v>
      </c>
      <c r="T55" s="4" t="s">
        <v>174</v>
      </c>
      <c r="U55" s="4" t="s">
        <v>174</v>
      </c>
      <c r="V55" s="4">
        <f t="shared" si="1"/>
        <v>1</v>
      </c>
      <c r="W55" s="4" t="s">
        <v>32</v>
      </c>
      <c r="X55" s="4" t="s">
        <v>161</v>
      </c>
      <c r="Y55" s="4" t="s">
        <v>46</v>
      </c>
      <c r="Z55" s="47"/>
      <c r="AA55" s="4" t="s">
        <v>7</v>
      </c>
      <c r="AB55" s="58" t="str">
        <f>_xlfn.XLOOKUP(B55,NIPs!E:E,NIPs!AJ:AJ,0,0)</f>
        <v>Sim</v>
      </c>
      <c r="AC55" s="58" t="str">
        <f>_xlfn.XLOOKUP(B55,NIPs!E:E,NIPs!AK:AK,0,0)</f>
        <v>Não</v>
      </c>
      <c r="AD55" s="29" t="s">
        <v>1714</v>
      </c>
      <c r="AE55" s="6">
        <v>0</v>
      </c>
      <c r="AF55" s="6"/>
      <c r="AG55" s="6">
        <v>1</v>
      </c>
      <c r="AH55" s="6" t="s">
        <v>2144</v>
      </c>
      <c r="AI55" s="6">
        <v>0</v>
      </c>
      <c r="AJ55" s="6"/>
      <c r="AK55" s="6">
        <v>0</v>
      </c>
      <c r="AL55" s="6"/>
      <c r="AM55" s="6">
        <v>0</v>
      </c>
      <c r="AN55" s="6">
        <v>0</v>
      </c>
      <c r="AO55" s="6"/>
    </row>
    <row r="56" spans="1:41" hidden="1" x14ac:dyDescent="0.3">
      <c r="A56" s="69">
        <v>45554</v>
      </c>
      <c r="B56" s="4">
        <v>13090288</v>
      </c>
      <c r="C56" s="4" t="s">
        <v>294</v>
      </c>
      <c r="D56" s="4" t="s">
        <v>26</v>
      </c>
      <c r="E56" s="61" t="s">
        <v>1715</v>
      </c>
      <c r="F56" s="47"/>
      <c r="G56" s="4"/>
      <c r="H56" s="4" t="s">
        <v>283</v>
      </c>
      <c r="I56" s="4" t="s">
        <v>117</v>
      </c>
      <c r="J56" s="4" t="s">
        <v>355</v>
      </c>
      <c r="K56" s="4" t="s">
        <v>274</v>
      </c>
      <c r="L56" s="29" t="s">
        <v>1717</v>
      </c>
      <c r="M56" s="129">
        <v>45497</v>
      </c>
      <c r="N56" s="4" t="s">
        <v>268</v>
      </c>
      <c r="O56" s="4">
        <v>1</v>
      </c>
      <c r="P56" s="251">
        <f t="shared" si="2"/>
        <v>57</v>
      </c>
      <c r="Q56" s="4" t="s">
        <v>174</v>
      </c>
      <c r="R56" s="4" t="s">
        <v>174</v>
      </c>
      <c r="S56" s="4" t="s">
        <v>173</v>
      </c>
      <c r="T56" s="4" t="s">
        <v>174</v>
      </c>
      <c r="U56" s="4" t="s">
        <v>174</v>
      </c>
      <c r="V56" s="4">
        <f t="shared" si="1"/>
        <v>1</v>
      </c>
      <c r="W56" s="4" t="s">
        <v>27</v>
      </c>
      <c r="X56" s="4"/>
      <c r="Y56" s="4" t="s">
        <v>25</v>
      </c>
      <c r="Z56" s="47"/>
      <c r="AA56" s="4" t="s">
        <v>14</v>
      </c>
      <c r="AB56" s="58" t="str">
        <f>_xlfn.XLOOKUP(B56,NIPs!E:E,NIPs!AJ:AJ,0,0)</f>
        <v>Não</v>
      </c>
      <c r="AC56" s="58" t="str">
        <f>_xlfn.XLOOKUP(B56,NIPs!E:E,NIPs!AK:AK,0,0)</f>
        <v>Não</v>
      </c>
      <c r="AD56" s="29" t="s">
        <v>1718</v>
      </c>
      <c r="AE56" s="6">
        <v>1</v>
      </c>
      <c r="AF56" s="6" t="s">
        <v>2109</v>
      </c>
      <c r="AG56" s="6">
        <v>0</v>
      </c>
      <c r="AH56" s="6"/>
      <c r="AI56" s="6">
        <v>0</v>
      </c>
      <c r="AJ56" s="6"/>
      <c r="AK56" s="6">
        <v>0</v>
      </c>
      <c r="AL56" s="6"/>
      <c r="AM56" s="6">
        <v>0</v>
      </c>
      <c r="AN56" s="6">
        <v>0</v>
      </c>
      <c r="AO56" s="6"/>
    </row>
    <row r="57" spans="1:41" hidden="1" x14ac:dyDescent="0.3">
      <c r="A57" s="69">
        <v>45554</v>
      </c>
      <c r="B57" s="4">
        <v>13090859</v>
      </c>
      <c r="C57" s="4" t="s">
        <v>294</v>
      </c>
      <c r="D57" s="4" t="s">
        <v>26</v>
      </c>
      <c r="E57" s="61" t="s">
        <v>1719</v>
      </c>
      <c r="F57" s="47"/>
      <c r="G57" s="4"/>
      <c r="H57" s="4" t="s">
        <v>1379</v>
      </c>
      <c r="I57" s="4" t="s">
        <v>116</v>
      </c>
      <c r="J57" s="4" t="s">
        <v>1402</v>
      </c>
      <c r="K57" s="4" t="s">
        <v>274</v>
      </c>
      <c r="L57" s="29" t="s">
        <v>1721</v>
      </c>
      <c r="M57" s="129">
        <v>45542</v>
      </c>
      <c r="N57" s="4" t="s">
        <v>268</v>
      </c>
      <c r="O57" s="4" t="s">
        <v>227</v>
      </c>
      <c r="P57" s="251">
        <f t="shared" si="2"/>
        <v>12</v>
      </c>
      <c r="Q57" s="4" t="s">
        <v>174</v>
      </c>
      <c r="R57" s="4" t="s">
        <v>174</v>
      </c>
      <c r="S57" s="4" t="s">
        <v>174</v>
      </c>
      <c r="T57" s="4" t="s">
        <v>174</v>
      </c>
      <c r="U57" s="4" t="s">
        <v>174</v>
      </c>
      <c r="V57" s="4">
        <f t="shared" si="1"/>
        <v>0</v>
      </c>
      <c r="W57" s="4" t="s">
        <v>27</v>
      </c>
      <c r="X57" s="4"/>
      <c r="Y57" s="4" t="s">
        <v>25</v>
      </c>
      <c r="Z57" s="47"/>
      <c r="AA57" s="4" t="s">
        <v>14</v>
      </c>
      <c r="AB57" s="58" t="str">
        <f>_xlfn.XLOOKUP(B57,NIPs!E:E,NIPs!AJ:AJ,0,0)</f>
        <v>Não</v>
      </c>
      <c r="AC57" s="58" t="str">
        <f>_xlfn.XLOOKUP(B57,NIPs!E:E,NIPs!AK:AK,0,0)</f>
        <v>Não</v>
      </c>
      <c r="AD57" s="29" t="s">
        <v>1538</v>
      </c>
      <c r="AE57" s="6">
        <v>1</v>
      </c>
      <c r="AF57" s="6" t="s">
        <v>2109</v>
      </c>
      <c r="AG57" s="6">
        <v>0</v>
      </c>
      <c r="AH57" s="6"/>
      <c r="AI57" s="6">
        <v>0</v>
      </c>
      <c r="AJ57" s="6"/>
      <c r="AK57" s="6">
        <v>0</v>
      </c>
      <c r="AL57" s="6"/>
      <c r="AM57" s="6">
        <v>0</v>
      </c>
      <c r="AN57" s="6">
        <v>0</v>
      </c>
      <c r="AO57" s="6"/>
    </row>
    <row r="58" spans="1:41" hidden="1" x14ac:dyDescent="0.3">
      <c r="A58" s="69">
        <v>45554</v>
      </c>
      <c r="B58" s="4">
        <v>13091208</v>
      </c>
      <c r="C58" s="4" t="s">
        <v>294</v>
      </c>
      <c r="D58" s="4" t="s">
        <v>26</v>
      </c>
      <c r="E58" s="61" t="s">
        <v>1722</v>
      </c>
      <c r="F58" s="47"/>
      <c r="G58" s="4">
        <v>32</v>
      </c>
      <c r="H58" s="4" t="s">
        <v>1379</v>
      </c>
      <c r="I58" s="4" t="s">
        <v>116</v>
      </c>
      <c r="J58" s="4" t="s">
        <v>625</v>
      </c>
      <c r="K58" s="4" t="s">
        <v>274</v>
      </c>
      <c r="L58" s="29" t="s">
        <v>1724</v>
      </c>
      <c r="M58" s="129">
        <v>45467</v>
      </c>
      <c r="N58" s="4" t="s">
        <v>268</v>
      </c>
      <c r="O58" s="4">
        <v>3</v>
      </c>
      <c r="P58" s="251">
        <f t="shared" si="2"/>
        <v>87</v>
      </c>
      <c r="Q58" s="4" t="s">
        <v>173</v>
      </c>
      <c r="R58" s="4" t="s">
        <v>174</v>
      </c>
      <c r="S58" s="4" t="s">
        <v>173</v>
      </c>
      <c r="T58" s="4" t="s">
        <v>174</v>
      </c>
      <c r="U58" s="4" t="s">
        <v>174</v>
      </c>
      <c r="V58" s="4">
        <f t="shared" si="1"/>
        <v>2</v>
      </c>
      <c r="W58" s="4" t="s">
        <v>27</v>
      </c>
      <c r="X58" s="4"/>
      <c r="Y58" s="4" t="s">
        <v>25</v>
      </c>
      <c r="Z58" s="47"/>
      <c r="AA58" s="4" t="s">
        <v>14</v>
      </c>
      <c r="AB58" s="58" t="str">
        <f>_xlfn.XLOOKUP(B58,NIPs!E:E,NIPs!AJ:AJ,0,0)</f>
        <v>Não</v>
      </c>
      <c r="AC58" s="58" t="str">
        <f>_xlfn.XLOOKUP(B58,NIPs!E:E,NIPs!AK:AK,0,0)</f>
        <v>Não</v>
      </c>
      <c r="AD58" s="29" t="s">
        <v>1725</v>
      </c>
      <c r="AE58" s="6">
        <v>1</v>
      </c>
      <c r="AF58" s="6" t="s">
        <v>2109</v>
      </c>
      <c r="AG58" s="6">
        <v>1</v>
      </c>
      <c r="AH58" s="6" t="s">
        <v>2145</v>
      </c>
      <c r="AI58" s="6">
        <v>0</v>
      </c>
      <c r="AJ58" s="6"/>
      <c r="AK58" s="6">
        <v>0</v>
      </c>
      <c r="AL58" s="6"/>
      <c r="AM58" s="6">
        <v>0</v>
      </c>
      <c r="AN58" s="6">
        <v>0</v>
      </c>
      <c r="AO58" s="6"/>
    </row>
    <row r="59" spans="1:41" hidden="1" x14ac:dyDescent="0.3">
      <c r="A59" s="69">
        <v>45554</v>
      </c>
      <c r="B59" s="4">
        <v>13091855</v>
      </c>
      <c r="C59" s="110" t="s">
        <v>2557</v>
      </c>
      <c r="D59" s="4" t="s">
        <v>24</v>
      </c>
      <c r="E59" s="61" t="s">
        <v>1594</v>
      </c>
      <c r="F59" s="47"/>
      <c r="G59" s="4">
        <v>35</v>
      </c>
      <c r="H59" s="4" t="s">
        <v>283</v>
      </c>
      <c r="I59" s="4" t="s">
        <v>118</v>
      </c>
      <c r="J59" s="4" t="s">
        <v>355</v>
      </c>
      <c r="K59" s="4" t="s">
        <v>274</v>
      </c>
      <c r="L59" s="29" t="s">
        <v>1726</v>
      </c>
      <c r="M59" s="129">
        <v>45551</v>
      </c>
      <c r="N59" s="4" t="s">
        <v>257</v>
      </c>
      <c r="O59" s="4">
        <v>3</v>
      </c>
      <c r="P59" s="251">
        <f t="shared" si="2"/>
        <v>3</v>
      </c>
      <c r="Q59" s="4" t="s">
        <v>174</v>
      </c>
      <c r="R59" s="4" t="s">
        <v>174</v>
      </c>
      <c r="S59" s="4" t="s">
        <v>173</v>
      </c>
      <c r="T59" s="4" t="s">
        <v>174</v>
      </c>
      <c r="U59" s="4" t="s">
        <v>174</v>
      </c>
      <c r="V59" s="4">
        <f t="shared" si="1"/>
        <v>1</v>
      </c>
      <c r="W59" s="4" t="s">
        <v>54</v>
      </c>
      <c r="X59" s="4"/>
      <c r="Y59" s="4" t="s">
        <v>31</v>
      </c>
      <c r="Z59" s="47"/>
      <c r="AA59" s="4" t="s">
        <v>7</v>
      </c>
      <c r="AB59" s="58" t="str">
        <f>_xlfn.XLOOKUP(B59,NIPs!E:E,NIPs!AJ:AJ,0,0)</f>
        <v>Não</v>
      </c>
      <c r="AC59" s="58" t="str">
        <f>_xlfn.XLOOKUP(B59,NIPs!E:E,NIPs!AK:AK,0,0)</f>
        <v>Não</v>
      </c>
      <c r="AD59" s="29" t="s">
        <v>2146</v>
      </c>
      <c r="AE59" s="6">
        <v>0</v>
      </c>
      <c r="AF59" s="6"/>
      <c r="AG59" s="6">
        <v>1</v>
      </c>
      <c r="AH59" s="6" t="s">
        <v>2147</v>
      </c>
      <c r="AI59" s="6">
        <v>0</v>
      </c>
      <c r="AJ59" s="6"/>
      <c r="AK59" s="6">
        <v>0</v>
      </c>
      <c r="AL59" s="6"/>
      <c r="AM59" s="6">
        <v>0</v>
      </c>
      <c r="AN59" s="6">
        <v>0</v>
      </c>
      <c r="AO59" s="6"/>
    </row>
    <row r="60" spans="1:41" hidden="1" x14ac:dyDescent="0.3">
      <c r="A60" s="69">
        <v>45554</v>
      </c>
      <c r="B60" s="4">
        <v>13091371</v>
      </c>
      <c r="C60" s="4" t="s">
        <v>259</v>
      </c>
      <c r="D60" s="4" t="s">
        <v>196</v>
      </c>
      <c r="E60" s="61" t="s">
        <v>1727</v>
      </c>
      <c r="F60" s="47"/>
      <c r="G60" s="4">
        <v>78</v>
      </c>
      <c r="H60" s="4" t="s">
        <v>336</v>
      </c>
      <c r="I60" s="4" t="s">
        <v>118</v>
      </c>
      <c r="J60" s="4" t="s">
        <v>164</v>
      </c>
      <c r="K60" s="4"/>
      <c r="L60" s="29" t="s">
        <v>1730</v>
      </c>
      <c r="M60" s="129">
        <v>45552</v>
      </c>
      <c r="N60" s="4" t="s">
        <v>268</v>
      </c>
      <c r="O60" s="4">
        <v>3</v>
      </c>
      <c r="P60" s="251">
        <f t="shared" si="2"/>
        <v>2</v>
      </c>
      <c r="Q60" s="4" t="s">
        <v>173</v>
      </c>
      <c r="R60" s="4" t="s">
        <v>173</v>
      </c>
      <c r="S60" s="4" t="s">
        <v>173</v>
      </c>
      <c r="T60" s="4" t="s">
        <v>174</v>
      </c>
      <c r="U60" s="4" t="s">
        <v>1517</v>
      </c>
      <c r="V60" s="4">
        <f t="shared" si="1"/>
        <v>3</v>
      </c>
      <c r="W60" s="4" t="s">
        <v>30</v>
      </c>
      <c r="X60" s="4" t="s">
        <v>1729</v>
      </c>
      <c r="Y60" s="4" t="s">
        <v>28</v>
      </c>
      <c r="Z60" s="47"/>
      <c r="AA60" s="4" t="s">
        <v>7</v>
      </c>
      <c r="AB60" s="58" t="str">
        <f>_xlfn.XLOOKUP(B60,NIPs!E:E,NIPs!AJ:AJ,0,0)</f>
        <v>Sim</v>
      </c>
      <c r="AC60" s="58" t="str">
        <f>_xlfn.XLOOKUP(B60,NIPs!E:E,NIPs!AK:AK,0,0)</f>
        <v>Não</v>
      </c>
      <c r="AD60" s="29" t="s">
        <v>1731</v>
      </c>
      <c r="AE60" s="6">
        <v>0</v>
      </c>
      <c r="AF60" s="6"/>
      <c r="AG60" s="6">
        <v>1</v>
      </c>
      <c r="AH60" s="6" t="s">
        <v>2148</v>
      </c>
      <c r="AI60" s="6">
        <v>0</v>
      </c>
      <c r="AJ60" s="6"/>
      <c r="AK60" s="6">
        <v>0</v>
      </c>
      <c r="AL60" s="6"/>
      <c r="AM60" s="6">
        <v>0</v>
      </c>
      <c r="AN60" s="6">
        <v>0</v>
      </c>
      <c r="AO60" s="6"/>
    </row>
    <row r="61" spans="1:41" hidden="1" x14ac:dyDescent="0.3">
      <c r="A61" s="69">
        <v>45554</v>
      </c>
      <c r="B61" s="4">
        <v>13092040</v>
      </c>
      <c r="C61" s="4" t="s">
        <v>259</v>
      </c>
      <c r="D61" s="4" t="s">
        <v>197</v>
      </c>
      <c r="E61" s="61" t="s">
        <v>1733</v>
      </c>
      <c r="F61" s="47"/>
      <c r="G61" s="4">
        <v>47</v>
      </c>
      <c r="H61" s="4" t="s">
        <v>1379</v>
      </c>
      <c r="I61" s="4" t="s">
        <v>118</v>
      </c>
      <c r="J61" s="4" t="s">
        <v>355</v>
      </c>
      <c r="K61" s="4" t="s">
        <v>262</v>
      </c>
      <c r="L61" s="29" t="s">
        <v>1735</v>
      </c>
      <c r="M61" s="129">
        <v>45551</v>
      </c>
      <c r="N61" s="4" t="s">
        <v>268</v>
      </c>
      <c r="O61" s="4">
        <v>1</v>
      </c>
      <c r="P61" s="251">
        <f t="shared" si="2"/>
        <v>3</v>
      </c>
      <c r="Q61" s="4" t="s">
        <v>174</v>
      </c>
      <c r="R61" s="4" t="s">
        <v>174</v>
      </c>
      <c r="S61" s="4" t="s">
        <v>173</v>
      </c>
      <c r="T61" s="4" t="s">
        <v>174</v>
      </c>
      <c r="U61" s="4" t="s">
        <v>174</v>
      </c>
      <c r="V61" s="4">
        <f t="shared" si="1"/>
        <v>1</v>
      </c>
      <c r="W61" s="4" t="s">
        <v>2375</v>
      </c>
      <c r="X61" s="4"/>
      <c r="Y61" s="4" t="s">
        <v>31</v>
      </c>
      <c r="Z61" s="47"/>
      <c r="AA61" s="4" t="s">
        <v>12</v>
      </c>
      <c r="AB61" s="58" t="str">
        <f>_xlfn.XLOOKUP(B61,NIPs!E:E,NIPs!AJ:AJ,0,0)</f>
        <v>Não</v>
      </c>
      <c r="AC61" s="58" t="str">
        <f>_xlfn.XLOOKUP(B61,NIPs!E:E,NIPs!AK:AK,0,0)</f>
        <v>Não</v>
      </c>
      <c r="AD61" s="29"/>
      <c r="AE61" s="6">
        <v>1</v>
      </c>
      <c r="AF61" s="6" t="s">
        <v>2149</v>
      </c>
      <c r="AG61" s="6">
        <v>0</v>
      </c>
      <c r="AH61" s="6"/>
      <c r="AI61" s="6">
        <v>0</v>
      </c>
      <c r="AJ61" s="6"/>
      <c r="AK61" s="6">
        <v>0</v>
      </c>
      <c r="AL61" s="6"/>
      <c r="AM61" s="6">
        <v>0</v>
      </c>
      <c r="AN61" s="6">
        <v>0</v>
      </c>
      <c r="AO61" s="6"/>
    </row>
    <row r="62" spans="1:41" hidden="1" x14ac:dyDescent="0.3">
      <c r="A62" s="69">
        <v>45555</v>
      </c>
      <c r="B62" s="4">
        <v>13093421</v>
      </c>
      <c r="C62" s="4" t="s">
        <v>294</v>
      </c>
      <c r="D62" s="4" t="s">
        <v>26</v>
      </c>
      <c r="E62" s="61" t="s">
        <v>1736</v>
      </c>
      <c r="F62" s="47"/>
      <c r="G62" s="4"/>
      <c r="H62" s="4" t="s">
        <v>1738</v>
      </c>
      <c r="I62" s="4" t="s">
        <v>121</v>
      </c>
      <c r="J62" s="4" t="s">
        <v>226</v>
      </c>
      <c r="K62" s="4" t="s">
        <v>274</v>
      </c>
      <c r="L62" s="29" t="s">
        <v>1739</v>
      </c>
      <c r="M62" s="129">
        <v>45512</v>
      </c>
      <c r="N62" s="4" t="s">
        <v>268</v>
      </c>
      <c r="O62" s="4">
        <v>1</v>
      </c>
      <c r="P62" s="251">
        <f t="shared" si="2"/>
        <v>43</v>
      </c>
      <c r="Q62" s="4" t="s">
        <v>174</v>
      </c>
      <c r="R62" s="4" t="s">
        <v>174</v>
      </c>
      <c r="S62" s="4" t="s">
        <v>173</v>
      </c>
      <c r="T62" s="4" t="s">
        <v>174</v>
      </c>
      <c r="U62" s="4" t="s">
        <v>174</v>
      </c>
      <c r="V62" s="4">
        <f t="shared" si="1"/>
        <v>1</v>
      </c>
      <c r="W62" s="4" t="s">
        <v>27</v>
      </c>
      <c r="X62" s="4"/>
      <c r="Y62" s="4" t="s">
        <v>25</v>
      </c>
      <c r="Z62" s="47"/>
      <c r="AA62" s="4" t="s">
        <v>14</v>
      </c>
      <c r="AB62" s="58" t="str">
        <f>_xlfn.XLOOKUP(B62,NIPs!E:E,NIPs!AJ:AJ,0,0)</f>
        <v>Não</v>
      </c>
      <c r="AC62" s="58" t="str">
        <f>_xlfn.XLOOKUP(B62,NIPs!E:E,NIPs!AK:AK,0,0)</f>
        <v>Não</v>
      </c>
      <c r="AD62" s="29" t="s">
        <v>1740</v>
      </c>
      <c r="AE62" s="6">
        <v>1</v>
      </c>
      <c r="AF62" s="6" t="s">
        <v>2109</v>
      </c>
      <c r="AG62" s="6">
        <v>0</v>
      </c>
      <c r="AH62" s="6"/>
      <c r="AI62" s="6">
        <v>0</v>
      </c>
      <c r="AJ62" s="6"/>
      <c r="AK62" s="6">
        <v>0</v>
      </c>
      <c r="AL62" s="6"/>
      <c r="AM62" s="6">
        <v>0</v>
      </c>
      <c r="AN62" s="6">
        <v>0</v>
      </c>
      <c r="AO62" s="6"/>
    </row>
    <row r="63" spans="1:41" hidden="1" x14ac:dyDescent="0.3">
      <c r="A63" s="69">
        <v>45555</v>
      </c>
      <c r="B63" s="4">
        <v>13093464</v>
      </c>
      <c r="C63" s="4" t="s">
        <v>294</v>
      </c>
      <c r="D63" s="4" t="s">
        <v>26</v>
      </c>
      <c r="E63" s="61" t="s">
        <v>1741</v>
      </c>
      <c r="F63" s="47"/>
      <c r="G63" s="4"/>
      <c r="H63" s="4" t="s">
        <v>283</v>
      </c>
      <c r="I63" s="4" t="s">
        <v>116</v>
      </c>
      <c r="J63" s="4" t="s">
        <v>131</v>
      </c>
      <c r="K63" s="4" t="s">
        <v>274</v>
      </c>
      <c r="L63" s="29" t="s">
        <v>1743</v>
      </c>
      <c r="M63" s="129">
        <v>45541</v>
      </c>
      <c r="N63" s="4" t="s">
        <v>268</v>
      </c>
      <c r="O63" s="4">
        <v>4</v>
      </c>
      <c r="P63" s="251">
        <f t="shared" si="2"/>
        <v>14</v>
      </c>
      <c r="Q63" s="4" t="s">
        <v>173</v>
      </c>
      <c r="R63" s="4" t="s">
        <v>174</v>
      </c>
      <c r="S63" s="4" t="s">
        <v>173</v>
      </c>
      <c r="T63" s="4" t="s">
        <v>173</v>
      </c>
      <c r="U63" s="4" t="s">
        <v>906</v>
      </c>
      <c r="V63" s="4">
        <f t="shared" si="1"/>
        <v>3</v>
      </c>
      <c r="W63" s="4" t="s">
        <v>27</v>
      </c>
      <c r="X63" s="4"/>
      <c r="Y63" s="4" t="s">
        <v>25</v>
      </c>
      <c r="Z63" s="47"/>
      <c r="AA63" s="4" t="s">
        <v>14</v>
      </c>
      <c r="AB63" s="58" t="str">
        <f>_xlfn.XLOOKUP(B63,NIPs!E:E,NIPs!AJ:AJ,0,0)</f>
        <v>Não</v>
      </c>
      <c r="AC63" s="58" t="str">
        <f>_xlfn.XLOOKUP(B63,NIPs!E:E,NIPs!AK:AK,0,0)</f>
        <v>Não</v>
      </c>
      <c r="AD63" s="29" t="s">
        <v>1744</v>
      </c>
      <c r="AE63" s="6">
        <v>1</v>
      </c>
      <c r="AF63" s="6" t="s">
        <v>2109</v>
      </c>
      <c r="AG63" s="6">
        <v>0</v>
      </c>
      <c r="AH63" s="6"/>
      <c r="AI63" s="6">
        <v>0</v>
      </c>
      <c r="AJ63" s="6"/>
      <c r="AK63" s="6">
        <v>0</v>
      </c>
      <c r="AL63" s="6"/>
      <c r="AM63" s="6">
        <v>0</v>
      </c>
      <c r="AN63" s="6">
        <v>0</v>
      </c>
      <c r="AO63" s="6"/>
    </row>
    <row r="64" spans="1:41" hidden="1" x14ac:dyDescent="0.3">
      <c r="A64" s="69">
        <v>45555</v>
      </c>
      <c r="B64" s="4">
        <v>13094626</v>
      </c>
      <c r="C64" s="4" t="s">
        <v>259</v>
      </c>
      <c r="D64" s="4" t="s">
        <v>196</v>
      </c>
      <c r="E64" s="61" t="s">
        <v>1745</v>
      </c>
      <c r="F64" s="47"/>
      <c r="G64" s="4">
        <v>58</v>
      </c>
      <c r="H64" s="4" t="s">
        <v>1379</v>
      </c>
      <c r="I64" s="4" t="s">
        <v>121</v>
      </c>
      <c r="J64" s="4" t="s">
        <v>136</v>
      </c>
      <c r="K64" s="4"/>
      <c r="L64" s="29" t="s">
        <v>1747</v>
      </c>
      <c r="M64" s="129">
        <v>45448</v>
      </c>
      <c r="N64" s="4" t="s">
        <v>268</v>
      </c>
      <c r="O64" s="4">
        <v>8</v>
      </c>
      <c r="P64" s="251">
        <f t="shared" si="2"/>
        <v>107</v>
      </c>
      <c r="Q64" s="4" t="s">
        <v>173</v>
      </c>
      <c r="R64" s="4" t="s">
        <v>173</v>
      </c>
      <c r="S64" s="4" t="s">
        <v>173</v>
      </c>
      <c r="T64" s="4" t="s">
        <v>174</v>
      </c>
      <c r="U64" s="4" t="s">
        <v>1517</v>
      </c>
      <c r="V64" s="4">
        <f t="shared" si="1"/>
        <v>3</v>
      </c>
      <c r="W64" s="4" t="s">
        <v>2482</v>
      </c>
      <c r="X64" s="4" t="s">
        <v>261</v>
      </c>
      <c r="Y64" s="4" t="s">
        <v>43</v>
      </c>
      <c r="Z64" s="47"/>
      <c r="AA64" s="4" t="s">
        <v>7</v>
      </c>
      <c r="AB64" s="58" t="str">
        <f>_xlfn.XLOOKUP(B64,NIPs!E:E,NIPs!AJ:AJ,0,0)</f>
        <v>Sim</v>
      </c>
      <c r="AC64" s="58" t="str">
        <f>_xlfn.XLOOKUP(B64,NIPs!E:E,NIPs!AK:AK,0,0)</f>
        <v>Encaminhado para área errada</v>
      </c>
      <c r="AD64" s="29" t="s">
        <v>1748</v>
      </c>
      <c r="AE64" s="6">
        <v>0</v>
      </c>
      <c r="AF64" s="6"/>
      <c r="AG64" s="6">
        <v>1</v>
      </c>
      <c r="AH64" s="6" t="s">
        <v>2150</v>
      </c>
      <c r="AI64" s="6">
        <v>1</v>
      </c>
      <c r="AJ64" s="6" t="s">
        <v>2151</v>
      </c>
      <c r="AK64" s="6">
        <v>0</v>
      </c>
      <c r="AL64" s="6"/>
      <c r="AM64" s="6">
        <v>0</v>
      </c>
      <c r="AN64" s="6">
        <v>0</v>
      </c>
      <c r="AO64" s="6"/>
    </row>
    <row r="65" spans="1:41" hidden="1" x14ac:dyDescent="0.3">
      <c r="A65" s="69">
        <v>45555</v>
      </c>
      <c r="B65" s="4">
        <v>13094403</v>
      </c>
      <c r="C65" s="4" t="s">
        <v>259</v>
      </c>
      <c r="D65" s="4" t="s">
        <v>24</v>
      </c>
      <c r="E65" s="61" t="s">
        <v>1750</v>
      </c>
      <c r="F65" s="47"/>
      <c r="G65" s="4">
        <v>67</v>
      </c>
      <c r="H65" s="4" t="s">
        <v>1220</v>
      </c>
      <c r="I65" s="4" t="s">
        <v>121</v>
      </c>
      <c r="J65" s="4" t="s">
        <v>1264</v>
      </c>
      <c r="K65" s="4" t="s">
        <v>274</v>
      </c>
      <c r="L65" s="29" t="s">
        <v>1753</v>
      </c>
      <c r="M65" s="129">
        <v>45553</v>
      </c>
      <c r="N65" s="4" t="s">
        <v>268</v>
      </c>
      <c r="O65" s="4">
        <v>12</v>
      </c>
      <c r="P65" s="251">
        <f t="shared" si="2"/>
        <v>2</v>
      </c>
      <c r="Q65" s="4" t="s">
        <v>173</v>
      </c>
      <c r="R65" s="4" t="s">
        <v>173</v>
      </c>
      <c r="S65" s="4" t="s">
        <v>173</v>
      </c>
      <c r="T65" s="4" t="s">
        <v>173</v>
      </c>
      <c r="U65" s="4" t="s">
        <v>1755</v>
      </c>
      <c r="V65" s="4">
        <f t="shared" si="1"/>
        <v>4</v>
      </c>
      <c r="W65" s="4" t="s">
        <v>2483</v>
      </c>
      <c r="X65" s="4" t="s">
        <v>1752</v>
      </c>
      <c r="Y65" s="4" t="s">
        <v>36</v>
      </c>
      <c r="Z65" s="47"/>
      <c r="AA65" s="4" t="s">
        <v>7</v>
      </c>
      <c r="AB65" s="58" t="str">
        <f>_xlfn.XLOOKUP(B65,NIPs!E:E,NIPs!AJ:AJ,0,0)</f>
        <v>Sim</v>
      </c>
      <c r="AC65" s="58" t="str">
        <f>_xlfn.XLOOKUP(B65,NIPs!E:E,NIPs!AK:AK,0,0)</f>
        <v>Não encaminhou para área responsável</v>
      </c>
      <c r="AD65" s="29" t="s">
        <v>1754</v>
      </c>
      <c r="AE65" s="6">
        <v>1</v>
      </c>
      <c r="AF65" s="6" t="s">
        <v>2152</v>
      </c>
      <c r="AG65" s="6">
        <v>0</v>
      </c>
      <c r="AH65" s="6"/>
      <c r="AI65" s="6">
        <v>1</v>
      </c>
      <c r="AJ65" s="6" t="s">
        <v>2153</v>
      </c>
      <c r="AK65" s="6">
        <v>0</v>
      </c>
      <c r="AL65" s="6"/>
      <c r="AM65" s="6">
        <v>0</v>
      </c>
      <c r="AN65" s="6">
        <v>0</v>
      </c>
      <c r="AO65" s="6"/>
    </row>
    <row r="66" spans="1:41" hidden="1" x14ac:dyDescent="0.3">
      <c r="A66" s="69">
        <v>45558</v>
      </c>
      <c r="B66" s="4">
        <v>13097501</v>
      </c>
      <c r="C66" s="4" t="s">
        <v>294</v>
      </c>
      <c r="D66" s="4" t="s">
        <v>26</v>
      </c>
      <c r="E66" s="61" t="s">
        <v>1756</v>
      </c>
      <c r="F66" s="47"/>
      <c r="G66" s="4">
        <v>97</v>
      </c>
      <c r="H66" s="4" t="s">
        <v>283</v>
      </c>
      <c r="I66" s="4" t="s">
        <v>116</v>
      </c>
      <c r="J66" s="4" t="s">
        <v>224</v>
      </c>
      <c r="K66" s="4" t="s">
        <v>274</v>
      </c>
      <c r="L66" s="29" t="s">
        <v>1758</v>
      </c>
      <c r="M66" s="129">
        <v>45547</v>
      </c>
      <c r="N66" s="4" t="s">
        <v>268</v>
      </c>
      <c r="O66" s="4" t="s">
        <v>227</v>
      </c>
      <c r="P66" s="251">
        <f t="shared" si="2"/>
        <v>11</v>
      </c>
      <c r="Q66" s="4" t="s">
        <v>174</v>
      </c>
      <c r="R66" s="4" t="s">
        <v>174</v>
      </c>
      <c r="S66" s="4" t="s">
        <v>174</v>
      </c>
      <c r="T66" s="4" t="s">
        <v>174</v>
      </c>
      <c r="U66" s="4" t="s">
        <v>174</v>
      </c>
      <c r="V66" s="4">
        <f t="shared" si="1"/>
        <v>0</v>
      </c>
      <c r="W66" s="4" t="s">
        <v>27</v>
      </c>
      <c r="X66" s="4"/>
      <c r="Y66" s="4" t="s">
        <v>25</v>
      </c>
      <c r="Z66" s="47"/>
      <c r="AA66" s="4" t="s">
        <v>14</v>
      </c>
      <c r="AB66" s="58" t="str">
        <f>_xlfn.XLOOKUP(B66,NIPs!E:E,NIPs!AJ:AJ,0,0)</f>
        <v>Não</v>
      </c>
      <c r="AC66" s="58" t="str">
        <f>_xlfn.XLOOKUP(B66,NIPs!E:E,NIPs!AK:AK,0,0)</f>
        <v>Não</v>
      </c>
      <c r="AD66" s="29" t="s">
        <v>1538</v>
      </c>
      <c r="AE66" s="6">
        <v>1</v>
      </c>
      <c r="AF66" s="6" t="s">
        <v>2109</v>
      </c>
      <c r="AG66" s="6">
        <v>0</v>
      </c>
      <c r="AH66" s="6"/>
      <c r="AI66" s="6">
        <v>0</v>
      </c>
      <c r="AJ66" s="6"/>
      <c r="AK66" s="6">
        <v>0</v>
      </c>
      <c r="AL66" s="6"/>
      <c r="AM66" s="6">
        <v>0</v>
      </c>
      <c r="AN66" s="6">
        <v>0</v>
      </c>
      <c r="AO66" s="6"/>
    </row>
    <row r="67" spans="1:41" hidden="1" x14ac:dyDescent="0.3">
      <c r="A67" s="69">
        <v>45558</v>
      </c>
      <c r="B67" s="4">
        <v>13097618</v>
      </c>
      <c r="C67" s="4" t="s">
        <v>294</v>
      </c>
      <c r="D67" s="4" t="s">
        <v>26</v>
      </c>
      <c r="E67" s="61" t="s">
        <v>1759</v>
      </c>
      <c r="F67" s="47"/>
      <c r="G67" s="4">
        <v>38</v>
      </c>
      <c r="H67" s="4" t="s">
        <v>1379</v>
      </c>
      <c r="I67" s="4" t="s">
        <v>121</v>
      </c>
      <c r="J67" s="4" t="s">
        <v>131</v>
      </c>
      <c r="K67" s="4" t="s">
        <v>274</v>
      </c>
      <c r="L67" s="29" t="s">
        <v>1761</v>
      </c>
      <c r="M67" s="129">
        <v>45488</v>
      </c>
      <c r="N67" s="4" t="s">
        <v>268</v>
      </c>
      <c r="O67" s="4">
        <v>2</v>
      </c>
      <c r="P67" s="251">
        <f t="shared" si="2"/>
        <v>70</v>
      </c>
      <c r="Q67" s="4" t="s">
        <v>174</v>
      </c>
      <c r="R67" s="4" t="s">
        <v>174</v>
      </c>
      <c r="S67" s="4" t="s">
        <v>173</v>
      </c>
      <c r="T67" s="4" t="s">
        <v>174</v>
      </c>
      <c r="U67" s="4" t="s">
        <v>174</v>
      </c>
      <c r="V67" s="4">
        <f t="shared" si="1"/>
        <v>1</v>
      </c>
      <c r="W67" s="4" t="s">
        <v>27</v>
      </c>
      <c r="X67" s="4"/>
      <c r="Y67" s="4" t="s">
        <v>25</v>
      </c>
      <c r="Z67" s="47"/>
      <c r="AA67" s="4" t="s">
        <v>14</v>
      </c>
      <c r="AB67" s="58" t="str">
        <f>_xlfn.XLOOKUP(B67,NIPs!E:E,NIPs!AJ:AJ,0,0)</f>
        <v>Não</v>
      </c>
      <c r="AC67" s="58" t="str">
        <f>_xlfn.XLOOKUP(B67,NIPs!E:E,NIPs!AK:AK,0,0)</f>
        <v>Não</v>
      </c>
      <c r="AD67" s="29" t="s">
        <v>1762</v>
      </c>
      <c r="AE67" s="6">
        <v>1</v>
      </c>
      <c r="AF67" s="6" t="s">
        <v>2109</v>
      </c>
      <c r="AG67" s="6">
        <v>0</v>
      </c>
      <c r="AH67" s="6"/>
      <c r="AI67" s="6">
        <v>0</v>
      </c>
      <c r="AJ67" s="6"/>
      <c r="AK67" s="6">
        <v>0</v>
      </c>
      <c r="AL67" s="6"/>
      <c r="AM67" s="6">
        <v>0</v>
      </c>
      <c r="AN67" s="6">
        <v>0</v>
      </c>
      <c r="AO67" s="6"/>
    </row>
    <row r="68" spans="1:41" hidden="1" x14ac:dyDescent="0.3">
      <c r="A68" s="69">
        <v>45558</v>
      </c>
      <c r="B68" s="4">
        <v>13095871</v>
      </c>
      <c r="C68" s="4" t="s">
        <v>294</v>
      </c>
      <c r="D68" s="4" t="s">
        <v>206</v>
      </c>
      <c r="E68" s="61" t="s">
        <v>1763</v>
      </c>
      <c r="F68" s="47"/>
      <c r="G68" s="4">
        <v>30</v>
      </c>
      <c r="H68" s="4" t="s">
        <v>336</v>
      </c>
      <c r="I68" s="4" t="s">
        <v>121</v>
      </c>
      <c r="J68" s="4" t="s">
        <v>223</v>
      </c>
      <c r="K68" s="4" t="s">
        <v>262</v>
      </c>
      <c r="L68" s="29" t="s">
        <v>1765</v>
      </c>
      <c r="M68" s="129">
        <v>45447</v>
      </c>
      <c r="N68" s="4" t="s">
        <v>268</v>
      </c>
      <c r="O68" s="4">
        <v>5</v>
      </c>
      <c r="P68" s="251">
        <f t="shared" ref="P68:P99" si="3">_xlfn.DAYS(A68,M68)</f>
        <v>111</v>
      </c>
      <c r="Q68" s="4" t="s">
        <v>173</v>
      </c>
      <c r="R68" s="4" t="s">
        <v>173</v>
      </c>
      <c r="S68" s="4" t="s">
        <v>173</v>
      </c>
      <c r="T68" s="4" t="s">
        <v>174</v>
      </c>
      <c r="U68" s="4" t="s">
        <v>1767</v>
      </c>
      <c r="V68" s="4">
        <f t="shared" ref="V68:V131" si="4">COUNTIF(Q68:T68,"SIM")</f>
        <v>3</v>
      </c>
      <c r="W68" s="4" t="s">
        <v>56</v>
      </c>
      <c r="X68" s="4"/>
      <c r="Y68" s="4" t="s">
        <v>33</v>
      </c>
      <c r="Z68" s="47"/>
      <c r="AA68" s="4" t="s">
        <v>12</v>
      </c>
      <c r="AB68" s="58" t="str">
        <f>_xlfn.XLOOKUP(B68,NIPs!E:E,NIPs!AJ:AJ,0,0)</f>
        <v>Sim</v>
      </c>
      <c r="AC68" s="58" t="str">
        <f>_xlfn.XLOOKUP(B68,NIPs!E:E,NIPs!AK:AK,0,0)</f>
        <v>Não</v>
      </c>
      <c r="AD68" s="29" t="s">
        <v>1766</v>
      </c>
      <c r="AE68" s="193">
        <v>1</v>
      </c>
      <c r="AF68" s="193" t="s">
        <v>2095</v>
      </c>
      <c r="AG68" s="6">
        <v>0</v>
      </c>
      <c r="AH68" s="6"/>
      <c r="AI68" s="193">
        <v>0</v>
      </c>
      <c r="AJ68" s="6"/>
      <c r="AK68" s="193">
        <v>0</v>
      </c>
      <c r="AL68" s="6"/>
      <c r="AM68" s="193">
        <v>0</v>
      </c>
      <c r="AN68" s="193">
        <v>0</v>
      </c>
      <c r="AO68" s="6"/>
    </row>
    <row r="69" spans="1:41" hidden="1" x14ac:dyDescent="0.3">
      <c r="A69" s="69">
        <v>45558</v>
      </c>
      <c r="B69" s="4">
        <v>13096868</v>
      </c>
      <c r="C69" s="4" t="s">
        <v>259</v>
      </c>
      <c r="D69" s="4" t="s">
        <v>207</v>
      </c>
      <c r="E69" s="61" t="s">
        <v>1768</v>
      </c>
      <c r="F69" s="47"/>
      <c r="G69" s="4">
        <v>73</v>
      </c>
      <c r="H69" s="4" t="s">
        <v>283</v>
      </c>
      <c r="I69" s="4" t="s">
        <v>121</v>
      </c>
      <c r="J69" s="4" t="s">
        <v>1402</v>
      </c>
      <c r="K69" s="4"/>
      <c r="L69" s="29" t="s">
        <v>1770</v>
      </c>
      <c r="M69" s="129">
        <v>45553</v>
      </c>
      <c r="N69" s="4" t="s">
        <v>268</v>
      </c>
      <c r="O69" s="4">
        <v>3</v>
      </c>
      <c r="P69" s="251">
        <f t="shared" si="3"/>
        <v>5</v>
      </c>
      <c r="Q69" s="4" t="s">
        <v>173</v>
      </c>
      <c r="R69" s="4" t="s">
        <v>173</v>
      </c>
      <c r="S69" s="4" t="s">
        <v>173</v>
      </c>
      <c r="T69" s="4" t="s">
        <v>174</v>
      </c>
      <c r="U69" s="4" t="s">
        <v>1517</v>
      </c>
      <c r="V69" s="4">
        <f t="shared" si="4"/>
        <v>3</v>
      </c>
      <c r="W69" s="4" t="s">
        <v>185</v>
      </c>
      <c r="X69" s="4"/>
      <c r="Y69" s="4" t="s">
        <v>55</v>
      </c>
      <c r="Z69" s="47"/>
      <c r="AA69" s="4" t="s">
        <v>12</v>
      </c>
      <c r="AB69" s="58" t="str">
        <f>_xlfn.XLOOKUP(B69,NIPs!E:E,NIPs!AJ:AJ,0,0)</f>
        <v>Sim</v>
      </c>
      <c r="AC69" s="58" t="str">
        <f>_xlfn.XLOOKUP(B69,NIPs!E:E,NIPs!AK:AK,0,0)</f>
        <v>Não</v>
      </c>
      <c r="AD69" s="29" t="s">
        <v>1771</v>
      </c>
      <c r="AE69" s="6">
        <v>1</v>
      </c>
      <c r="AF69" s="6" t="s">
        <v>2154</v>
      </c>
      <c r="AG69" s="6">
        <v>0</v>
      </c>
      <c r="AH69" s="6"/>
      <c r="AI69" s="6">
        <v>0</v>
      </c>
      <c r="AJ69" s="6"/>
      <c r="AK69" s="6">
        <v>0</v>
      </c>
      <c r="AL69" s="6"/>
      <c r="AM69" s="6">
        <v>0</v>
      </c>
      <c r="AN69" s="6">
        <v>0</v>
      </c>
      <c r="AO69" s="6"/>
    </row>
    <row r="70" spans="1:41" hidden="1" x14ac:dyDescent="0.3">
      <c r="A70" s="69">
        <v>45559</v>
      </c>
      <c r="B70" s="4">
        <v>13100008</v>
      </c>
      <c r="C70" s="4" t="s">
        <v>294</v>
      </c>
      <c r="D70" s="4" t="s">
        <v>26</v>
      </c>
      <c r="E70" s="61" t="s">
        <v>1772</v>
      </c>
      <c r="F70" s="47"/>
      <c r="G70" s="4">
        <v>93</v>
      </c>
      <c r="H70" s="4" t="s">
        <v>1379</v>
      </c>
      <c r="I70" s="4" t="s">
        <v>116</v>
      </c>
      <c r="J70" s="4" t="s">
        <v>223</v>
      </c>
      <c r="K70" s="4" t="s">
        <v>274</v>
      </c>
      <c r="L70" s="29" t="s">
        <v>1774</v>
      </c>
      <c r="M70" s="129">
        <v>45547</v>
      </c>
      <c r="N70" s="4" t="s">
        <v>268</v>
      </c>
      <c r="O70" s="4">
        <v>1</v>
      </c>
      <c r="P70" s="251">
        <f t="shared" si="3"/>
        <v>12</v>
      </c>
      <c r="Q70" s="4" t="s">
        <v>174</v>
      </c>
      <c r="R70" s="4" t="s">
        <v>174</v>
      </c>
      <c r="S70" s="4" t="s">
        <v>173</v>
      </c>
      <c r="T70" s="4" t="s">
        <v>174</v>
      </c>
      <c r="U70" s="4" t="s">
        <v>174</v>
      </c>
      <c r="V70" s="4">
        <f t="shared" si="4"/>
        <v>1</v>
      </c>
      <c r="W70" s="4" t="s">
        <v>27</v>
      </c>
      <c r="X70" s="4"/>
      <c r="Y70" s="4" t="s">
        <v>25</v>
      </c>
      <c r="Z70" s="47"/>
      <c r="AA70" s="4" t="s">
        <v>14</v>
      </c>
      <c r="AB70" s="58" t="str">
        <f>_xlfn.XLOOKUP(B70,NIPs!E:E,NIPs!AJ:AJ,0,0)</f>
        <v>Não</v>
      </c>
      <c r="AC70" s="58" t="str">
        <f>_xlfn.XLOOKUP(B70,NIPs!E:E,NIPs!AK:AK,0,0)</f>
        <v>Não</v>
      </c>
      <c r="AD70" s="29" t="s">
        <v>1661</v>
      </c>
      <c r="AE70" s="6">
        <v>1</v>
      </c>
      <c r="AF70" s="6" t="s">
        <v>2109</v>
      </c>
      <c r="AG70" s="6">
        <v>0</v>
      </c>
      <c r="AH70" s="6"/>
      <c r="AI70" s="6">
        <v>0</v>
      </c>
      <c r="AJ70" s="6"/>
      <c r="AK70" s="6">
        <v>0</v>
      </c>
      <c r="AL70" s="6"/>
      <c r="AM70" s="6">
        <v>0</v>
      </c>
      <c r="AN70" s="6">
        <v>0</v>
      </c>
      <c r="AO70" s="6"/>
    </row>
    <row r="71" spans="1:41" hidden="1" x14ac:dyDescent="0.3">
      <c r="A71" s="69">
        <v>45559</v>
      </c>
      <c r="B71" s="4">
        <v>13100155</v>
      </c>
      <c r="C71" s="4" t="s">
        <v>294</v>
      </c>
      <c r="D71" s="4" t="s">
        <v>26</v>
      </c>
      <c r="E71" s="61" t="s">
        <v>1775</v>
      </c>
      <c r="F71" s="47"/>
      <c r="G71" s="4">
        <v>78</v>
      </c>
      <c r="H71" s="4" t="s">
        <v>1379</v>
      </c>
      <c r="I71" s="4" t="s">
        <v>116</v>
      </c>
      <c r="J71" s="4" t="s">
        <v>224</v>
      </c>
      <c r="K71" s="4" t="s">
        <v>274</v>
      </c>
      <c r="L71" s="29" t="s">
        <v>1777</v>
      </c>
      <c r="M71" s="129">
        <v>45521</v>
      </c>
      <c r="N71" s="4" t="s">
        <v>268</v>
      </c>
      <c r="O71" s="4" t="s">
        <v>227</v>
      </c>
      <c r="P71" s="251">
        <f t="shared" si="3"/>
        <v>38</v>
      </c>
      <c r="Q71" s="4" t="s">
        <v>174</v>
      </c>
      <c r="R71" s="4" t="s">
        <v>174</v>
      </c>
      <c r="S71" s="4" t="s">
        <v>174</v>
      </c>
      <c r="T71" s="4" t="s">
        <v>174</v>
      </c>
      <c r="U71" s="4" t="s">
        <v>174</v>
      </c>
      <c r="V71" s="4">
        <f t="shared" si="4"/>
        <v>0</v>
      </c>
      <c r="W71" s="4" t="s">
        <v>27</v>
      </c>
      <c r="X71" s="4"/>
      <c r="Y71" s="4" t="s">
        <v>25</v>
      </c>
      <c r="Z71" s="47"/>
      <c r="AA71" s="4" t="s">
        <v>14</v>
      </c>
      <c r="AB71" s="58" t="str">
        <f>_xlfn.XLOOKUP(B71,NIPs!E:E,NIPs!AJ:AJ,0,0)</f>
        <v>Não</v>
      </c>
      <c r="AC71" s="58" t="str">
        <f>_xlfn.XLOOKUP(B71,NIPs!E:E,NIPs!AK:AK,0,0)</f>
        <v>Não</v>
      </c>
      <c r="AD71" s="29" t="s">
        <v>1538</v>
      </c>
      <c r="AE71" s="6">
        <v>1</v>
      </c>
      <c r="AF71" s="6" t="s">
        <v>2109</v>
      </c>
      <c r="AG71" s="6">
        <v>0</v>
      </c>
      <c r="AH71" s="6"/>
      <c r="AI71" s="6">
        <v>0</v>
      </c>
      <c r="AJ71" s="6"/>
      <c r="AK71" s="6">
        <v>0</v>
      </c>
      <c r="AL71" s="6"/>
      <c r="AM71" s="6">
        <v>0</v>
      </c>
      <c r="AN71" s="6">
        <v>0</v>
      </c>
      <c r="AO71" s="6"/>
    </row>
    <row r="72" spans="1:41" hidden="1" x14ac:dyDescent="0.3">
      <c r="A72" s="69">
        <v>45559</v>
      </c>
      <c r="B72" s="4">
        <v>13100807</v>
      </c>
      <c r="C72" s="4" t="s">
        <v>294</v>
      </c>
      <c r="D72" s="4" t="s">
        <v>26</v>
      </c>
      <c r="E72" s="61" t="s">
        <v>1778</v>
      </c>
      <c r="F72" s="47"/>
      <c r="G72" s="4"/>
      <c r="H72" s="4" t="s">
        <v>1379</v>
      </c>
      <c r="I72" s="4" t="s">
        <v>116</v>
      </c>
      <c r="J72" s="4" t="s">
        <v>226</v>
      </c>
      <c r="K72" s="4" t="s">
        <v>274</v>
      </c>
      <c r="L72" s="29" t="s">
        <v>1780</v>
      </c>
      <c r="M72" s="129">
        <v>45532</v>
      </c>
      <c r="N72" s="4" t="s">
        <v>268</v>
      </c>
      <c r="O72" s="4">
        <v>1</v>
      </c>
      <c r="P72" s="251">
        <f t="shared" si="3"/>
        <v>27</v>
      </c>
      <c r="Q72" s="4" t="s">
        <v>174</v>
      </c>
      <c r="R72" s="4" t="s">
        <v>174</v>
      </c>
      <c r="S72" s="4" t="s">
        <v>173</v>
      </c>
      <c r="T72" s="4" t="s">
        <v>174</v>
      </c>
      <c r="U72" s="4" t="s">
        <v>174</v>
      </c>
      <c r="V72" s="4">
        <f t="shared" si="4"/>
        <v>1</v>
      </c>
      <c r="W72" s="4" t="s">
        <v>27</v>
      </c>
      <c r="X72" s="4"/>
      <c r="Y72" s="4" t="s">
        <v>25</v>
      </c>
      <c r="Z72" s="47"/>
      <c r="AA72" s="4" t="s">
        <v>14</v>
      </c>
      <c r="AB72" s="58" t="str">
        <f>_xlfn.XLOOKUP(B72,NIPs!E:E,NIPs!AJ:AJ,0,0)</f>
        <v>Não</v>
      </c>
      <c r="AC72" s="58" t="str">
        <f>_xlfn.XLOOKUP(B72,NIPs!E:E,NIPs!AK:AK,0,0)</f>
        <v>Não</v>
      </c>
      <c r="AD72" s="29" t="s">
        <v>1781</v>
      </c>
      <c r="AE72" s="6">
        <v>1</v>
      </c>
      <c r="AF72" s="6" t="s">
        <v>2109</v>
      </c>
      <c r="AG72" s="6">
        <v>0</v>
      </c>
      <c r="AH72" s="6"/>
      <c r="AI72" s="6">
        <v>0</v>
      </c>
      <c r="AJ72" s="6"/>
      <c r="AK72" s="6">
        <v>0</v>
      </c>
      <c r="AL72" s="6"/>
      <c r="AM72" s="6">
        <v>0</v>
      </c>
      <c r="AN72" s="6">
        <v>0</v>
      </c>
      <c r="AO72" s="6"/>
    </row>
    <row r="73" spans="1:41" hidden="1" x14ac:dyDescent="0.3">
      <c r="A73" s="69">
        <v>45559</v>
      </c>
      <c r="B73" s="4">
        <v>13099472</v>
      </c>
      <c r="C73" s="4" t="s">
        <v>294</v>
      </c>
      <c r="D73" s="4" t="s">
        <v>198</v>
      </c>
      <c r="E73" s="61" t="s">
        <v>1782</v>
      </c>
      <c r="F73" s="47"/>
      <c r="G73" s="4">
        <v>41</v>
      </c>
      <c r="H73" s="4" t="s">
        <v>100</v>
      </c>
      <c r="I73" s="4"/>
      <c r="J73" s="4" t="s">
        <v>1784</v>
      </c>
      <c r="K73" s="4" t="s">
        <v>262</v>
      </c>
      <c r="L73" s="29" t="s">
        <v>1785</v>
      </c>
      <c r="M73" s="129">
        <v>45554</v>
      </c>
      <c r="N73" s="4" t="s">
        <v>268</v>
      </c>
      <c r="O73" s="4">
        <v>2</v>
      </c>
      <c r="P73" s="251">
        <f t="shared" si="3"/>
        <v>5</v>
      </c>
      <c r="Q73" s="4" t="s">
        <v>173</v>
      </c>
      <c r="R73" s="4" t="s">
        <v>174</v>
      </c>
      <c r="S73" s="4" t="s">
        <v>173</v>
      </c>
      <c r="T73" s="4" t="s">
        <v>174</v>
      </c>
      <c r="U73" s="4" t="s">
        <v>174</v>
      </c>
      <c r="V73" s="4">
        <f t="shared" si="4"/>
        <v>2</v>
      </c>
      <c r="W73" s="4" t="s">
        <v>56</v>
      </c>
      <c r="X73" s="4"/>
      <c r="Y73" s="4" t="s">
        <v>100</v>
      </c>
      <c r="Z73" s="47"/>
      <c r="AA73" s="4" t="s">
        <v>12</v>
      </c>
      <c r="AB73" s="58" t="str">
        <f>_xlfn.XLOOKUP(B73,NIPs!E:E,NIPs!AJ:AJ,0,0)</f>
        <v>Não</v>
      </c>
      <c r="AC73" s="58" t="str">
        <f>_xlfn.XLOOKUP(B73,NIPs!E:E,NIPs!AK:AK,0,0)</f>
        <v>Não</v>
      </c>
      <c r="AD73" s="29"/>
      <c r="AE73" s="193">
        <v>1</v>
      </c>
      <c r="AF73" s="193" t="s">
        <v>2095</v>
      </c>
      <c r="AG73" s="6">
        <v>0</v>
      </c>
      <c r="AH73" s="6"/>
      <c r="AI73" s="193">
        <v>0</v>
      </c>
      <c r="AJ73" s="6"/>
      <c r="AK73" s="193">
        <v>0</v>
      </c>
      <c r="AL73" s="6"/>
      <c r="AM73" s="193">
        <v>0</v>
      </c>
      <c r="AN73" s="193">
        <v>0</v>
      </c>
      <c r="AO73" s="6"/>
    </row>
    <row r="74" spans="1:41" hidden="1" x14ac:dyDescent="0.3">
      <c r="A74" s="69">
        <v>45559</v>
      </c>
      <c r="B74" s="4">
        <v>13098571</v>
      </c>
      <c r="C74" s="4" t="s">
        <v>294</v>
      </c>
      <c r="D74" s="4" t="s">
        <v>198</v>
      </c>
      <c r="E74" s="61" t="s">
        <v>1786</v>
      </c>
      <c r="F74" s="47"/>
      <c r="G74" s="4">
        <v>38</v>
      </c>
      <c r="H74" s="4" t="s">
        <v>336</v>
      </c>
      <c r="I74" s="4" t="s">
        <v>121</v>
      </c>
      <c r="J74" s="4" t="s">
        <v>136</v>
      </c>
      <c r="K74" s="4"/>
      <c r="L74" s="29" t="s">
        <v>1788</v>
      </c>
      <c r="M74" s="129">
        <v>45538</v>
      </c>
      <c r="N74" s="4" t="s">
        <v>268</v>
      </c>
      <c r="O74" s="4">
        <v>6</v>
      </c>
      <c r="P74" s="251">
        <f t="shared" si="3"/>
        <v>21</v>
      </c>
      <c r="Q74" s="4" t="s">
        <v>173</v>
      </c>
      <c r="R74" s="4" t="s">
        <v>174</v>
      </c>
      <c r="S74" s="4" t="s">
        <v>173</v>
      </c>
      <c r="T74" s="4" t="s">
        <v>174</v>
      </c>
      <c r="U74" s="4" t="s">
        <v>174</v>
      </c>
      <c r="V74" s="4">
        <f t="shared" si="4"/>
        <v>2</v>
      </c>
      <c r="W74" s="4" t="s">
        <v>182</v>
      </c>
      <c r="X74" s="4"/>
      <c r="Y74" s="4" t="s">
        <v>33</v>
      </c>
      <c r="Z74" s="47"/>
      <c r="AA74" s="4" t="s">
        <v>7</v>
      </c>
      <c r="AB74" s="58" t="str">
        <f>_xlfn.XLOOKUP(B74,NIPs!E:E,NIPs!AJ:AJ,0,0)</f>
        <v>Sim</v>
      </c>
      <c r="AC74" s="58" t="str">
        <f>_xlfn.XLOOKUP(B74,NIPs!E:E,NIPs!AK:AK,0,0)</f>
        <v>Não encaminhou para área responsável</v>
      </c>
      <c r="AD74" s="29" t="s">
        <v>1789</v>
      </c>
      <c r="AE74" s="6">
        <v>0</v>
      </c>
      <c r="AF74" s="6"/>
      <c r="AG74" s="6">
        <v>2</v>
      </c>
      <c r="AH74" s="6" t="s">
        <v>2155</v>
      </c>
      <c r="AI74" s="6">
        <v>0</v>
      </c>
      <c r="AJ74" s="6"/>
      <c r="AK74" s="6">
        <v>0</v>
      </c>
      <c r="AL74" s="6"/>
      <c r="AM74" s="6">
        <v>0</v>
      </c>
      <c r="AN74" s="6">
        <v>0</v>
      </c>
      <c r="AO74" s="6"/>
    </row>
    <row r="75" spans="1:41" hidden="1" x14ac:dyDescent="0.3">
      <c r="A75" s="69">
        <v>45559</v>
      </c>
      <c r="B75" s="4">
        <v>13099449</v>
      </c>
      <c r="C75" s="4" t="s">
        <v>259</v>
      </c>
      <c r="D75" s="4" t="s">
        <v>197</v>
      </c>
      <c r="E75" s="61" t="s">
        <v>1790</v>
      </c>
      <c r="F75" s="47"/>
      <c r="G75" s="4">
        <v>65</v>
      </c>
      <c r="H75" s="4" t="s">
        <v>100</v>
      </c>
      <c r="I75" s="4"/>
      <c r="J75" s="4" t="s">
        <v>1784</v>
      </c>
      <c r="K75" s="4" t="s">
        <v>262</v>
      </c>
      <c r="L75" s="29" t="s">
        <v>1792</v>
      </c>
      <c r="M75" s="129">
        <v>45554</v>
      </c>
      <c r="N75" s="4" t="s">
        <v>268</v>
      </c>
      <c r="O75" s="4">
        <v>3</v>
      </c>
      <c r="P75" s="251">
        <f t="shared" si="3"/>
        <v>5</v>
      </c>
      <c r="Q75" s="4" t="s">
        <v>174</v>
      </c>
      <c r="R75" s="4" t="s">
        <v>174</v>
      </c>
      <c r="S75" s="4" t="s">
        <v>173</v>
      </c>
      <c r="T75" s="4" t="s">
        <v>174</v>
      </c>
      <c r="U75" s="4" t="s">
        <v>174</v>
      </c>
      <c r="V75" s="4">
        <f t="shared" si="4"/>
        <v>1</v>
      </c>
      <c r="W75" s="4" t="s">
        <v>2375</v>
      </c>
      <c r="X75" s="4"/>
      <c r="Y75" s="4" t="s">
        <v>100</v>
      </c>
      <c r="Z75" s="47"/>
      <c r="AA75" s="4" t="s">
        <v>12</v>
      </c>
      <c r="AB75" s="58" t="str">
        <f>_xlfn.XLOOKUP(B75,NIPs!E:E,NIPs!AJ:AJ,0,0)</f>
        <v>Não</v>
      </c>
      <c r="AC75" s="58" t="str">
        <f>_xlfn.XLOOKUP(B75,NIPs!E:E,NIPs!AK:AK,0,0)</f>
        <v>Não</v>
      </c>
      <c r="AD75" s="29"/>
      <c r="AE75" s="6">
        <v>0</v>
      </c>
      <c r="AF75" s="6"/>
      <c r="AG75" s="6">
        <v>0</v>
      </c>
      <c r="AH75" s="6"/>
      <c r="AI75" s="6">
        <v>0</v>
      </c>
      <c r="AJ75" s="6"/>
      <c r="AK75" s="6">
        <v>0</v>
      </c>
      <c r="AL75" s="6"/>
      <c r="AM75" s="6">
        <v>0</v>
      </c>
      <c r="AN75" s="6">
        <v>0</v>
      </c>
      <c r="AO75" s="6"/>
    </row>
    <row r="76" spans="1:41" hidden="1" x14ac:dyDescent="0.3">
      <c r="A76" s="69">
        <v>45560</v>
      </c>
      <c r="B76" s="4">
        <v>13103091</v>
      </c>
      <c r="C76" s="4" t="s">
        <v>294</v>
      </c>
      <c r="D76" s="4" t="s">
        <v>26</v>
      </c>
      <c r="E76" s="61" t="s">
        <v>1793</v>
      </c>
      <c r="F76" s="47"/>
      <c r="G76" s="4">
        <v>89</v>
      </c>
      <c r="H76" s="4" t="s">
        <v>283</v>
      </c>
      <c r="I76" s="4" t="s">
        <v>121</v>
      </c>
      <c r="J76" s="4" t="s">
        <v>355</v>
      </c>
      <c r="K76" s="4" t="s">
        <v>274</v>
      </c>
      <c r="L76" s="29" t="s">
        <v>1795</v>
      </c>
      <c r="M76" s="129">
        <v>45558</v>
      </c>
      <c r="N76" s="4" t="s">
        <v>268</v>
      </c>
      <c r="O76" s="4" t="s">
        <v>227</v>
      </c>
      <c r="P76" s="251">
        <f t="shared" si="3"/>
        <v>2</v>
      </c>
      <c r="Q76" s="4" t="s">
        <v>174</v>
      </c>
      <c r="R76" s="4" t="s">
        <v>174</v>
      </c>
      <c r="S76" s="4" t="s">
        <v>174</v>
      </c>
      <c r="T76" s="4" t="s">
        <v>174</v>
      </c>
      <c r="U76" s="4" t="s">
        <v>174</v>
      </c>
      <c r="V76" s="4">
        <f t="shared" si="4"/>
        <v>0</v>
      </c>
      <c r="W76" s="4" t="s">
        <v>27</v>
      </c>
      <c r="X76" s="4"/>
      <c r="Y76" s="4" t="s">
        <v>25</v>
      </c>
      <c r="Z76" s="47"/>
      <c r="AA76" s="4" t="s">
        <v>14</v>
      </c>
      <c r="AB76" s="58" t="str">
        <f>_xlfn.XLOOKUP(B76,NIPs!E:E,NIPs!AJ:AJ,0,0)</f>
        <v>Não</v>
      </c>
      <c r="AC76" s="58" t="str">
        <f>_xlfn.XLOOKUP(B76,NIPs!E:E,NIPs!AK:AK,0,0)</f>
        <v>Não</v>
      </c>
      <c r="AD76" s="29" t="s">
        <v>1538</v>
      </c>
      <c r="AE76" s="6">
        <v>1</v>
      </c>
      <c r="AF76" s="6" t="s">
        <v>2109</v>
      </c>
      <c r="AG76" s="6">
        <v>0</v>
      </c>
      <c r="AH76" s="6"/>
      <c r="AI76" s="6">
        <v>0</v>
      </c>
      <c r="AJ76" s="6"/>
      <c r="AK76" s="6">
        <v>0</v>
      </c>
      <c r="AL76" s="6"/>
      <c r="AM76" s="6">
        <v>0</v>
      </c>
      <c r="AN76" s="6">
        <v>0</v>
      </c>
      <c r="AO76" s="6"/>
    </row>
    <row r="77" spans="1:41" hidden="1" x14ac:dyDescent="0.3">
      <c r="A77" s="69">
        <v>45560</v>
      </c>
      <c r="B77" s="4">
        <v>13101230</v>
      </c>
      <c r="C77" s="4" t="s">
        <v>294</v>
      </c>
      <c r="D77" s="4" t="s">
        <v>206</v>
      </c>
      <c r="E77" s="61" t="s">
        <v>1796</v>
      </c>
      <c r="F77" s="47"/>
      <c r="G77" s="4">
        <v>54</v>
      </c>
      <c r="H77" s="4" t="s">
        <v>1379</v>
      </c>
      <c r="I77" s="4" t="s">
        <v>118</v>
      </c>
      <c r="J77" s="4" t="s">
        <v>355</v>
      </c>
      <c r="K77" s="4"/>
      <c r="L77" s="29" t="s">
        <v>1798</v>
      </c>
      <c r="M77" s="129">
        <v>45553</v>
      </c>
      <c r="N77" s="4" t="s">
        <v>268</v>
      </c>
      <c r="O77" s="4">
        <v>7</v>
      </c>
      <c r="P77" s="251">
        <f t="shared" si="3"/>
        <v>7</v>
      </c>
      <c r="Q77" s="4" t="s">
        <v>173</v>
      </c>
      <c r="R77" s="4" t="s">
        <v>173</v>
      </c>
      <c r="S77" s="4" t="s">
        <v>173</v>
      </c>
      <c r="T77" s="4" t="s">
        <v>174</v>
      </c>
      <c r="U77" s="4" t="s">
        <v>1767</v>
      </c>
      <c r="V77" s="4">
        <f t="shared" si="4"/>
        <v>3</v>
      </c>
      <c r="W77" s="4" t="s">
        <v>56</v>
      </c>
      <c r="X77" s="4"/>
      <c r="Y77" s="4" t="s">
        <v>33</v>
      </c>
      <c r="Z77" s="47"/>
      <c r="AA77" s="4" t="s">
        <v>12</v>
      </c>
      <c r="AB77" s="58" t="str">
        <f>_xlfn.XLOOKUP(B77,NIPs!E:E,NIPs!AJ:AJ,0,0)</f>
        <v>Sim</v>
      </c>
      <c r="AC77" s="58" t="str">
        <f>_xlfn.XLOOKUP(B77,NIPs!E:E,NIPs!AK:AK,0,0)</f>
        <v>Perda de SLA</v>
      </c>
      <c r="AD77" s="29" t="s">
        <v>2541</v>
      </c>
      <c r="AE77" s="193">
        <v>1</v>
      </c>
      <c r="AF77" s="193" t="s">
        <v>2095</v>
      </c>
      <c r="AG77" s="6">
        <v>0</v>
      </c>
      <c r="AH77" s="6"/>
      <c r="AI77" s="193">
        <v>0</v>
      </c>
      <c r="AJ77" s="6"/>
      <c r="AK77" s="193">
        <v>0</v>
      </c>
      <c r="AL77" s="6"/>
      <c r="AM77" s="193">
        <v>0</v>
      </c>
      <c r="AN77" s="193">
        <v>0</v>
      </c>
      <c r="AO77" s="6"/>
    </row>
    <row r="78" spans="1:41" hidden="1" x14ac:dyDescent="0.3">
      <c r="A78" s="69">
        <v>45560</v>
      </c>
      <c r="B78" s="4">
        <v>13101802</v>
      </c>
      <c r="C78" s="4" t="s">
        <v>259</v>
      </c>
      <c r="D78" s="4" t="s">
        <v>24</v>
      </c>
      <c r="E78" s="61" t="s">
        <v>1799</v>
      </c>
      <c r="F78" s="47"/>
      <c r="G78" s="4">
        <v>78</v>
      </c>
      <c r="H78" s="4" t="s">
        <v>1379</v>
      </c>
      <c r="I78" s="4" t="s">
        <v>121</v>
      </c>
      <c r="J78" s="4" t="s">
        <v>226</v>
      </c>
      <c r="K78" s="4"/>
      <c r="L78" s="29" t="s">
        <v>1801</v>
      </c>
      <c r="M78" s="129">
        <v>45560</v>
      </c>
      <c r="N78" s="4" t="s">
        <v>268</v>
      </c>
      <c r="O78" s="4">
        <v>0</v>
      </c>
      <c r="P78" s="251">
        <f t="shared" si="3"/>
        <v>0</v>
      </c>
      <c r="Q78" s="4" t="s">
        <v>174</v>
      </c>
      <c r="R78" s="4" t="s">
        <v>174</v>
      </c>
      <c r="S78" s="4" t="s">
        <v>174</v>
      </c>
      <c r="T78" s="4" t="s">
        <v>174</v>
      </c>
      <c r="U78" s="4" t="s">
        <v>174</v>
      </c>
      <c r="V78" s="4">
        <f t="shared" si="4"/>
        <v>0</v>
      </c>
      <c r="W78" s="4" t="s">
        <v>83</v>
      </c>
      <c r="X78" s="4"/>
      <c r="Y78" s="4" t="s">
        <v>101</v>
      </c>
      <c r="Z78" s="47"/>
      <c r="AA78" s="4" t="s">
        <v>7</v>
      </c>
      <c r="AB78" s="58" t="str">
        <f>_xlfn.XLOOKUP(B78,NIPs!E:E,NIPs!AJ:AJ,0,0)</f>
        <v>Não</v>
      </c>
      <c r="AC78" s="58" t="str">
        <f>_xlfn.XLOOKUP(B78,NIPs!E:E,NIPs!AK:AK,0,0)</f>
        <v>Não</v>
      </c>
      <c r="AD78" s="29" t="s">
        <v>1802</v>
      </c>
      <c r="AE78" s="6">
        <v>1</v>
      </c>
      <c r="AF78" s="6" t="s">
        <v>2156</v>
      </c>
      <c r="AG78" s="6">
        <v>0</v>
      </c>
      <c r="AH78" s="6"/>
      <c r="AI78" s="6">
        <v>1</v>
      </c>
      <c r="AJ78" s="6" t="s">
        <v>2142</v>
      </c>
      <c r="AK78" s="6">
        <v>1</v>
      </c>
      <c r="AL78" s="6" t="s">
        <v>2108</v>
      </c>
      <c r="AM78" s="6">
        <v>0</v>
      </c>
      <c r="AN78" s="6">
        <v>0</v>
      </c>
      <c r="AO78" s="6"/>
    </row>
    <row r="79" spans="1:41" hidden="1" x14ac:dyDescent="0.3">
      <c r="A79" s="69">
        <v>45560</v>
      </c>
      <c r="B79" s="4">
        <v>13101899</v>
      </c>
      <c r="C79" s="4" t="s">
        <v>259</v>
      </c>
      <c r="D79" s="4" t="s">
        <v>196</v>
      </c>
      <c r="E79" s="61" t="s">
        <v>1803</v>
      </c>
      <c r="F79" s="47"/>
      <c r="G79" s="4">
        <v>72</v>
      </c>
      <c r="H79" s="4" t="s">
        <v>1379</v>
      </c>
      <c r="I79" s="4" t="s">
        <v>118</v>
      </c>
      <c r="J79" s="4" t="s">
        <v>136</v>
      </c>
      <c r="K79" s="4" t="s">
        <v>274</v>
      </c>
      <c r="L79" s="29" t="s">
        <v>1806</v>
      </c>
      <c r="M79" s="129">
        <v>45539</v>
      </c>
      <c r="N79" s="4" t="s">
        <v>268</v>
      </c>
      <c r="O79" s="4">
        <v>6</v>
      </c>
      <c r="P79" s="251">
        <f t="shared" si="3"/>
        <v>21</v>
      </c>
      <c r="Q79" s="4" t="s">
        <v>173</v>
      </c>
      <c r="R79" s="4" t="s">
        <v>173</v>
      </c>
      <c r="S79" s="4" t="s">
        <v>173</v>
      </c>
      <c r="T79" s="4" t="s">
        <v>174</v>
      </c>
      <c r="U79" s="4" t="s">
        <v>1517</v>
      </c>
      <c r="V79" s="4">
        <f t="shared" si="4"/>
        <v>3</v>
      </c>
      <c r="W79" s="4" t="s">
        <v>38</v>
      </c>
      <c r="X79" s="4" t="s">
        <v>1805</v>
      </c>
      <c r="Y79" s="4" t="s">
        <v>39</v>
      </c>
      <c r="Z79" s="47"/>
      <c r="AA79" s="4" t="s">
        <v>7</v>
      </c>
      <c r="AB79" s="58" t="str">
        <f>_xlfn.XLOOKUP(B79,NIPs!E:E,NIPs!AJ:AJ,0,0)</f>
        <v>Sim</v>
      </c>
      <c r="AC79" s="58" t="str">
        <f>_xlfn.XLOOKUP(B79,NIPs!E:E,NIPs!AK:AK,0,0)</f>
        <v>Não</v>
      </c>
      <c r="AD79" s="29" t="s">
        <v>1807</v>
      </c>
      <c r="AE79" s="6">
        <v>0</v>
      </c>
      <c r="AF79" s="6"/>
      <c r="AG79" s="6">
        <v>1</v>
      </c>
      <c r="AH79" s="6" t="s">
        <v>2130</v>
      </c>
      <c r="AI79" s="6">
        <v>0</v>
      </c>
      <c r="AJ79" s="6"/>
      <c r="AK79" s="6">
        <v>0</v>
      </c>
      <c r="AL79" s="6"/>
      <c r="AM79" s="6">
        <v>0</v>
      </c>
      <c r="AN79" s="6">
        <v>0</v>
      </c>
      <c r="AO79" s="6"/>
    </row>
    <row r="80" spans="1:41" hidden="1" x14ac:dyDescent="0.3">
      <c r="A80" s="69">
        <v>45561</v>
      </c>
      <c r="B80" s="4">
        <v>13105216</v>
      </c>
      <c r="C80" s="4" t="s">
        <v>294</v>
      </c>
      <c r="D80" s="4" t="s">
        <v>26</v>
      </c>
      <c r="E80" s="61" t="s">
        <v>1809</v>
      </c>
      <c r="F80" s="47"/>
      <c r="G80" s="4">
        <v>77</v>
      </c>
      <c r="H80" s="4" t="s">
        <v>1379</v>
      </c>
      <c r="I80" s="4" t="s">
        <v>116</v>
      </c>
      <c r="J80" s="4" t="s">
        <v>1402</v>
      </c>
      <c r="K80" s="4"/>
      <c r="L80" s="29" t="s">
        <v>1811</v>
      </c>
      <c r="M80" s="129">
        <v>45504</v>
      </c>
      <c r="N80" s="4" t="s">
        <v>268</v>
      </c>
      <c r="O80" s="4">
        <v>8</v>
      </c>
      <c r="P80" s="251">
        <f t="shared" si="3"/>
        <v>57</v>
      </c>
      <c r="Q80" s="4" t="s">
        <v>174</v>
      </c>
      <c r="R80" s="4" t="s">
        <v>174</v>
      </c>
      <c r="S80" s="4" t="s">
        <v>173</v>
      </c>
      <c r="T80" s="4" t="s">
        <v>174</v>
      </c>
      <c r="U80" s="4" t="s">
        <v>174</v>
      </c>
      <c r="V80" s="4">
        <f t="shared" si="4"/>
        <v>1</v>
      </c>
      <c r="W80" s="4" t="s">
        <v>27</v>
      </c>
      <c r="X80" s="4"/>
      <c r="Y80" s="4" t="s">
        <v>25</v>
      </c>
      <c r="Z80" s="47"/>
      <c r="AA80" s="4" t="s">
        <v>14</v>
      </c>
      <c r="AB80" s="58" t="str">
        <f>_xlfn.XLOOKUP(B80,NIPs!E:E,NIPs!AJ:AJ,0,0)</f>
        <v>Não</v>
      </c>
      <c r="AC80" s="58" t="str">
        <f>_xlfn.XLOOKUP(B80,NIPs!E:E,NIPs!AK:AK,0,0)</f>
        <v>Não</v>
      </c>
      <c r="AD80" s="29" t="s">
        <v>1781</v>
      </c>
      <c r="AE80" s="6">
        <v>1</v>
      </c>
      <c r="AF80" s="6" t="s">
        <v>2109</v>
      </c>
      <c r="AG80" s="6">
        <v>0</v>
      </c>
      <c r="AH80" s="6"/>
      <c r="AI80" s="6">
        <v>0</v>
      </c>
      <c r="AJ80" s="6"/>
      <c r="AK80" s="6">
        <v>0</v>
      </c>
      <c r="AL80" s="6"/>
      <c r="AM80" s="6">
        <v>0</v>
      </c>
      <c r="AN80" s="6">
        <v>0</v>
      </c>
      <c r="AO80" s="6"/>
    </row>
    <row r="81" spans="1:41" hidden="1" x14ac:dyDescent="0.3">
      <c r="A81" s="69">
        <v>45561</v>
      </c>
      <c r="B81" s="4">
        <v>13103598</v>
      </c>
      <c r="C81" s="4" t="s">
        <v>294</v>
      </c>
      <c r="D81" s="4" t="s">
        <v>338</v>
      </c>
      <c r="E81" s="61" t="s">
        <v>1812</v>
      </c>
      <c r="F81" s="47"/>
      <c r="G81" s="4">
        <v>69</v>
      </c>
      <c r="H81" s="4" t="s">
        <v>336</v>
      </c>
      <c r="I81" s="4" t="s">
        <v>118</v>
      </c>
      <c r="J81" s="4" t="s">
        <v>164</v>
      </c>
      <c r="K81" s="4" t="s">
        <v>274</v>
      </c>
      <c r="L81" s="29" t="s">
        <v>1814</v>
      </c>
      <c r="M81" s="129">
        <v>45554</v>
      </c>
      <c r="N81" s="4" t="s">
        <v>268</v>
      </c>
      <c r="O81" s="4">
        <v>5</v>
      </c>
      <c r="P81" s="251">
        <f t="shared" si="3"/>
        <v>7</v>
      </c>
      <c r="Q81" s="4" t="s">
        <v>173</v>
      </c>
      <c r="R81" s="4" t="s">
        <v>173</v>
      </c>
      <c r="S81" s="4" t="s">
        <v>173</v>
      </c>
      <c r="T81" s="4" t="s">
        <v>174</v>
      </c>
      <c r="U81" s="4" t="s">
        <v>1517</v>
      </c>
      <c r="V81" s="4">
        <f t="shared" si="4"/>
        <v>3</v>
      </c>
      <c r="W81" s="4" t="s">
        <v>50</v>
      </c>
      <c r="X81" s="4"/>
      <c r="Y81" s="4" t="s">
        <v>33</v>
      </c>
      <c r="Z81" s="47"/>
      <c r="AA81" s="4" t="s">
        <v>12</v>
      </c>
      <c r="AB81" s="58" t="str">
        <f>_xlfn.XLOOKUP(B81,NIPs!E:E,NIPs!AJ:AJ,0,0)</f>
        <v>Sim</v>
      </c>
      <c r="AC81" s="58" t="str">
        <f>_xlfn.XLOOKUP(B81,NIPs!E:E,NIPs!AK:AK,0,0)</f>
        <v>Não</v>
      </c>
      <c r="AD81" s="29" t="s">
        <v>1815</v>
      </c>
      <c r="AE81" s="6">
        <v>0</v>
      </c>
      <c r="AF81" s="6"/>
      <c r="AG81" s="6">
        <v>0</v>
      </c>
      <c r="AH81" s="6"/>
      <c r="AI81" s="6">
        <v>0</v>
      </c>
      <c r="AJ81" s="6"/>
      <c r="AK81" s="6">
        <v>0</v>
      </c>
      <c r="AL81" s="6"/>
      <c r="AM81" s="6">
        <v>0</v>
      </c>
      <c r="AN81" s="6">
        <v>0</v>
      </c>
      <c r="AO81" s="6"/>
    </row>
    <row r="82" spans="1:41" hidden="1" x14ac:dyDescent="0.3">
      <c r="A82" s="69">
        <v>45561</v>
      </c>
      <c r="B82" s="4">
        <v>13105179</v>
      </c>
      <c r="C82" s="4" t="s">
        <v>259</v>
      </c>
      <c r="D82" s="4" t="s">
        <v>338</v>
      </c>
      <c r="E82" s="61" t="s">
        <v>1816</v>
      </c>
      <c r="F82" s="47"/>
      <c r="G82" s="4">
        <v>36</v>
      </c>
      <c r="H82" s="4"/>
      <c r="I82" s="4" t="s">
        <v>121</v>
      </c>
      <c r="J82" s="4" t="s">
        <v>131</v>
      </c>
      <c r="K82" s="4"/>
      <c r="L82" s="29" t="s">
        <v>1818</v>
      </c>
      <c r="M82" s="129">
        <v>45561</v>
      </c>
      <c r="N82" s="4" t="s">
        <v>268</v>
      </c>
      <c r="O82" s="4">
        <v>3</v>
      </c>
      <c r="P82" s="251">
        <f t="shared" si="3"/>
        <v>0</v>
      </c>
      <c r="Q82" s="4" t="s">
        <v>173</v>
      </c>
      <c r="R82" s="4" t="s">
        <v>174</v>
      </c>
      <c r="S82" s="4" t="s">
        <v>173</v>
      </c>
      <c r="T82" s="4" t="s">
        <v>174</v>
      </c>
      <c r="U82" s="4" t="s">
        <v>174</v>
      </c>
      <c r="V82" s="4">
        <f t="shared" si="4"/>
        <v>2</v>
      </c>
      <c r="W82" s="4" t="s">
        <v>73</v>
      </c>
      <c r="X82" s="4"/>
      <c r="Y82" s="4" t="s">
        <v>33</v>
      </c>
      <c r="Z82" s="47"/>
      <c r="AA82" s="4" t="s">
        <v>7</v>
      </c>
      <c r="AB82" s="58" t="str">
        <f>_xlfn.XLOOKUP(B82,NIPs!E:E,NIPs!AJ:AJ,0,0)</f>
        <v>Sim</v>
      </c>
      <c r="AC82" s="58" t="str">
        <f>_xlfn.XLOOKUP(B82,NIPs!E:E,NIPs!AK:AK,0,0)</f>
        <v>Não</v>
      </c>
      <c r="AD82" s="29" t="s">
        <v>1819</v>
      </c>
      <c r="AE82" s="6">
        <v>0</v>
      </c>
      <c r="AF82" s="6"/>
      <c r="AG82" s="6">
        <v>2</v>
      </c>
      <c r="AH82" s="6" t="s">
        <v>2157</v>
      </c>
      <c r="AI82" s="6">
        <v>0</v>
      </c>
      <c r="AJ82" s="6"/>
      <c r="AK82" s="6">
        <v>1</v>
      </c>
      <c r="AL82" s="6" t="s">
        <v>2108</v>
      </c>
      <c r="AM82" s="6">
        <v>0</v>
      </c>
      <c r="AN82" s="6">
        <v>1</v>
      </c>
      <c r="AO82" s="6" t="s">
        <v>2158</v>
      </c>
    </row>
    <row r="83" spans="1:41" hidden="1" x14ac:dyDescent="0.3">
      <c r="A83" s="69">
        <v>45561</v>
      </c>
      <c r="B83" s="4">
        <v>13104549</v>
      </c>
      <c r="C83" s="4" t="s">
        <v>259</v>
      </c>
      <c r="D83" s="4" t="s">
        <v>338</v>
      </c>
      <c r="E83" s="61" t="s">
        <v>778</v>
      </c>
      <c r="F83" s="47"/>
      <c r="G83" s="4">
        <v>43</v>
      </c>
      <c r="H83" s="4" t="s">
        <v>283</v>
      </c>
      <c r="I83" s="4" t="s">
        <v>121</v>
      </c>
      <c r="J83" s="4" t="s">
        <v>224</v>
      </c>
      <c r="K83" s="4" t="s">
        <v>274</v>
      </c>
      <c r="L83" s="29" t="s">
        <v>1820</v>
      </c>
      <c r="M83" s="129">
        <v>45561</v>
      </c>
      <c r="N83" s="4" t="s">
        <v>257</v>
      </c>
      <c r="O83" s="4">
        <v>5</v>
      </c>
      <c r="P83" s="251">
        <f t="shared" si="3"/>
        <v>0</v>
      </c>
      <c r="Q83" s="4" t="s">
        <v>173</v>
      </c>
      <c r="R83" s="4" t="s">
        <v>174</v>
      </c>
      <c r="S83" s="4" t="s">
        <v>173</v>
      </c>
      <c r="T83" s="4" t="s">
        <v>173</v>
      </c>
      <c r="U83" s="4" t="s">
        <v>906</v>
      </c>
      <c r="V83" s="4">
        <f t="shared" si="4"/>
        <v>3</v>
      </c>
      <c r="W83" s="4" t="s">
        <v>2375</v>
      </c>
      <c r="X83" s="4"/>
      <c r="Y83" s="4" t="s">
        <v>36</v>
      </c>
      <c r="Z83" s="47"/>
      <c r="AA83" s="4" t="s">
        <v>12</v>
      </c>
      <c r="AB83" s="58" t="str">
        <f>_xlfn.XLOOKUP(B83,NIPs!E:E,NIPs!AJ:AJ,0,0)</f>
        <v>Sim</v>
      </c>
      <c r="AC83" s="58" t="str">
        <f>_xlfn.XLOOKUP(B83,NIPs!E:E,NIPs!AK:AK,0,0)</f>
        <v>Não</v>
      </c>
      <c r="AD83" s="29" t="s">
        <v>1821</v>
      </c>
      <c r="AE83" s="6">
        <v>1</v>
      </c>
      <c r="AF83" s="6" t="s">
        <v>2149</v>
      </c>
      <c r="AG83" s="6">
        <v>0</v>
      </c>
      <c r="AH83" s="6"/>
      <c r="AI83" s="6">
        <v>1</v>
      </c>
      <c r="AJ83" s="6" t="s">
        <v>2159</v>
      </c>
      <c r="AK83" s="6">
        <v>0</v>
      </c>
      <c r="AL83" s="6"/>
      <c r="AM83" s="6">
        <v>0</v>
      </c>
      <c r="AN83" s="6">
        <v>0</v>
      </c>
      <c r="AO83" s="6"/>
    </row>
    <row r="84" spans="1:41" hidden="1" x14ac:dyDescent="0.3">
      <c r="A84" s="69">
        <v>45561</v>
      </c>
      <c r="B84" s="4">
        <v>13104443</v>
      </c>
      <c r="C84" s="4" t="s">
        <v>259</v>
      </c>
      <c r="D84" s="4" t="s">
        <v>196</v>
      </c>
      <c r="E84" s="61" t="s">
        <v>837</v>
      </c>
      <c r="F84" s="47"/>
      <c r="G84" s="4">
        <v>75</v>
      </c>
      <c r="H84" s="4" t="s">
        <v>1379</v>
      </c>
      <c r="I84" s="4" t="s">
        <v>121</v>
      </c>
      <c r="J84" s="4" t="s">
        <v>1402</v>
      </c>
      <c r="K84" s="4" t="s">
        <v>274</v>
      </c>
      <c r="L84" s="29" t="s">
        <v>1822</v>
      </c>
      <c r="M84" s="129">
        <v>45561</v>
      </c>
      <c r="N84" s="4" t="s">
        <v>257</v>
      </c>
      <c r="O84" s="4">
        <v>1</v>
      </c>
      <c r="P84" s="251">
        <f t="shared" si="3"/>
        <v>0</v>
      </c>
      <c r="Q84" s="4" t="s">
        <v>173</v>
      </c>
      <c r="R84" s="4" t="s">
        <v>174</v>
      </c>
      <c r="S84" s="4" t="s">
        <v>173</v>
      </c>
      <c r="T84" s="4" t="s">
        <v>174</v>
      </c>
      <c r="U84" s="4" t="s">
        <v>174</v>
      </c>
      <c r="V84" s="4">
        <f t="shared" si="4"/>
        <v>2</v>
      </c>
      <c r="W84" s="4" t="s">
        <v>32</v>
      </c>
      <c r="X84" s="4" t="s">
        <v>143</v>
      </c>
      <c r="Y84" s="4" t="s">
        <v>46</v>
      </c>
      <c r="Z84" s="47"/>
      <c r="AA84" s="4" t="s">
        <v>7</v>
      </c>
      <c r="AB84" s="58" t="str">
        <f>_xlfn.XLOOKUP(B84,NIPs!E:E,NIPs!AJ:AJ,0,0)</f>
        <v>Sim</v>
      </c>
      <c r="AC84" s="58" t="str">
        <f>_xlfn.XLOOKUP(B84,NIPs!E:E,NIPs!AK:AK,0,0)</f>
        <v>Não</v>
      </c>
      <c r="AD84" s="29" t="s">
        <v>1823</v>
      </c>
      <c r="AE84" s="6">
        <v>0</v>
      </c>
      <c r="AF84" s="6"/>
      <c r="AG84" s="6">
        <v>0</v>
      </c>
      <c r="AH84" s="6"/>
      <c r="AI84" s="6">
        <v>0</v>
      </c>
      <c r="AJ84" s="6"/>
      <c r="AK84" s="6">
        <v>0</v>
      </c>
      <c r="AL84" s="6"/>
      <c r="AM84" s="6">
        <v>0</v>
      </c>
      <c r="AN84" s="6">
        <v>0</v>
      </c>
      <c r="AO84" s="6"/>
    </row>
    <row r="85" spans="1:41" hidden="1" x14ac:dyDescent="0.3">
      <c r="A85" s="69">
        <v>45561</v>
      </c>
      <c r="B85" s="4">
        <v>13105210</v>
      </c>
      <c r="C85" s="4" t="s">
        <v>259</v>
      </c>
      <c r="D85" s="4" t="s">
        <v>196</v>
      </c>
      <c r="E85" s="61" t="s">
        <v>214</v>
      </c>
      <c r="F85" s="47"/>
      <c r="G85" s="4">
        <v>31</v>
      </c>
      <c r="H85" s="4"/>
      <c r="I85" s="4" t="s">
        <v>121</v>
      </c>
      <c r="J85" s="4" t="s">
        <v>355</v>
      </c>
      <c r="K85" s="4"/>
      <c r="L85" s="29" t="s">
        <v>1824</v>
      </c>
      <c r="M85" s="129">
        <v>45552</v>
      </c>
      <c r="N85" s="4" t="s">
        <v>257</v>
      </c>
      <c r="O85" s="4">
        <v>4</v>
      </c>
      <c r="P85" s="251">
        <f t="shared" si="3"/>
        <v>9</v>
      </c>
      <c r="Q85" s="4" t="s">
        <v>173</v>
      </c>
      <c r="R85" s="4" t="s">
        <v>174</v>
      </c>
      <c r="S85" s="4" t="s">
        <v>173</v>
      </c>
      <c r="T85" s="4" t="s">
        <v>173</v>
      </c>
      <c r="U85" s="4" t="s">
        <v>906</v>
      </c>
      <c r="V85" s="4">
        <f t="shared" si="4"/>
        <v>3</v>
      </c>
      <c r="W85" s="4" t="s">
        <v>30</v>
      </c>
      <c r="X85" s="4" t="s">
        <v>144</v>
      </c>
      <c r="Y85" s="4" t="s">
        <v>28</v>
      </c>
      <c r="Z85" s="47"/>
      <c r="AA85" s="4" t="s">
        <v>12</v>
      </c>
      <c r="AB85" s="58" t="str">
        <f>_xlfn.XLOOKUP(B85,NIPs!E:E,NIPs!AJ:AJ,0,0)</f>
        <v>Não</v>
      </c>
      <c r="AC85" s="58" t="str">
        <f>_xlfn.XLOOKUP(B85,NIPs!E:E,NIPs!AK:AK,0,0)</f>
        <v>Abertura de caso na árvore errada/ Não encaminhamento para área responsável</v>
      </c>
      <c r="AD85" s="29" t="s">
        <v>1825</v>
      </c>
      <c r="AE85" s="6">
        <v>0</v>
      </c>
      <c r="AF85" s="6"/>
      <c r="AG85" s="6">
        <v>0</v>
      </c>
      <c r="AH85" s="6"/>
      <c r="AI85" s="6">
        <v>1</v>
      </c>
      <c r="AJ85" s="6" t="s">
        <v>2160</v>
      </c>
      <c r="AK85" s="6">
        <v>0</v>
      </c>
      <c r="AL85" s="6"/>
      <c r="AM85" s="6">
        <v>0</v>
      </c>
      <c r="AN85" s="6">
        <v>0</v>
      </c>
      <c r="AO85" s="6"/>
    </row>
    <row r="86" spans="1:41" hidden="1" x14ac:dyDescent="0.3">
      <c r="A86" s="69">
        <v>45562</v>
      </c>
      <c r="B86" s="4">
        <v>13106715</v>
      </c>
      <c r="C86" s="4" t="s">
        <v>259</v>
      </c>
      <c r="D86" s="4" t="s">
        <v>24</v>
      </c>
      <c r="E86" s="61" t="s">
        <v>1826</v>
      </c>
      <c r="F86" s="47"/>
      <c r="G86" s="4">
        <v>73</v>
      </c>
      <c r="H86" s="4" t="s">
        <v>1379</v>
      </c>
      <c r="I86" s="4" t="s">
        <v>118</v>
      </c>
      <c r="J86" s="4" t="s">
        <v>136</v>
      </c>
      <c r="K86" s="4"/>
      <c r="L86" s="29" t="s">
        <v>1828</v>
      </c>
      <c r="M86" s="129">
        <v>45509</v>
      </c>
      <c r="N86" s="4" t="s">
        <v>268</v>
      </c>
      <c r="O86" s="4">
        <v>7</v>
      </c>
      <c r="P86" s="251">
        <f t="shared" si="3"/>
        <v>53</v>
      </c>
      <c r="Q86" s="4" t="s">
        <v>173</v>
      </c>
      <c r="R86" s="4" t="s">
        <v>173</v>
      </c>
      <c r="S86" s="4" t="s">
        <v>173</v>
      </c>
      <c r="T86" s="4" t="s">
        <v>174</v>
      </c>
      <c r="U86" s="4" t="s">
        <v>1517</v>
      </c>
      <c r="V86" s="4">
        <f t="shared" si="4"/>
        <v>3</v>
      </c>
      <c r="W86" s="4" t="s">
        <v>85</v>
      </c>
      <c r="X86" s="4"/>
      <c r="Y86" s="4" t="s">
        <v>55</v>
      </c>
      <c r="Z86" s="47"/>
      <c r="AA86" s="4" t="s">
        <v>7</v>
      </c>
      <c r="AB86" s="58" t="str">
        <f>_xlfn.XLOOKUP(B86,NIPs!E:E,NIPs!AJ:AJ,0,0)</f>
        <v>Sim</v>
      </c>
      <c r="AC86" s="58" t="str">
        <f>_xlfn.XLOOKUP(B86,NIPs!E:E,NIPs!AK:AK,0,0)</f>
        <v>Não</v>
      </c>
      <c r="AD86" s="29" t="s">
        <v>2161</v>
      </c>
      <c r="AE86" s="6">
        <v>0</v>
      </c>
      <c r="AF86" s="6"/>
      <c r="AG86" s="6">
        <v>1</v>
      </c>
      <c r="AH86" s="6" t="s">
        <v>2162</v>
      </c>
      <c r="AI86" s="6">
        <v>0</v>
      </c>
      <c r="AJ86" s="6"/>
      <c r="AK86" s="6">
        <v>1</v>
      </c>
      <c r="AL86" s="6" t="s">
        <v>2108</v>
      </c>
      <c r="AM86" s="6">
        <v>0</v>
      </c>
      <c r="AN86" s="6">
        <v>1</v>
      </c>
      <c r="AO86" s="6" t="s">
        <v>2163</v>
      </c>
    </row>
    <row r="87" spans="1:41" hidden="1" x14ac:dyDescent="0.3">
      <c r="A87" s="69">
        <v>45562</v>
      </c>
      <c r="B87" s="4">
        <v>13105914</v>
      </c>
      <c r="C87" s="4" t="s">
        <v>259</v>
      </c>
      <c r="D87" s="4" t="s">
        <v>196</v>
      </c>
      <c r="E87" s="61" t="s">
        <v>1829</v>
      </c>
      <c r="F87" s="47"/>
      <c r="G87" s="4">
        <v>45</v>
      </c>
      <c r="H87" s="4" t="s">
        <v>1379</v>
      </c>
      <c r="I87" s="4" t="s">
        <v>121</v>
      </c>
      <c r="J87" s="4" t="s">
        <v>625</v>
      </c>
      <c r="K87" s="4"/>
      <c r="L87" s="29" t="s">
        <v>1832</v>
      </c>
      <c r="M87" s="129">
        <v>45440</v>
      </c>
      <c r="N87" s="4" t="s">
        <v>268</v>
      </c>
      <c r="O87" s="4">
        <v>6</v>
      </c>
      <c r="P87" s="251">
        <f t="shared" si="3"/>
        <v>122</v>
      </c>
      <c r="Q87" s="4" t="s">
        <v>173</v>
      </c>
      <c r="R87" s="4" t="s">
        <v>173</v>
      </c>
      <c r="S87" s="4" t="s">
        <v>173</v>
      </c>
      <c r="T87" s="4" t="s">
        <v>174</v>
      </c>
      <c r="U87" s="4" t="s">
        <v>1517</v>
      </c>
      <c r="V87" s="4">
        <f t="shared" si="4"/>
        <v>3</v>
      </c>
      <c r="W87" s="4" t="s">
        <v>30</v>
      </c>
      <c r="X87" s="4" t="s">
        <v>1831</v>
      </c>
      <c r="Y87" s="4" t="s">
        <v>28</v>
      </c>
      <c r="Z87" s="47"/>
      <c r="AA87" s="4" t="s">
        <v>7</v>
      </c>
      <c r="AB87" s="58" t="str">
        <f>_xlfn.XLOOKUP(B87,NIPs!E:E,NIPs!AJ:AJ,0,0)</f>
        <v>Não</v>
      </c>
      <c r="AC87" s="58" t="str">
        <f>_xlfn.XLOOKUP(B87,NIPs!E:E,NIPs!AK:AK,0,0)</f>
        <v>Perda de SLA</v>
      </c>
      <c r="AD87" s="29" t="s">
        <v>1833</v>
      </c>
      <c r="AE87" s="6">
        <v>0</v>
      </c>
      <c r="AF87" s="6"/>
      <c r="AG87" s="6">
        <v>2</v>
      </c>
      <c r="AH87" s="6" t="s">
        <v>2164</v>
      </c>
      <c r="AI87" s="6">
        <v>0</v>
      </c>
      <c r="AJ87" s="6"/>
      <c r="AK87" s="6">
        <v>1</v>
      </c>
      <c r="AL87" s="6" t="s">
        <v>1515</v>
      </c>
      <c r="AM87" s="6">
        <v>0</v>
      </c>
      <c r="AN87" s="6">
        <v>0</v>
      </c>
      <c r="AO87" s="6"/>
    </row>
    <row r="88" spans="1:41" hidden="1" x14ac:dyDescent="0.3">
      <c r="A88" s="69">
        <v>45562</v>
      </c>
      <c r="B88" s="4">
        <v>13105917</v>
      </c>
      <c r="C88" s="4" t="s">
        <v>259</v>
      </c>
      <c r="D88" s="4" t="s">
        <v>196</v>
      </c>
      <c r="E88" s="61" t="s">
        <v>1829</v>
      </c>
      <c r="F88" s="47"/>
      <c r="G88" s="4">
        <v>45</v>
      </c>
      <c r="H88" s="4" t="s">
        <v>1379</v>
      </c>
      <c r="I88" s="4" t="s">
        <v>121</v>
      </c>
      <c r="J88" s="4" t="s">
        <v>625</v>
      </c>
      <c r="K88" s="4"/>
      <c r="L88" s="29" t="s">
        <v>1834</v>
      </c>
      <c r="M88" s="129">
        <v>45562</v>
      </c>
      <c r="N88" s="4" t="s">
        <v>257</v>
      </c>
      <c r="O88" s="4">
        <v>0</v>
      </c>
      <c r="P88" s="251">
        <f t="shared" si="3"/>
        <v>0</v>
      </c>
      <c r="Q88" s="4" t="s">
        <v>174</v>
      </c>
      <c r="R88" s="4" t="s">
        <v>174</v>
      </c>
      <c r="S88" s="4" t="s">
        <v>174</v>
      </c>
      <c r="T88" s="4" t="s">
        <v>174</v>
      </c>
      <c r="U88" s="4" t="s">
        <v>174</v>
      </c>
      <c r="V88" s="4">
        <f t="shared" si="4"/>
        <v>0</v>
      </c>
      <c r="W88" s="4" t="s">
        <v>44</v>
      </c>
      <c r="X88" s="4" t="s">
        <v>1257</v>
      </c>
      <c r="Y88" s="4" t="s">
        <v>43</v>
      </c>
      <c r="Z88" s="47"/>
      <c r="AA88" s="4" t="s">
        <v>12</v>
      </c>
      <c r="AB88" s="58" t="str">
        <f>_xlfn.XLOOKUP(B88,NIPs!E:E,NIPs!AJ:AJ,0,0)</f>
        <v>Não</v>
      </c>
      <c r="AC88" s="58" t="str">
        <f>_xlfn.XLOOKUP(B88,NIPs!E:E,NIPs!AK:AK,0,0)</f>
        <v>Não</v>
      </c>
      <c r="AD88" s="29" t="s">
        <v>1835</v>
      </c>
      <c r="AE88" s="6">
        <v>0</v>
      </c>
      <c r="AF88" s="6"/>
      <c r="AG88" s="6">
        <v>0</v>
      </c>
      <c r="AH88" s="6"/>
      <c r="AI88" s="6">
        <v>0</v>
      </c>
      <c r="AJ88" s="6"/>
      <c r="AK88" s="6">
        <v>0</v>
      </c>
      <c r="AL88" s="6"/>
      <c r="AM88" s="6">
        <v>0</v>
      </c>
      <c r="AN88" s="6">
        <v>0</v>
      </c>
      <c r="AO88" s="6"/>
    </row>
    <row r="89" spans="1:41" hidden="1" x14ac:dyDescent="0.3">
      <c r="A89" s="69">
        <v>45565</v>
      </c>
      <c r="B89" s="4">
        <v>13110578</v>
      </c>
      <c r="C89" s="4" t="s">
        <v>294</v>
      </c>
      <c r="D89" s="4" t="s">
        <v>26</v>
      </c>
      <c r="E89" s="61" t="s">
        <v>1836</v>
      </c>
      <c r="F89" s="47"/>
      <c r="G89" s="4">
        <v>72</v>
      </c>
      <c r="H89" s="4" t="s">
        <v>1379</v>
      </c>
      <c r="I89" s="4" t="s">
        <v>118</v>
      </c>
      <c r="J89" s="4" t="s">
        <v>224</v>
      </c>
      <c r="K89" s="4" t="s">
        <v>274</v>
      </c>
      <c r="L89" s="29" t="s">
        <v>1838</v>
      </c>
      <c r="M89" s="129">
        <v>45540</v>
      </c>
      <c r="N89" s="4" t="s">
        <v>268</v>
      </c>
      <c r="O89" s="4">
        <v>1</v>
      </c>
      <c r="P89" s="251">
        <f t="shared" si="3"/>
        <v>25</v>
      </c>
      <c r="Q89" s="4" t="s">
        <v>174</v>
      </c>
      <c r="R89" s="4" t="s">
        <v>174</v>
      </c>
      <c r="S89" s="4" t="s">
        <v>174</v>
      </c>
      <c r="T89" s="4" t="s">
        <v>174</v>
      </c>
      <c r="U89" s="4" t="s">
        <v>174</v>
      </c>
      <c r="V89" s="4">
        <f t="shared" si="4"/>
        <v>0</v>
      </c>
      <c r="W89" s="4" t="s">
        <v>27</v>
      </c>
      <c r="X89" s="4"/>
      <c r="Y89" s="4" t="s">
        <v>25</v>
      </c>
      <c r="Z89" s="47"/>
      <c r="AA89" s="4" t="s">
        <v>14</v>
      </c>
      <c r="AB89" s="58" t="str">
        <f>_xlfn.XLOOKUP(B89,NIPs!E:E,NIPs!AJ:AJ,0,0)</f>
        <v>Não</v>
      </c>
      <c r="AC89" s="58" t="str">
        <f>_xlfn.XLOOKUP(B89,NIPs!E:E,NIPs!AK:AK,0,0)</f>
        <v>Não</v>
      </c>
      <c r="AD89" s="29" t="s">
        <v>1839</v>
      </c>
      <c r="AE89" s="6">
        <v>1</v>
      </c>
      <c r="AF89" s="6" t="s">
        <v>2109</v>
      </c>
      <c r="AG89" s="6">
        <v>0</v>
      </c>
      <c r="AH89" s="6"/>
      <c r="AI89" s="6">
        <v>0</v>
      </c>
      <c r="AJ89" s="6"/>
      <c r="AK89" s="6">
        <v>0</v>
      </c>
      <c r="AL89" s="6"/>
      <c r="AM89" s="6">
        <v>0</v>
      </c>
      <c r="AN89" s="6">
        <v>0</v>
      </c>
      <c r="AO89" s="6"/>
    </row>
    <row r="90" spans="1:41" hidden="1" x14ac:dyDescent="0.3">
      <c r="A90" s="69">
        <v>45565</v>
      </c>
      <c r="B90" s="4">
        <v>13110644</v>
      </c>
      <c r="C90" s="4" t="s">
        <v>294</v>
      </c>
      <c r="D90" s="4" t="s">
        <v>26</v>
      </c>
      <c r="E90" s="61" t="s">
        <v>1840</v>
      </c>
      <c r="F90" s="47"/>
      <c r="G90" s="4">
        <v>49</v>
      </c>
      <c r="H90" s="4" t="s">
        <v>1379</v>
      </c>
      <c r="I90" s="4" t="s">
        <v>121</v>
      </c>
      <c r="J90" s="4" t="s">
        <v>223</v>
      </c>
      <c r="K90" s="4" t="s">
        <v>274</v>
      </c>
      <c r="L90" s="29" t="s">
        <v>1842</v>
      </c>
      <c r="M90" s="129">
        <v>45544</v>
      </c>
      <c r="N90" s="4" t="s">
        <v>268</v>
      </c>
      <c r="O90" s="4" t="s">
        <v>227</v>
      </c>
      <c r="P90" s="251">
        <f t="shared" si="3"/>
        <v>21</v>
      </c>
      <c r="Q90" s="4" t="s">
        <v>174</v>
      </c>
      <c r="R90" s="4" t="s">
        <v>174</v>
      </c>
      <c r="S90" s="4" t="s">
        <v>174</v>
      </c>
      <c r="T90" s="4" t="s">
        <v>174</v>
      </c>
      <c r="U90" s="4" t="s">
        <v>1517</v>
      </c>
      <c r="V90" s="4">
        <f t="shared" si="4"/>
        <v>0</v>
      </c>
      <c r="W90" s="4" t="s">
        <v>27</v>
      </c>
      <c r="X90" s="4"/>
      <c r="Y90" s="4" t="s">
        <v>25</v>
      </c>
      <c r="Z90" s="47"/>
      <c r="AA90" s="4" t="s">
        <v>14</v>
      </c>
      <c r="AB90" s="58" t="str">
        <f>_xlfn.XLOOKUP(B90,NIPs!E:E,NIPs!AJ:AJ,0,0)</f>
        <v>Não</v>
      </c>
      <c r="AC90" s="58" t="str">
        <f>_xlfn.XLOOKUP(B90,NIPs!E:E,NIPs!AK:AK,0,0)</f>
        <v>Não</v>
      </c>
      <c r="AD90" s="29" t="s">
        <v>1538</v>
      </c>
      <c r="AE90" s="6">
        <v>1</v>
      </c>
      <c r="AF90" s="6" t="s">
        <v>2109</v>
      </c>
      <c r="AG90" s="6">
        <v>0</v>
      </c>
      <c r="AH90" s="6"/>
      <c r="AI90" s="6">
        <v>0</v>
      </c>
      <c r="AJ90" s="6"/>
      <c r="AK90" s="6">
        <v>0</v>
      </c>
      <c r="AL90" s="6"/>
      <c r="AM90" s="6">
        <v>0</v>
      </c>
      <c r="AN90" s="6">
        <v>0</v>
      </c>
      <c r="AO90" s="6"/>
    </row>
    <row r="91" spans="1:41" hidden="1" x14ac:dyDescent="0.3">
      <c r="A91" s="69">
        <v>45565</v>
      </c>
      <c r="B91" s="4">
        <v>13110915</v>
      </c>
      <c r="C91" s="4" t="s">
        <v>259</v>
      </c>
      <c r="D91" s="4" t="s">
        <v>24</v>
      </c>
      <c r="E91" s="61" t="s">
        <v>1843</v>
      </c>
      <c r="F91" s="47"/>
      <c r="G91" s="4">
        <v>41</v>
      </c>
      <c r="H91" s="4" t="s">
        <v>1379</v>
      </c>
      <c r="I91" s="4" t="s">
        <v>121</v>
      </c>
      <c r="J91" s="4" t="s">
        <v>131</v>
      </c>
      <c r="K91" s="4" t="s">
        <v>274</v>
      </c>
      <c r="L91" s="29" t="s">
        <v>1845</v>
      </c>
      <c r="M91" s="129">
        <v>45527</v>
      </c>
      <c r="N91" s="4" t="s">
        <v>257</v>
      </c>
      <c r="O91" s="4">
        <v>10</v>
      </c>
      <c r="P91" s="251">
        <f t="shared" si="3"/>
        <v>38</v>
      </c>
      <c r="Q91" s="6" t="s">
        <v>173</v>
      </c>
      <c r="R91" s="6" t="s">
        <v>173</v>
      </c>
      <c r="S91" s="6" t="s">
        <v>173</v>
      </c>
      <c r="T91" s="6" t="s">
        <v>174</v>
      </c>
      <c r="U91" s="6" t="s">
        <v>174</v>
      </c>
      <c r="V91" s="4">
        <f t="shared" si="4"/>
        <v>3</v>
      </c>
      <c r="W91" s="4" t="s">
        <v>85</v>
      </c>
      <c r="X91" s="4"/>
      <c r="Y91" s="4" t="s">
        <v>55</v>
      </c>
      <c r="Z91" s="47"/>
      <c r="AA91" s="4" t="s">
        <v>7</v>
      </c>
      <c r="AB91" s="58" t="s">
        <v>174</v>
      </c>
      <c r="AC91" s="58" t="s">
        <v>174</v>
      </c>
      <c r="AD91" s="29" t="s">
        <v>2540</v>
      </c>
      <c r="AE91" s="6">
        <v>0</v>
      </c>
      <c r="AF91" s="6"/>
      <c r="AG91" s="6">
        <v>1</v>
      </c>
      <c r="AH91" s="6" t="s">
        <v>2165</v>
      </c>
      <c r="AI91" s="6">
        <v>0</v>
      </c>
      <c r="AJ91" s="6"/>
      <c r="AK91" s="6">
        <v>1</v>
      </c>
      <c r="AL91" s="6" t="s">
        <v>1515</v>
      </c>
      <c r="AM91" s="6">
        <v>0</v>
      </c>
      <c r="AN91" s="6">
        <v>0</v>
      </c>
      <c r="AO91" s="6"/>
    </row>
    <row r="92" spans="1:41" x14ac:dyDescent="0.3">
      <c r="A92" s="69">
        <v>45565</v>
      </c>
      <c r="B92" s="4">
        <v>13110556</v>
      </c>
      <c r="C92" s="4" t="s">
        <v>259</v>
      </c>
      <c r="D92" s="4" t="s">
        <v>338</v>
      </c>
      <c r="E92" s="61" t="s">
        <v>1566</v>
      </c>
      <c r="F92" s="47"/>
      <c r="G92" s="4">
        <v>59</v>
      </c>
      <c r="H92" s="4" t="s">
        <v>1379</v>
      </c>
      <c r="I92" s="4" t="s">
        <v>118</v>
      </c>
      <c r="J92" s="4" t="s">
        <v>223</v>
      </c>
      <c r="K92" s="4" t="s">
        <v>262</v>
      </c>
      <c r="L92" s="29" t="s">
        <v>1846</v>
      </c>
      <c r="M92" s="129">
        <v>45539</v>
      </c>
      <c r="N92" s="4" t="s">
        <v>257</v>
      </c>
      <c r="O92" s="4">
        <v>4</v>
      </c>
      <c r="P92" s="251">
        <f t="shared" si="3"/>
        <v>26</v>
      </c>
      <c r="Q92" s="4" t="s">
        <v>173</v>
      </c>
      <c r="R92" s="4" t="s">
        <v>173</v>
      </c>
      <c r="S92" s="4" t="s">
        <v>173</v>
      </c>
      <c r="T92" s="4" t="s">
        <v>174</v>
      </c>
      <c r="U92" s="4" t="s">
        <v>1767</v>
      </c>
      <c r="V92" s="4">
        <f t="shared" si="4"/>
        <v>3</v>
      </c>
      <c r="W92" s="4" t="s">
        <v>94</v>
      </c>
      <c r="X92" s="4"/>
      <c r="Y92" s="4" t="s">
        <v>31</v>
      </c>
      <c r="Z92" s="47"/>
      <c r="AA92" s="4" t="s">
        <v>12</v>
      </c>
      <c r="AB92" s="58">
        <f>_xlfn.XLOOKUP(B92,NIPs!E:E,NIPs!AJ:AJ,0,0)</f>
        <v>0</v>
      </c>
      <c r="AC92" s="58" t="str">
        <f>_xlfn.XLOOKUP(B92,NIPs!E:E,NIPs!AK:AK,0,0)</f>
        <v>Sim</v>
      </c>
      <c r="AD92" s="29"/>
      <c r="AE92" s="6">
        <v>1</v>
      </c>
      <c r="AF92" s="6" t="s">
        <v>2166</v>
      </c>
      <c r="AG92" s="6">
        <v>0</v>
      </c>
      <c r="AH92" s="6"/>
      <c r="AI92" s="6">
        <v>0</v>
      </c>
      <c r="AJ92" s="6"/>
      <c r="AK92" s="6">
        <v>0</v>
      </c>
      <c r="AL92" s="6"/>
      <c r="AM92" s="6">
        <v>0</v>
      </c>
      <c r="AN92" s="6">
        <v>0</v>
      </c>
      <c r="AO92" s="6"/>
    </row>
    <row r="93" spans="1:41" hidden="1" x14ac:dyDescent="0.3">
      <c r="A93" s="69">
        <v>45565</v>
      </c>
      <c r="B93" s="4">
        <v>13108668</v>
      </c>
      <c r="C93" s="4" t="s">
        <v>259</v>
      </c>
      <c r="D93" s="4" t="s">
        <v>196</v>
      </c>
      <c r="E93" s="61" t="s">
        <v>1847</v>
      </c>
      <c r="F93" s="47"/>
      <c r="G93" s="4">
        <v>78</v>
      </c>
      <c r="H93" s="4" t="s">
        <v>1379</v>
      </c>
      <c r="I93" s="4" t="s">
        <v>121</v>
      </c>
      <c r="J93" s="4" t="s">
        <v>224</v>
      </c>
      <c r="K93" s="4"/>
      <c r="L93" s="29" t="s">
        <v>1849</v>
      </c>
      <c r="M93" s="129">
        <v>45565</v>
      </c>
      <c r="N93" s="4" t="s">
        <v>268</v>
      </c>
      <c r="O93" s="4">
        <v>1</v>
      </c>
      <c r="P93" s="251">
        <f t="shared" si="3"/>
        <v>0</v>
      </c>
      <c r="Q93" s="4" t="s">
        <v>173</v>
      </c>
      <c r="R93" s="4" t="s">
        <v>173</v>
      </c>
      <c r="S93" s="4" t="s">
        <v>173</v>
      </c>
      <c r="T93" s="4" t="s">
        <v>174</v>
      </c>
      <c r="U93" s="4" t="s">
        <v>1517</v>
      </c>
      <c r="V93" s="4">
        <f t="shared" si="4"/>
        <v>3</v>
      </c>
      <c r="W93" s="4" t="s">
        <v>38</v>
      </c>
      <c r="X93" s="4"/>
      <c r="Y93" s="4" t="s">
        <v>39</v>
      </c>
      <c r="Z93" s="47"/>
      <c r="AA93" s="4" t="s">
        <v>7</v>
      </c>
      <c r="AB93" s="58" t="str">
        <f>_xlfn.XLOOKUP(B93,NIPs!E:E,NIPs!AJ:AJ,0,0)</f>
        <v>Sim</v>
      </c>
      <c r="AC93" s="58" t="str">
        <f>_xlfn.XLOOKUP(B93,NIPs!E:E,NIPs!AK:AK,0,0)</f>
        <v>Sim</v>
      </c>
      <c r="AD93" s="29" t="s">
        <v>1850</v>
      </c>
      <c r="AE93" s="6">
        <v>0</v>
      </c>
      <c r="AF93" s="6"/>
      <c r="AG93" s="6">
        <v>1</v>
      </c>
      <c r="AH93" s="6" t="s">
        <v>2167</v>
      </c>
      <c r="AI93" s="6">
        <v>0</v>
      </c>
      <c r="AJ93" s="6"/>
      <c r="AK93" s="6">
        <v>0</v>
      </c>
      <c r="AL93" s="6"/>
      <c r="AM93" s="6">
        <v>0</v>
      </c>
      <c r="AN93" s="6">
        <v>1</v>
      </c>
      <c r="AO93" s="6" t="s">
        <v>2168</v>
      </c>
    </row>
    <row r="94" spans="1:41" hidden="1" x14ac:dyDescent="0.3">
      <c r="A94" s="69">
        <v>45565</v>
      </c>
      <c r="B94" s="4">
        <v>13109924</v>
      </c>
      <c r="C94" s="4" t="s">
        <v>259</v>
      </c>
      <c r="D94" s="4" t="s">
        <v>196</v>
      </c>
      <c r="E94" s="61" t="s">
        <v>1852</v>
      </c>
      <c r="F94" s="47"/>
      <c r="G94" s="4">
        <v>63</v>
      </c>
      <c r="H94" s="4" t="s">
        <v>283</v>
      </c>
      <c r="I94" s="4" t="s">
        <v>118</v>
      </c>
      <c r="J94" s="4" t="s">
        <v>625</v>
      </c>
      <c r="K94" s="4"/>
      <c r="L94" s="29" t="s">
        <v>1854</v>
      </c>
      <c r="M94" s="129">
        <v>45565</v>
      </c>
      <c r="N94" s="4" t="s">
        <v>268</v>
      </c>
      <c r="O94" s="4">
        <v>0</v>
      </c>
      <c r="P94" s="251">
        <f t="shared" si="3"/>
        <v>0</v>
      </c>
      <c r="Q94" s="6" t="s">
        <v>174</v>
      </c>
      <c r="R94" s="6" t="s">
        <v>174</v>
      </c>
      <c r="S94" s="6" t="s">
        <v>174</v>
      </c>
      <c r="T94" s="6" t="s">
        <v>174</v>
      </c>
      <c r="U94" s="6" t="s">
        <v>174</v>
      </c>
      <c r="V94" s="4">
        <f t="shared" si="4"/>
        <v>0</v>
      </c>
      <c r="W94" s="4" t="s">
        <v>190</v>
      </c>
      <c r="X94" s="4"/>
      <c r="Y94" s="4" t="s">
        <v>39</v>
      </c>
      <c r="Z94" s="47"/>
      <c r="AA94" s="4" t="s">
        <v>7</v>
      </c>
      <c r="AB94" s="58" t="str">
        <f>_xlfn.XLOOKUP(B94,NIPs!E:E,NIPs!AJ:AJ,0,0)</f>
        <v>Não</v>
      </c>
      <c r="AC94" s="58" t="str">
        <f>_xlfn.XLOOKUP(B94,NIPs!E:E,NIPs!AK:AK,0,0)</f>
        <v>Não</v>
      </c>
      <c r="AD94" s="29" t="s">
        <v>2539</v>
      </c>
      <c r="AE94" s="6">
        <v>0</v>
      </c>
      <c r="AF94" s="6"/>
      <c r="AG94" s="6">
        <v>0</v>
      </c>
      <c r="AH94" s="6"/>
      <c r="AI94" s="6">
        <v>0</v>
      </c>
      <c r="AJ94" s="6"/>
      <c r="AK94" s="6">
        <v>0</v>
      </c>
      <c r="AL94" s="6"/>
      <c r="AM94" s="6">
        <v>0</v>
      </c>
      <c r="AN94" s="6">
        <v>1</v>
      </c>
      <c r="AO94" s="6" t="s">
        <v>2169</v>
      </c>
    </row>
    <row r="95" spans="1:41" hidden="1" x14ac:dyDescent="0.3">
      <c r="A95" s="69">
        <v>45565</v>
      </c>
      <c r="B95" s="4">
        <v>13109801</v>
      </c>
      <c r="C95" s="4" t="s">
        <v>259</v>
      </c>
      <c r="D95" s="4" t="s">
        <v>24</v>
      </c>
      <c r="E95" s="61" t="s">
        <v>1855</v>
      </c>
      <c r="F95" s="47"/>
      <c r="G95" s="4">
        <v>35</v>
      </c>
      <c r="H95" s="4" t="s">
        <v>1379</v>
      </c>
      <c r="I95" s="4" t="s">
        <v>118</v>
      </c>
      <c r="J95" s="4" t="s">
        <v>132</v>
      </c>
      <c r="K95" s="4"/>
      <c r="L95" s="29" t="s">
        <v>1857</v>
      </c>
      <c r="M95" s="129">
        <v>45521</v>
      </c>
      <c r="N95" s="4" t="s">
        <v>268</v>
      </c>
      <c r="O95" s="4">
        <v>6</v>
      </c>
      <c r="P95" s="251">
        <f t="shared" si="3"/>
        <v>44</v>
      </c>
      <c r="Q95" s="4" t="s">
        <v>173</v>
      </c>
      <c r="R95" s="4" t="s">
        <v>174</v>
      </c>
      <c r="S95" s="4" t="s">
        <v>173</v>
      </c>
      <c r="T95" s="4" t="s">
        <v>174</v>
      </c>
      <c r="U95" s="4" t="s">
        <v>174</v>
      </c>
      <c r="V95" s="4">
        <f t="shared" si="4"/>
        <v>2</v>
      </c>
      <c r="W95" s="4" t="s">
        <v>2375</v>
      </c>
      <c r="X95" s="4"/>
      <c r="Y95" s="4" t="s">
        <v>28</v>
      </c>
      <c r="Z95" s="47"/>
      <c r="AA95" s="4" t="s">
        <v>12</v>
      </c>
      <c r="AB95" s="58" t="str">
        <f>_xlfn.XLOOKUP(B95,NIPs!E:E,NIPs!AJ:AJ,0,0)</f>
        <v>Sim</v>
      </c>
      <c r="AC95" s="58" t="str">
        <f>_xlfn.XLOOKUP(B95,NIPs!E:E,NIPs!AK:AK,0,0)</f>
        <v>Não</v>
      </c>
      <c r="AD95" s="29" t="s">
        <v>1858</v>
      </c>
      <c r="AE95" s="6">
        <v>0</v>
      </c>
      <c r="AF95" s="6"/>
      <c r="AG95" s="6">
        <v>0</v>
      </c>
      <c r="AH95" s="6"/>
      <c r="AI95" s="6">
        <v>0</v>
      </c>
      <c r="AJ95" s="6"/>
      <c r="AK95" s="6">
        <v>0</v>
      </c>
      <c r="AL95" s="6"/>
      <c r="AM95" s="6">
        <v>0</v>
      </c>
      <c r="AN95" s="6">
        <v>0</v>
      </c>
      <c r="AO95" s="6"/>
    </row>
    <row r="96" spans="1:41" hidden="1" x14ac:dyDescent="0.3">
      <c r="A96" s="69">
        <v>45566</v>
      </c>
      <c r="B96" s="4">
        <v>13111735</v>
      </c>
      <c r="C96" s="4" t="s">
        <v>259</v>
      </c>
      <c r="D96" s="58" t="s">
        <v>35</v>
      </c>
      <c r="E96" s="61" t="s">
        <v>767</v>
      </c>
      <c r="F96" s="47"/>
      <c r="G96" s="4">
        <v>35</v>
      </c>
      <c r="H96" s="4" t="s">
        <v>1220</v>
      </c>
      <c r="I96" s="4" t="s">
        <v>118</v>
      </c>
      <c r="J96" s="4" t="s">
        <v>1402</v>
      </c>
      <c r="K96" s="4" t="s">
        <v>274</v>
      </c>
      <c r="L96" s="29" t="s">
        <v>1860</v>
      </c>
      <c r="M96" s="28">
        <v>45566</v>
      </c>
      <c r="N96" s="4" t="s">
        <v>257</v>
      </c>
      <c r="O96" s="4">
        <v>1</v>
      </c>
      <c r="P96" s="251">
        <f t="shared" si="3"/>
        <v>0</v>
      </c>
      <c r="Q96" s="4" t="s">
        <v>174</v>
      </c>
      <c r="R96" s="4" t="s">
        <v>174</v>
      </c>
      <c r="S96" s="4" t="s">
        <v>173</v>
      </c>
      <c r="T96" s="4" t="s">
        <v>174</v>
      </c>
      <c r="U96" s="4" t="s">
        <v>174</v>
      </c>
      <c r="V96" s="4">
        <f t="shared" si="4"/>
        <v>1</v>
      </c>
      <c r="W96" s="4" t="s">
        <v>35</v>
      </c>
      <c r="X96" s="4"/>
      <c r="Y96" s="4" t="s">
        <v>46</v>
      </c>
      <c r="Z96" s="47"/>
      <c r="AA96" s="4" t="s">
        <v>7</v>
      </c>
      <c r="AB96" s="58" t="str">
        <f>_xlfn.XLOOKUP(B96,NIPs!E:E,NIPs!AJ:AJ,0,0)</f>
        <v>Não</v>
      </c>
      <c r="AC96" s="58" t="str">
        <f>_xlfn.XLOOKUP(B96,NIPs!E:E,NIPs!AK:AK,0,0)</f>
        <v>Não</v>
      </c>
      <c r="AD96" s="29" t="s">
        <v>2442</v>
      </c>
      <c r="AE96" s="6"/>
      <c r="AF96" s="6"/>
      <c r="AG96" s="6"/>
      <c r="AH96" s="6"/>
      <c r="AI96" s="6"/>
      <c r="AJ96" s="6"/>
      <c r="AK96" s="6"/>
      <c r="AL96" s="6"/>
      <c r="AM96" s="6"/>
      <c r="AN96" s="6"/>
      <c r="AO96" s="6"/>
    </row>
    <row r="97" spans="1:41" hidden="1" x14ac:dyDescent="0.3">
      <c r="A97" s="69">
        <v>45566</v>
      </c>
      <c r="B97" s="4">
        <v>13112317</v>
      </c>
      <c r="C97" s="4" t="s">
        <v>259</v>
      </c>
      <c r="D97" s="4" t="s">
        <v>24</v>
      </c>
      <c r="E97" s="61" t="s">
        <v>1358</v>
      </c>
      <c r="F97" s="47"/>
      <c r="G97" s="4">
        <v>43</v>
      </c>
      <c r="H97" s="4" t="s">
        <v>1220</v>
      </c>
      <c r="I97" s="4" t="s">
        <v>118</v>
      </c>
      <c r="J97" s="4" t="s">
        <v>136</v>
      </c>
      <c r="K97" s="4" t="s">
        <v>262</v>
      </c>
      <c r="L97" s="29" t="s">
        <v>1861</v>
      </c>
      <c r="M97" s="28">
        <v>45558</v>
      </c>
      <c r="N97" s="4" t="s">
        <v>257</v>
      </c>
      <c r="O97" s="4">
        <v>1</v>
      </c>
      <c r="P97" s="251">
        <f t="shared" si="3"/>
        <v>8</v>
      </c>
      <c r="Q97" s="4" t="s">
        <v>173</v>
      </c>
      <c r="R97" s="4" t="s">
        <v>173</v>
      </c>
      <c r="S97" s="4" t="s">
        <v>173</v>
      </c>
      <c r="T97" s="4" t="s">
        <v>174</v>
      </c>
      <c r="U97" s="4" t="s">
        <v>1517</v>
      </c>
      <c r="V97" s="4">
        <f t="shared" si="4"/>
        <v>3</v>
      </c>
      <c r="W97" s="4" t="s">
        <v>2482</v>
      </c>
      <c r="X97" s="4" t="s">
        <v>1831</v>
      </c>
      <c r="Y97" s="4" t="s">
        <v>43</v>
      </c>
      <c r="Z97" s="47"/>
      <c r="AA97" s="4" t="s">
        <v>7</v>
      </c>
      <c r="AB97" s="58" t="str">
        <f>_xlfn.XLOOKUP(B97,NIPs!E:E,NIPs!AJ:AJ,0,0)</f>
        <v>Sim</v>
      </c>
      <c r="AC97" s="58" t="str">
        <f>_xlfn.XLOOKUP(B97,NIPs!E:E,NIPs!AK:AK,0,0)</f>
        <v>Não</v>
      </c>
      <c r="AD97" s="29" t="s">
        <v>2443</v>
      </c>
      <c r="AE97" s="6"/>
      <c r="AF97" s="6"/>
      <c r="AG97" s="6"/>
      <c r="AH97" s="6"/>
      <c r="AI97" s="6"/>
      <c r="AJ97" s="6"/>
      <c r="AK97" s="6"/>
      <c r="AL97" s="6"/>
      <c r="AM97" s="6"/>
      <c r="AN97" s="6"/>
      <c r="AO97" s="6"/>
    </row>
    <row r="98" spans="1:41" hidden="1" x14ac:dyDescent="0.3">
      <c r="A98" s="69">
        <v>45567</v>
      </c>
      <c r="B98" s="4">
        <v>13113835</v>
      </c>
      <c r="C98" s="4" t="s">
        <v>259</v>
      </c>
      <c r="D98" s="4" t="s">
        <v>196</v>
      </c>
      <c r="E98" s="61" t="s">
        <v>1862</v>
      </c>
      <c r="F98" s="47"/>
      <c r="G98" s="4">
        <v>9</v>
      </c>
      <c r="H98" s="4" t="s">
        <v>1379</v>
      </c>
      <c r="I98" s="4" t="s">
        <v>121</v>
      </c>
      <c r="J98" s="4" t="s">
        <v>224</v>
      </c>
      <c r="K98" s="4" t="s">
        <v>274</v>
      </c>
      <c r="L98" s="29" t="s">
        <v>1865</v>
      </c>
      <c r="M98" s="28">
        <v>45524</v>
      </c>
      <c r="N98" s="4" t="s">
        <v>257</v>
      </c>
      <c r="O98" s="4">
        <v>8</v>
      </c>
      <c r="P98" s="251">
        <f t="shared" si="3"/>
        <v>43</v>
      </c>
      <c r="Q98" s="4" t="s">
        <v>174</v>
      </c>
      <c r="R98" s="4" t="s">
        <v>174</v>
      </c>
      <c r="S98" s="4" t="s">
        <v>173</v>
      </c>
      <c r="T98" s="4" t="s">
        <v>173</v>
      </c>
      <c r="U98" s="4" t="s">
        <v>174</v>
      </c>
      <c r="V98" s="4">
        <f t="shared" si="4"/>
        <v>2</v>
      </c>
      <c r="W98" s="4" t="s">
        <v>30</v>
      </c>
      <c r="X98" s="4" t="s">
        <v>1864</v>
      </c>
      <c r="Y98" s="4" t="s">
        <v>28</v>
      </c>
      <c r="Z98" s="47"/>
      <c r="AA98" s="4" t="s">
        <v>7</v>
      </c>
      <c r="AB98" s="58" t="str">
        <f>_xlfn.XLOOKUP(B98,NIPs!E:E,NIPs!AJ:AJ,0,0)</f>
        <v>Sim</v>
      </c>
      <c r="AC98" s="58" t="str">
        <f>_xlfn.XLOOKUP(B98,NIPs!E:E,NIPs!AK:AK,0,0)</f>
        <v>Perda de SLA/ Perda de prazo para realização do exame</v>
      </c>
      <c r="AD98" s="29" t="s">
        <v>1866</v>
      </c>
      <c r="AE98" s="6"/>
      <c r="AF98" s="6"/>
      <c r="AG98" s="6"/>
      <c r="AH98" s="6"/>
      <c r="AI98" s="6"/>
      <c r="AJ98" s="6"/>
      <c r="AK98" s="6"/>
      <c r="AL98" s="6"/>
      <c r="AM98" s="6"/>
      <c r="AN98" s="6"/>
      <c r="AO98" s="6"/>
    </row>
    <row r="99" spans="1:41" hidden="1" x14ac:dyDescent="0.3">
      <c r="A99" s="69">
        <v>45567</v>
      </c>
      <c r="B99" s="4">
        <v>13114099</v>
      </c>
      <c r="C99" s="4" t="s">
        <v>294</v>
      </c>
      <c r="D99" s="4" t="s">
        <v>26</v>
      </c>
      <c r="E99" s="61" t="s">
        <v>1868</v>
      </c>
      <c r="F99" s="47"/>
      <c r="G99" s="4">
        <v>32</v>
      </c>
      <c r="H99" s="4" t="s">
        <v>1220</v>
      </c>
      <c r="I99" s="4" t="s">
        <v>116</v>
      </c>
      <c r="J99" s="4" t="s">
        <v>223</v>
      </c>
      <c r="K99" s="4" t="s">
        <v>274</v>
      </c>
      <c r="L99" s="29" t="s">
        <v>1870</v>
      </c>
      <c r="M99" s="28">
        <v>45553</v>
      </c>
      <c r="N99" s="4" t="s">
        <v>268</v>
      </c>
      <c r="O99" s="4" t="s">
        <v>227</v>
      </c>
      <c r="P99" s="251">
        <f t="shared" si="3"/>
        <v>14</v>
      </c>
      <c r="Q99" s="4" t="s">
        <v>174</v>
      </c>
      <c r="R99" s="4" t="s">
        <v>174</v>
      </c>
      <c r="S99" s="4" t="s">
        <v>174</v>
      </c>
      <c r="T99" s="4" t="s">
        <v>174</v>
      </c>
      <c r="U99" s="4" t="s">
        <v>174</v>
      </c>
      <c r="V99" s="4">
        <f t="shared" si="4"/>
        <v>0</v>
      </c>
      <c r="W99" s="4" t="s">
        <v>27</v>
      </c>
      <c r="X99" s="4"/>
      <c r="Y99" s="4" t="s">
        <v>25</v>
      </c>
      <c r="Z99" s="47"/>
      <c r="AA99" s="4" t="s">
        <v>14</v>
      </c>
      <c r="AB99" s="58" t="str">
        <f>_xlfn.XLOOKUP(B99,NIPs!E:E,NIPs!AJ:AJ,0,0)</f>
        <v>Não</v>
      </c>
      <c r="AC99" s="58" t="str">
        <f>_xlfn.XLOOKUP(B99,NIPs!E:E,NIPs!AK:AK,0,0)</f>
        <v>Não</v>
      </c>
      <c r="AD99" s="29" t="s">
        <v>1538</v>
      </c>
      <c r="AE99" s="6"/>
      <c r="AF99" s="6"/>
      <c r="AG99" s="6"/>
      <c r="AH99" s="6"/>
      <c r="AI99" s="6"/>
      <c r="AJ99" s="6"/>
      <c r="AK99" s="6"/>
      <c r="AL99" s="6"/>
      <c r="AM99" s="6"/>
      <c r="AN99" s="6"/>
      <c r="AO99" s="6"/>
    </row>
    <row r="100" spans="1:41" hidden="1" x14ac:dyDescent="0.3">
      <c r="A100" s="69">
        <v>45567</v>
      </c>
      <c r="B100" s="4">
        <v>13115578</v>
      </c>
      <c r="C100" s="4" t="s">
        <v>259</v>
      </c>
      <c r="D100" s="4" t="s">
        <v>196</v>
      </c>
      <c r="E100" s="61" t="s">
        <v>1871</v>
      </c>
      <c r="F100" s="47"/>
      <c r="G100" s="4">
        <v>47</v>
      </c>
      <c r="H100" s="4" t="s">
        <v>1220</v>
      </c>
      <c r="I100" s="4" t="s">
        <v>121</v>
      </c>
      <c r="J100" s="4" t="s">
        <v>304</v>
      </c>
      <c r="K100" s="4"/>
      <c r="L100" s="29" t="s">
        <v>1874</v>
      </c>
      <c r="M100" s="28">
        <v>45567</v>
      </c>
      <c r="N100" s="4" t="s">
        <v>268</v>
      </c>
      <c r="O100" s="4">
        <v>2</v>
      </c>
      <c r="P100" s="251">
        <f t="shared" ref="P100:P131" si="5">_xlfn.DAYS(A100,M100)</f>
        <v>0</v>
      </c>
      <c r="Q100" s="4" t="s">
        <v>173</v>
      </c>
      <c r="R100" s="4" t="s">
        <v>174</v>
      </c>
      <c r="S100" s="4" t="s">
        <v>173</v>
      </c>
      <c r="T100" s="4" t="s">
        <v>174</v>
      </c>
      <c r="U100" s="4" t="s">
        <v>174</v>
      </c>
      <c r="V100" s="4">
        <f t="shared" si="4"/>
        <v>2</v>
      </c>
      <c r="W100" s="4" t="s">
        <v>32</v>
      </c>
      <c r="X100" s="4" t="s">
        <v>1873</v>
      </c>
      <c r="Y100" s="4" t="s">
        <v>28</v>
      </c>
      <c r="Z100" s="47"/>
      <c r="AA100" s="4" t="s">
        <v>7</v>
      </c>
      <c r="AB100" s="58" t="str">
        <f>_xlfn.XLOOKUP(B100,NIPs!E:E,NIPs!AJ:AJ,0,0)</f>
        <v>Sim</v>
      </c>
      <c r="AC100" s="58" t="s">
        <v>174</v>
      </c>
      <c r="AD100" s="29" t="s">
        <v>1875</v>
      </c>
      <c r="AE100" s="6"/>
      <c r="AF100" s="6"/>
      <c r="AG100" s="6"/>
      <c r="AH100" s="6"/>
      <c r="AI100" s="6"/>
      <c r="AJ100" s="6"/>
      <c r="AK100" s="6"/>
      <c r="AL100" s="6"/>
      <c r="AM100" s="6"/>
      <c r="AN100" s="6"/>
      <c r="AO100" s="6"/>
    </row>
    <row r="101" spans="1:41" hidden="1" x14ac:dyDescent="0.3">
      <c r="A101" s="69">
        <v>45567</v>
      </c>
      <c r="B101" s="4">
        <v>13115601</v>
      </c>
      <c r="C101" s="4" t="s">
        <v>259</v>
      </c>
      <c r="D101" s="4" t="s">
        <v>338</v>
      </c>
      <c r="E101" s="61" t="s">
        <v>1876</v>
      </c>
      <c r="F101" s="47"/>
      <c r="G101" s="4">
        <v>44</v>
      </c>
      <c r="H101" s="4" t="s">
        <v>336</v>
      </c>
      <c r="I101" s="4" t="s">
        <v>116</v>
      </c>
      <c r="J101" s="4" t="s">
        <v>355</v>
      </c>
      <c r="K101" s="4"/>
      <c r="L101" s="29" t="s">
        <v>1878</v>
      </c>
      <c r="M101" s="28">
        <v>45555</v>
      </c>
      <c r="N101" s="4" t="s">
        <v>268</v>
      </c>
      <c r="O101" s="4">
        <v>3</v>
      </c>
      <c r="P101" s="251">
        <f t="shared" si="5"/>
        <v>12</v>
      </c>
      <c r="Q101" s="4" t="s">
        <v>173</v>
      </c>
      <c r="R101" s="4" t="s">
        <v>173</v>
      </c>
      <c r="S101" s="4" t="s">
        <v>173</v>
      </c>
      <c r="T101" s="4" t="s">
        <v>174</v>
      </c>
      <c r="U101" s="4" t="s">
        <v>1517</v>
      </c>
      <c r="V101" s="4">
        <f t="shared" si="4"/>
        <v>3</v>
      </c>
      <c r="W101" s="4" t="s">
        <v>50</v>
      </c>
      <c r="X101" s="4"/>
      <c r="Y101" s="4" t="s">
        <v>31</v>
      </c>
      <c r="Z101" s="47"/>
      <c r="AA101" s="4" t="s">
        <v>7</v>
      </c>
      <c r="AB101" s="58" t="str">
        <f>_xlfn.XLOOKUP(B101,NIPs!E:E,NIPs!AJ:AJ,0,0)</f>
        <v>Sim</v>
      </c>
      <c r="AC101" s="58" t="s">
        <v>174</v>
      </c>
      <c r="AD101" s="29" t="s">
        <v>1879</v>
      </c>
      <c r="AE101" s="6"/>
      <c r="AF101" s="6"/>
      <c r="AG101" s="6"/>
      <c r="AH101" s="6"/>
      <c r="AI101" s="6"/>
      <c r="AJ101" s="6"/>
      <c r="AK101" s="6"/>
      <c r="AL101" s="6"/>
      <c r="AM101" s="6"/>
      <c r="AN101" s="6"/>
      <c r="AO101" s="6"/>
    </row>
    <row r="102" spans="1:41" hidden="1" x14ac:dyDescent="0.3">
      <c r="A102" s="69">
        <v>45568</v>
      </c>
      <c r="B102" s="4">
        <v>13116546</v>
      </c>
      <c r="C102" s="110" t="s">
        <v>2557</v>
      </c>
      <c r="D102" s="4" t="s">
        <v>207</v>
      </c>
      <c r="E102" s="61" t="s">
        <v>1880</v>
      </c>
      <c r="F102" s="47"/>
      <c r="G102" s="4">
        <v>36</v>
      </c>
      <c r="H102" s="4" t="s">
        <v>1379</v>
      </c>
      <c r="I102" s="4" t="s">
        <v>118</v>
      </c>
      <c r="J102" s="4" t="s">
        <v>223</v>
      </c>
      <c r="K102" s="4" t="s">
        <v>274</v>
      </c>
      <c r="L102" s="29" t="s">
        <v>1883</v>
      </c>
      <c r="M102" s="28">
        <v>45545</v>
      </c>
      <c r="N102" s="4" t="s">
        <v>268</v>
      </c>
      <c r="O102" s="4">
        <v>10</v>
      </c>
      <c r="P102" s="251">
        <f t="shared" si="5"/>
        <v>23</v>
      </c>
      <c r="Q102" s="4" t="s">
        <v>173</v>
      </c>
      <c r="R102" s="4" t="s">
        <v>173</v>
      </c>
      <c r="S102" s="4" t="s">
        <v>173</v>
      </c>
      <c r="T102" s="4" t="s">
        <v>174</v>
      </c>
      <c r="U102" s="4" t="s">
        <v>1517</v>
      </c>
      <c r="V102" s="4">
        <f t="shared" si="4"/>
        <v>3</v>
      </c>
      <c r="W102" s="4" t="s">
        <v>85</v>
      </c>
      <c r="X102" s="4"/>
      <c r="Y102" s="4" t="s">
        <v>55</v>
      </c>
      <c r="Z102" s="47"/>
      <c r="AA102" s="4" t="s">
        <v>7</v>
      </c>
      <c r="AB102" s="58" t="str">
        <f>_xlfn.XLOOKUP(B102,NIPs!E:E,NIPs!AJ:AJ,0,0)</f>
        <v>Sim</v>
      </c>
      <c r="AC102" s="58" t="str">
        <f>_xlfn.XLOOKUP(B102,NIPs!E:E,NIPs!AK:AK,0,0)</f>
        <v>Abertura de caso na árvore errada</v>
      </c>
      <c r="AD102" s="29" t="s">
        <v>1884</v>
      </c>
      <c r="AE102" s="6"/>
      <c r="AF102" s="6"/>
      <c r="AG102" s="6"/>
      <c r="AH102" s="6"/>
      <c r="AI102" s="6"/>
      <c r="AJ102" s="6"/>
      <c r="AK102" s="6"/>
      <c r="AL102" s="6"/>
      <c r="AM102" s="6"/>
      <c r="AN102" s="6"/>
      <c r="AO102" s="6"/>
    </row>
    <row r="103" spans="1:41" hidden="1" x14ac:dyDescent="0.3">
      <c r="A103" s="69">
        <v>45568</v>
      </c>
      <c r="B103" s="4">
        <v>13116709</v>
      </c>
      <c r="C103" s="4" t="s">
        <v>294</v>
      </c>
      <c r="D103" s="4" t="s">
        <v>26</v>
      </c>
      <c r="E103" s="61" t="s">
        <v>1885</v>
      </c>
      <c r="F103" s="47"/>
      <c r="G103" s="4">
        <v>45</v>
      </c>
      <c r="H103" s="4" t="s">
        <v>283</v>
      </c>
      <c r="I103" s="4" t="s">
        <v>116</v>
      </c>
      <c r="J103" s="4" t="s">
        <v>1402</v>
      </c>
      <c r="K103" s="4"/>
      <c r="L103" s="29" t="s">
        <v>1887</v>
      </c>
      <c r="M103" s="28">
        <v>45540</v>
      </c>
      <c r="N103" s="4" t="s">
        <v>268</v>
      </c>
      <c r="O103" s="4">
        <v>5</v>
      </c>
      <c r="P103" s="251">
        <f t="shared" si="5"/>
        <v>28</v>
      </c>
      <c r="Q103" s="4" t="s">
        <v>174</v>
      </c>
      <c r="R103" s="4" t="s">
        <v>174</v>
      </c>
      <c r="S103" s="4" t="s">
        <v>173</v>
      </c>
      <c r="T103" s="4" t="s">
        <v>173</v>
      </c>
      <c r="U103" s="4" t="s">
        <v>906</v>
      </c>
      <c r="V103" s="4">
        <f t="shared" si="4"/>
        <v>2</v>
      </c>
      <c r="W103" s="4" t="s">
        <v>76</v>
      </c>
      <c r="X103" s="4"/>
      <c r="Y103" s="4" t="s">
        <v>31</v>
      </c>
      <c r="Z103" s="47"/>
      <c r="AA103" s="4" t="s">
        <v>14</v>
      </c>
      <c r="AB103" s="58" t="str">
        <f>_xlfn.XLOOKUP(B103,NIPs!E:E,NIPs!AJ:AJ,0,0)</f>
        <v>Não</v>
      </c>
      <c r="AC103" s="58" t="str">
        <f>_xlfn.XLOOKUP(B103,NIPs!E:E,NIPs!AK:AK,0,0)</f>
        <v>Não</v>
      </c>
      <c r="AD103" s="29" t="s">
        <v>2444</v>
      </c>
      <c r="AE103" s="6"/>
      <c r="AF103" s="6"/>
      <c r="AG103" s="6"/>
      <c r="AH103" s="6"/>
      <c r="AI103" s="6"/>
      <c r="AJ103" s="6"/>
      <c r="AK103" s="6"/>
      <c r="AL103" s="6"/>
      <c r="AM103" s="6"/>
      <c r="AN103" s="6"/>
      <c r="AO103" s="6"/>
    </row>
    <row r="104" spans="1:41" hidden="1" x14ac:dyDescent="0.3">
      <c r="A104" s="69">
        <v>45568</v>
      </c>
      <c r="B104" s="4">
        <v>13117086</v>
      </c>
      <c r="C104" s="4" t="s">
        <v>294</v>
      </c>
      <c r="D104" s="4" t="s">
        <v>207</v>
      </c>
      <c r="E104" s="61" t="s">
        <v>1888</v>
      </c>
      <c r="F104" s="47"/>
      <c r="G104" s="4">
        <v>62</v>
      </c>
      <c r="H104" s="4" t="s">
        <v>1379</v>
      </c>
      <c r="I104" s="4" t="s">
        <v>121</v>
      </c>
      <c r="J104" s="4" t="s">
        <v>1402</v>
      </c>
      <c r="K104" s="4" t="s">
        <v>274</v>
      </c>
      <c r="L104" s="29" t="s">
        <v>1891</v>
      </c>
      <c r="M104" s="28">
        <v>45568</v>
      </c>
      <c r="N104" s="4" t="s">
        <v>268</v>
      </c>
      <c r="O104" s="4">
        <v>1</v>
      </c>
      <c r="P104" s="251">
        <f t="shared" si="5"/>
        <v>0</v>
      </c>
      <c r="Q104" s="4" t="s">
        <v>173</v>
      </c>
      <c r="R104" s="4" t="s">
        <v>173</v>
      </c>
      <c r="S104" s="4" t="s">
        <v>173</v>
      </c>
      <c r="T104" s="4" t="s">
        <v>174</v>
      </c>
      <c r="U104" s="4" t="s">
        <v>1517</v>
      </c>
      <c r="V104" s="4">
        <f t="shared" si="4"/>
        <v>3</v>
      </c>
      <c r="W104" s="4" t="s">
        <v>71</v>
      </c>
      <c r="X104" s="4"/>
      <c r="Y104" s="4" t="s">
        <v>63</v>
      </c>
      <c r="Z104" s="47"/>
      <c r="AA104" s="4" t="s">
        <v>12</v>
      </c>
      <c r="AB104" s="58" t="str">
        <f>_xlfn.XLOOKUP(B104,NIPs!E:E,NIPs!AJ:AJ,0,0)</f>
        <v>Sim</v>
      </c>
      <c r="AC104" s="58" t="str">
        <f>_xlfn.XLOOKUP(B104,NIPs!E:E,NIPs!AK:AK,0,0)</f>
        <v>Não</v>
      </c>
      <c r="AD104" s="29" t="s">
        <v>1892</v>
      </c>
      <c r="AE104" s="6"/>
      <c r="AF104" s="6"/>
      <c r="AG104" s="6"/>
      <c r="AH104" s="6"/>
      <c r="AI104" s="6"/>
      <c r="AJ104" s="6"/>
      <c r="AK104" s="6"/>
      <c r="AL104" s="6"/>
      <c r="AM104" s="6"/>
      <c r="AN104" s="6"/>
      <c r="AO104" s="6"/>
    </row>
    <row r="105" spans="1:41" hidden="1" x14ac:dyDescent="0.3">
      <c r="A105" s="69">
        <v>45568</v>
      </c>
      <c r="B105" s="4">
        <v>13118013</v>
      </c>
      <c r="C105" s="4" t="s">
        <v>259</v>
      </c>
      <c r="D105" s="4" t="s">
        <v>196</v>
      </c>
      <c r="E105" s="61" t="s">
        <v>393</v>
      </c>
      <c r="F105" s="47"/>
      <c r="G105" s="4">
        <v>60</v>
      </c>
      <c r="H105" s="21" t="s">
        <v>258</v>
      </c>
      <c r="I105" s="21" t="s">
        <v>118</v>
      </c>
      <c r="J105" s="4" t="s">
        <v>395</v>
      </c>
      <c r="K105" s="4" t="s">
        <v>274</v>
      </c>
      <c r="L105" s="29" t="s">
        <v>1893</v>
      </c>
      <c r="M105" s="28">
        <v>45565</v>
      </c>
      <c r="N105" s="4" t="s">
        <v>257</v>
      </c>
      <c r="O105" s="4">
        <v>14</v>
      </c>
      <c r="P105" s="251">
        <f t="shared" si="5"/>
        <v>3</v>
      </c>
      <c r="Q105" s="4" t="s">
        <v>173</v>
      </c>
      <c r="R105" s="4" t="s">
        <v>173</v>
      </c>
      <c r="S105" s="4" t="s">
        <v>173</v>
      </c>
      <c r="T105" s="4" t="s">
        <v>174</v>
      </c>
      <c r="U105" s="4" t="s">
        <v>1517</v>
      </c>
      <c r="V105" s="4">
        <f t="shared" si="4"/>
        <v>3</v>
      </c>
      <c r="W105" s="4" t="s">
        <v>38</v>
      </c>
      <c r="X105" s="4"/>
      <c r="Y105" s="4" t="s">
        <v>39</v>
      </c>
      <c r="Z105" s="47"/>
      <c r="AA105" s="4" t="s">
        <v>7</v>
      </c>
      <c r="AB105" s="58" t="str">
        <f>_xlfn.XLOOKUP(B105,NIPs!E:E,NIPs!AJ:AJ,0,0)</f>
        <v>Sim</v>
      </c>
      <c r="AC105" s="58" t="str">
        <f>_xlfn.XLOOKUP(B105,NIPs!E:E,NIPs!AK:AK,0,0)</f>
        <v>Perda de SLA</v>
      </c>
      <c r="AD105" s="29" t="s">
        <v>1894</v>
      </c>
      <c r="AE105" s="6"/>
      <c r="AF105" s="6"/>
      <c r="AG105" s="6"/>
      <c r="AH105" s="6"/>
      <c r="AI105" s="6"/>
      <c r="AJ105" s="6"/>
      <c r="AK105" s="6"/>
      <c r="AL105" s="6"/>
      <c r="AM105" s="6"/>
      <c r="AN105" s="6"/>
      <c r="AO105" s="6"/>
    </row>
    <row r="106" spans="1:41" hidden="1" x14ac:dyDescent="0.3">
      <c r="A106" s="69">
        <v>45568</v>
      </c>
      <c r="B106" s="4">
        <v>13118379</v>
      </c>
      <c r="C106" s="4" t="s">
        <v>294</v>
      </c>
      <c r="D106" s="6" t="s">
        <v>2810</v>
      </c>
      <c r="E106" s="61" t="s">
        <v>1896</v>
      </c>
      <c r="F106" s="47"/>
      <c r="G106" s="4">
        <v>41</v>
      </c>
      <c r="H106" s="21" t="s">
        <v>258</v>
      </c>
      <c r="I106" s="4" t="s">
        <v>121</v>
      </c>
      <c r="J106" s="4" t="s">
        <v>224</v>
      </c>
      <c r="K106" s="4" t="s">
        <v>262</v>
      </c>
      <c r="L106" s="29" t="s">
        <v>1899</v>
      </c>
      <c r="M106" s="28">
        <v>45558</v>
      </c>
      <c r="N106" s="4" t="s">
        <v>268</v>
      </c>
      <c r="O106" s="4">
        <v>11</v>
      </c>
      <c r="P106" s="251">
        <f t="shared" si="5"/>
        <v>10</v>
      </c>
      <c r="Q106" s="4" t="s">
        <v>173</v>
      </c>
      <c r="R106" s="4" t="s">
        <v>173</v>
      </c>
      <c r="S106" s="4" t="s">
        <v>173</v>
      </c>
      <c r="T106" s="4" t="s">
        <v>174</v>
      </c>
      <c r="U106" s="4" t="s">
        <v>1517</v>
      </c>
      <c r="V106" s="4">
        <f t="shared" si="4"/>
        <v>3</v>
      </c>
      <c r="W106" s="4" t="s">
        <v>52</v>
      </c>
      <c r="X106" s="4"/>
      <c r="Y106" s="4" t="s">
        <v>63</v>
      </c>
      <c r="Z106" s="47"/>
      <c r="AA106" s="4" t="s">
        <v>12</v>
      </c>
      <c r="AB106" s="58" t="s">
        <v>173</v>
      </c>
      <c r="AC106" s="58" t="s">
        <v>173</v>
      </c>
      <c r="AD106" s="29" t="s">
        <v>2445</v>
      </c>
      <c r="AE106" s="6"/>
      <c r="AF106" s="6"/>
      <c r="AG106" s="6"/>
      <c r="AH106" s="6"/>
      <c r="AI106" s="6"/>
      <c r="AJ106" s="6"/>
      <c r="AK106" s="6"/>
      <c r="AL106" s="6"/>
      <c r="AM106" s="6"/>
      <c r="AN106" s="6"/>
      <c r="AO106" s="6"/>
    </row>
    <row r="107" spans="1:41" hidden="1" x14ac:dyDescent="0.3">
      <c r="A107" s="69">
        <v>45569</v>
      </c>
      <c r="B107" s="4">
        <v>13119662</v>
      </c>
      <c r="C107" s="4" t="s">
        <v>294</v>
      </c>
      <c r="D107" s="4" t="s">
        <v>26</v>
      </c>
      <c r="E107" s="61" t="s">
        <v>1900</v>
      </c>
      <c r="F107" s="47"/>
      <c r="G107" s="4">
        <v>66</v>
      </c>
      <c r="H107" s="4" t="s">
        <v>283</v>
      </c>
      <c r="I107" s="4" t="s">
        <v>121</v>
      </c>
      <c r="J107" s="4" t="s">
        <v>224</v>
      </c>
      <c r="K107" s="4" t="s">
        <v>274</v>
      </c>
      <c r="L107" s="29" t="s">
        <v>1902</v>
      </c>
      <c r="M107" s="28">
        <v>45531</v>
      </c>
      <c r="N107" s="4" t="s">
        <v>268</v>
      </c>
      <c r="O107" s="4" t="s">
        <v>227</v>
      </c>
      <c r="P107" s="251">
        <f t="shared" si="5"/>
        <v>38</v>
      </c>
      <c r="Q107" s="4" t="s">
        <v>174</v>
      </c>
      <c r="R107" s="4" t="s">
        <v>174</v>
      </c>
      <c r="S107" s="4" t="s">
        <v>174</v>
      </c>
      <c r="T107" s="4" t="s">
        <v>174</v>
      </c>
      <c r="U107" s="4" t="s">
        <v>174</v>
      </c>
      <c r="V107" s="4">
        <f t="shared" si="4"/>
        <v>0</v>
      </c>
      <c r="W107" s="4" t="s">
        <v>27</v>
      </c>
      <c r="X107" s="4"/>
      <c r="Y107" s="4" t="s">
        <v>25</v>
      </c>
      <c r="Z107" s="47"/>
      <c r="AA107" s="4" t="s">
        <v>14</v>
      </c>
      <c r="AB107" s="58" t="str">
        <f>_xlfn.XLOOKUP(B107,NIPs!E:E,NIPs!AJ:AJ,0,0)</f>
        <v>Não</v>
      </c>
      <c r="AC107" s="58" t="str">
        <f>_xlfn.XLOOKUP(B107,NIPs!E:E,NIPs!AK:AK,0,0)</f>
        <v>Não</v>
      </c>
      <c r="AD107" s="29" t="s">
        <v>2292</v>
      </c>
      <c r="AE107" s="6"/>
      <c r="AF107" s="6"/>
      <c r="AG107" s="6"/>
      <c r="AH107" s="6"/>
      <c r="AI107" s="6"/>
      <c r="AJ107" s="6"/>
      <c r="AK107" s="6"/>
      <c r="AL107" s="6"/>
      <c r="AM107" s="6"/>
      <c r="AN107" s="6"/>
      <c r="AO107" s="6"/>
    </row>
    <row r="108" spans="1:41" hidden="1" x14ac:dyDescent="0.3">
      <c r="A108" s="69">
        <v>45569</v>
      </c>
      <c r="B108" s="4">
        <v>13119858</v>
      </c>
      <c r="C108" s="4" t="s">
        <v>294</v>
      </c>
      <c r="D108" s="4" t="s">
        <v>26</v>
      </c>
      <c r="E108" s="61" t="s">
        <v>1903</v>
      </c>
      <c r="F108" s="47"/>
      <c r="G108" s="4">
        <v>84</v>
      </c>
      <c r="H108" s="4" t="s">
        <v>1379</v>
      </c>
      <c r="I108" s="4" t="s">
        <v>116</v>
      </c>
      <c r="J108" s="4" t="s">
        <v>226</v>
      </c>
      <c r="K108" s="4" t="s">
        <v>274</v>
      </c>
      <c r="L108" s="29" t="s">
        <v>1905</v>
      </c>
      <c r="M108" s="28">
        <v>45535</v>
      </c>
      <c r="N108" s="4" t="s">
        <v>268</v>
      </c>
      <c r="O108" s="4" t="s">
        <v>227</v>
      </c>
      <c r="P108" s="251">
        <f t="shared" si="5"/>
        <v>34</v>
      </c>
      <c r="Q108" s="4" t="s">
        <v>174</v>
      </c>
      <c r="R108" s="4" t="s">
        <v>174</v>
      </c>
      <c r="S108" s="4" t="s">
        <v>174</v>
      </c>
      <c r="T108" s="4" t="s">
        <v>174</v>
      </c>
      <c r="U108" s="4" t="s">
        <v>1499</v>
      </c>
      <c r="V108" s="4">
        <f t="shared" si="4"/>
        <v>0</v>
      </c>
      <c r="W108" s="4" t="s">
        <v>27</v>
      </c>
      <c r="X108" s="4"/>
      <c r="Y108" s="4" t="s">
        <v>25</v>
      </c>
      <c r="Z108" s="47"/>
      <c r="AA108" s="4" t="s">
        <v>14</v>
      </c>
      <c r="AB108" s="58" t="str">
        <f>_xlfn.XLOOKUP(B108,NIPs!E:E,NIPs!AJ:AJ,0,0)</f>
        <v>Não</v>
      </c>
      <c r="AC108" s="58" t="str">
        <f>_xlfn.XLOOKUP(B108,NIPs!E:E,NIPs!AK:AK,0,0)</f>
        <v>Não</v>
      </c>
      <c r="AD108" s="29" t="s">
        <v>1906</v>
      </c>
      <c r="AE108" s="6"/>
      <c r="AF108" s="6"/>
      <c r="AG108" s="6"/>
      <c r="AH108" s="6"/>
      <c r="AI108" s="6"/>
      <c r="AJ108" s="6"/>
      <c r="AK108" s="6"/>
      <c r="AL108" s="6"/>
      <c r="AM108" s="6"/>
      <c r="AN108" s="6"/>
      <c r="AO108" s="6"/>
    </row>
    <row r="109" spans="1:41" hidden="1" x14ac:dyDescent="0.3">
      <c r="A109" s="69">
        <v>45569</v>
      </c>
      <c r="B109" s="4">
        <v>13119951</v>
      </c>
      <c r="C109" s="4" t="s">
        <v>294</v>
      </c>
      <c r="D109" s="4" t="s">
        <v>26</v>
      </c>
      <c r="E109" s="61" t="s">
        <v>1907</v>
      </c>
      <c r="F109" s="47"/>
      <c r="G109" s="4">
        <v>31</v>
      </c>
      <c r="H109" s="4" t="s">
        <v>1379</v>
      </c>
      <c r="I109" s="4" t="s">
        <v>116</v>
      </c>
      <c r="J109" s="4" t="s">
        <v>226</v>
      </c>
      <c r="K109" s="4" t="s">
        <v>274</v>
      </c>
      <c r="L109" s="29" t="s">
        <v>1909</v>
      </c>
      <c r="M109" s="28">
        <v>45551</v>
      </c>
      <c r="N109" s="4" t="s">
        <v>268</v>
      </c>
      <c r="O109" s="4" t="s">
        <v>227</v>
      </c>
      <c r="P109" s="251">
        <f t="shared" si="5"/>
        <v>18</v>
      </c>
      <c r="Q109" s="4" t="s">
        <v>174</v>
      </c>
      <c r="R109" s="4" t="s">
        <v>174</v>
      </c>
      <c r="S109" s="4" t="s">
        <v>174</v>
      </c>
      <c r="T109" s="4" t="s">
        <v>174</v>
      </c>
      <c r="U109" s="4" t="s">
        <v>174</v>
      </c>
      <c r="V109" s="4">
        <f t="shared" si="4"/>
        <v>0</v>
      </c>
      <c r="W109" s="4" t="s">
        <v>27</v>
      </c>
      <c r="X109" s="4"/>
      <c r="Y109" s="4" t="s">
        <v>25</v>
      </c>
      <c r="Z109" s="47"/>
      <c r="AA109" s="4" t="s">
        <v>14</v>
      </c>
      <c r="AB109" s="58" t="str">
        <f>_xlfn.XLOOKUP(B109,NIPs!E:E,NIPs!AJ:AJ,0,0)</f>
        <v>Não</v>
      </c>
      <c r="AC109" s="58" t="str">
        <f>_xlfn.XLOOKUP(B109,NIPs!E:E,NIPs!AK:AK,0,0)</f>
        <v>Não</v>
      </c>
      <c r="AD109" s="29" t="s">
        <v>2292</v>
      </c>
      <c r="AE109" s="6"/>
      <c r="AF109" s="6"/>
      <c r="AG109" s="6"/>
      <c r="AH109" s="6"/>
      <c r="AI109" s="6"/>
      <c r="AJ109" s="6"/>
      <c r="AK109" s="6"/>
      <c r="AL109" s="6"/>
      <c r="AM109" s="6"/>
      <c r="AN109" s="6"/>
      <c r="AO109" s="6"/>
    </row>
    <row r="110" spans="1:41" hidden="1" x14ac:dyDescent="0.3">
      <c r="A110" s="69">
        <v>45570</v>
      </c>
      <c r="B110" s="4">
        <v>13120629</v>
      </c>
      <c r="C110" s="4" t="s">
        <v>259</v>
      </c>
      <c r="D110" s="4" t="s">
        <v>196</v>
      </c>
      <c r="E110" s="61" t="s">
        <v>1843</v>
      </c>
      <c r="F110" s="47"/>
      <c r="G110" s="4">
        <v>44</v>
      </c>
      <c r="H110" s="4" t="s">
        <v>1379</v>
      </c>
      <c r="I110" s="4" t="s">
        <v>121</v>
      </c>
      <c r="J110" s="4" t="s">
        <v>136</v>
      </c>
      <c r="K110" s="4" t="s">
        <v>262</v>
      </c>
      <c r="L110" s="29" t="s">
        <v>1911</v>
      </c>
      <c r="M110" s="28">
        <v>45559</v>
      </c>
      <c r="N110" s="4" t="s">
        <v>257</v>
      </c>
      <c r="O110" s="4">
        <v>5</v>
      </c>
      <c r="P110" s="251">
        <f t="shared" si="5"/>
        <v>11</v>
      </c>
      <c r="Q110" s="4" t="s">
        <v>174</v>
      </c>
      <c r="R110" s="4" t="s">
        <v>174</v>
      </c>
      <c r="S110" s="4" t="s">
        <v>173</v>
      </c>
      <c r="T110" s="4" t="s">
        <v>174</v>
      </c>
      <c r="U110" s="4" t="s">
        <v>174</v>
      </c>
      <c r="V110" s="4">
        <f t="shared" si="4"/>
        <v>1</v>
      </c>
      <c r="W110" s="4" t="s">
        <v>44</v>
      </c>
      <c r="X110" s="4"/>
      <c r="Y110" s="4" t="s">
        <v>43</v>
      </c>
      <c r="Z110" s="47"/>
      <c r="AA110" s="4" t="s">
        <v>12</v>
      </c>
      <c r="AB110" s="58" t="str">
        <f>_xlfn.XLOOKUP(B110,NIPs!E:E,NIPs!AJ:AJ,0,0)</f>
        <v>Não</v>
      </c>
      <c r="AC110" s="58" t="str">
        <f>_xlfn.XLOOKUP(B110,NIPs!E:E,NIPs!AK:AK,0,0)</f>
        <v>Não</v>
      </c>
      <c r="AD110" s="29" t="s">
        <v>1912</v>
      </c>
      <c r="AE110" s="6"/>
      <c r="AF110" s="6"/>
      <c r="AG110" s="6"/>
      <c r="AH110" s="6"/>
      <c r="AI110" s="6"/>
      <c r="AJ110" s="6"/>
      <c r="AK110" s="6"/>
      <c r="AL110" s="6"/>
      <c r="AM110" s="6"/>
      <c r="AN110" s="6"/>
      <c r="AO110" s="6"/>
    </row>
    <row r="111" spans="1:41" hidden="1" x14ac:dyDescent="0.3">
      <c r="A111" s="69">
        <v>45572</v>
      </c>
      <c r="B111" s="4">
        <v>13121718</v>
      </c>
      <c r="C111" s="4" t="s">
        <v>259</v>
      </c>
      <c r="D111" s="4" t="s">
        <v>196</v>
      </c>
      <c r="E111" s="61" t="s">
        <v>1914</v>
      </c>
      <c r="F111" s="47"/>
      <c r="G111" s="4">
        <v>55</v>
      </c>
      <c r="H111" s="4" t="s">
        <v>283</v>
      </c>
      <c r="I111" s="21" t="s">
        <v>118</v>
      </c>
      <c r="J111" s="4" t="s">
        <v>223</v>
      </c>
      <c r="K111" s="4" t="s">
        <v>262</v>
      </c>
      <c r="L111" s="29" t="s">
        <v>1916</v>
      </c>
      <c r="M111" s="28" t="s">
        <v>227</v>
      </c>
      <c r="N111" s="4" t="s">
        <v>268</v>
      </c>
      <c r="O111" s="4">
        <v>0</v>
      </c>
      <c r="P111" s="251">
        <v>0</v>
      </c>
      <c r="Q111" s="4" t="s">
        <v>173</v>
      </c>
      <c r="R111" s="4" t="s">
        <v>174</v>
      </c>
      <c r="S111" s="4" t="s">
        <v>173</v>
      </c>
      <c r="T111" s="4" t="s">
        <v>173</v>
      </c>
      <c r="U111" s="4" t="s">
        <v>906</v>
      </c>
      <c r="V111" s="4">
        <f t="shared" si="4"/>
        <v>3</v>
      </c>
      <c r="W111" s="4" t="s">
        <v>30</v>
      </c>
      <c r="X111" s="4" t="s">
        <v>312</v>
      </c>
      <c r="Y111" s="4" t="s">
        <v>28</v>
      </c>
      <c r="Z111" s="47"/>
      <c r="AA111" s="4" t="s">
        <v>7</v>
      </c>
      <c r="AB111" s="58" t="str">
        <f>_xlfn.XLOOKUP(B111,NIPs!E:E,NIPs!AJ:AJ,0,0)</f>
        <v>Sim</v>
      </c>
      <c r="AC111" s="58" t="str">
        <f>_xlfn.XLOOKUP(B111,NIPs!E:E,NIPs!AK:AK,0,0)</f>
        <v>Não</v>
      </c>
      <c r="AD111" s="29" t="s">
        <v>1917</v>
      </c>
      <c r="AE111" s="6"/>
      <c r="AF111" s="6"/>
      <c r="AG111" s="6"/>
      <c r="AH111" s="6"/>
      <c r="AI111" s="6"/>
      <c r="AJ111" s="6"/>
      <c r="AK111" s="6"/>
      <c r="AL111" s="6"/>
      <c r="AM111" s="6"/>
      <c r="AN111" s="6"/>
      <c r="AO111" s="6"/>
    </row>
    <row r="112" spans="1:41" hidden="1" x14ac:dyDescent="0.3">
      <c r="A112" s="69">
        <v>45572</v>
      </c>
      <c r="B112" s="4">
        <v>13122292</v>
      </c>
      <c r="C112" s="4" t="s">
        <v>259</v>
      </c>
      <c r="D112" s="4" t="s">
        <v>196</v>
      </c>
      <c r="E112" s="61" t="s">
        <v>1918</v>
      </c>
      <c r="F112" s="47"/>
      <c r="G112" s="4">
        <v>66</v>
      </c>
      <c r="H112" s="4" t="s">
        <v>1379</v>
      </c>
      <c r="I112" s="4" t="s">
        <v>121</v>
      </c>
      <c r="J112" s="4" t="s">
        <v>625</v>
      </c>
      <c r="K112" s="4"/>
      <c r="L112" s="29" t="s">
        <v>1920</v>
      </c>
      <c r="M112" s="28">
        <v>45559</v>
      </c>
      <c r="N112" s="4" t="s">
        <v>268</v>
      </c>
      <c r="O112" s="4">
        <v>2</v>
      </c>
      <c r="P112" s="251">
        <f t="shared" si="5"/>
        <v>13</v>
      </c>
      <c r="Q112" s="4" t="s">
        <v>173</v>
      </c>
      <c r="R112" s="4" t="s">
        <v>173</v>
      </c>
      <c r="S112" s="4" t="s">
        <v>173</v>
      </c>
      <c r="T112" s="4" t="s">
        <v>173</v>
      </c>
      <c r="U112" s="4" t="s">
        <v>906</v>
      </c>
      <c r="V112" s="4">
        <f t="shared" si="4"/>
        <v>4</v>
      </c>
      <c r="W112" s="4" t="s">
        <v>54</v>
      </c>
      <c r="X112" s="4"/>
      <c r="Y112" s="4" t="s">
        <v>31</v>
      </c>
      <c r="Z112" s="47"/>
      <c r="AA112" s="4" t="s">
        <v>7</v>
      </c>
      <c r="AB112" s="58" t="s">
        <v>174</v>
      </c>
      <c r="AC112" s="58" t="s">
        <v>174</v>
      </c>
      <c r="AD112" s="93" t="s">
        <v>2518</v>
      </c>
      <c r="AE112" s="6"/>
      <c r="AF112" s="6"/>
      <c r="AG112" s="6"/>
      <c r="AH112" s="6"/>
      <c r="AI112" s="6"/>
      <c r="AJ112" s="6"/>
      <c r="AK112" s="6"/>
      <c r="AL112" s="6"/>
      <c r="AM112" s="6"/>
      <c r="AN112" s="6"/>
      <c r="AO112" s="6"/>
    </row>
    <row r="113" spans="1:41" hidden="1" x14ac:dyDescent="0.3">
      <c r="A113" s="69">
        <v>45572</v>
      </c>
      <c r="B113" s="4">
        <v>13122581</v>
      </c>
      <c r="C113" s="4" t="s">
        <v>259</v>
      </c>
      <c r="D113" s="4" t="s">
        <v>197</v>
      </c>
      <c r="E113" s="61" t="s">
        <v>1921</v>
      </c>
      <c r="F113" s="47"/>
      <c r="G113" s="4">
        <v>35</v>
      </c>
      <c r="H113" s="4" t="s">
        <v>1220</v>
      </c>
      <c r="I113" s="4" t="s">
        <v>121</v>
      </c>
      <c r="J113" s="4" t="s">
        <v>1402</v>
      </c>
      <c r="K113" s="4"/>
      <c r="L113" s="29" t="s">
        <v>1923</v>
      </c>
      <c r="M113" s="28">
        <v>45520</v>
      </c>
      <c r="N113" s="4" t="s">
        <v>268</v>
      </c>
      <c r="O113" s="4">
        <v>3</v>
      </c>
      <c r="P113" s="251">
        <f t="shared" si="5"/>
        <v>52</v>
      </c>
      <c r="Q113" s="4" t="s">
        <v>174</v>
      </c>
      <c r="R113" s="4" t="s">
        <v>174</v>
      </c>
      <c r="S113" s="4" t="s">
        <v>173</v>
      </c>
      <c r="T113" s="4" t="s">
        <v>174</v>
      </c>
      <c r="U113" s="4" t="s">
        <v>174</v>
      </c>
      <c r="V113" s="4">
        <f t="shared" si="4"/>
        <v>1</v>
      </c>
      <c r="W113" s="4" t="s">
        <v>38</v>
      </c>
      <c r="X113" s="4"/>
      <c r="Y113" s="4" t="s">
        <v>39</v>
      </c>
      <c r="Z113" s="47"/>
      <c r="AA113" s="4" t="s">
        <v>7</v>
      </c>
      <c r="AB113" s="58" t="str">
        <f>_xlfn.XLOOKUP(B113,NIPs!E:E,NIPs!AJ:AJ,0,0)</f>
        <v>Sim</v>
      </c>
      <c r="AC113" s="58" t="str">
        <f>_xlfn.XLOOKUP(B113,NIPs!E:E,NIPs!AK:AK,0,0)</f>
        <v>Sim</v>
      </c>
      <c r="AD113" s="29" t="s">
        <v>1924</v>
      </c>
      <c r="AE113" s="6"/>
      <c r="AF113" s="6"/>
      <c r="AG113" s="6"/>
      <c r="AH113" s="6"/>
      <c r="AI113" s="6"/>
      <c r="AJ113" s="6"/>
      <c r="AK113" s="6"/>
      <c r="AL113" s="6"/>
      <c r="AM113" s="6"/>
      <c r="AN113" s="6"/>
      <c r="AO113" s="6"/>
    </row>
    <row r="114" spans="1:41" hidden="1" x14ac:dyDescent="0.3">
      <c r="A114" s="69">
        <v>45573</v>
      </c>
      <c r="B114" s="4">
        <v>13129371</v>
      </c>
      <c r="C114" s="4" t="s">
        <v>259</v>
      </c>
      <c r="D114" s="4" t="s">
        <v>197</v>
      </c>
      <c r="E114" s="61" t="s">
        <v>1926</v>
      </c>
      <c r="F114" s="47"/>
      <c r="G114" s="4">
        <v>71</v>
      </c>
      <c r="H114" s="4" t="s">
        <v>283</v>
      </c>
      <c r="I114" s="4" t="s">
        <v>121</v>
      </c>
      <c r="J114" s="4" t="s">
        <v>355</v>
      </c>
      <c r="K114" s="4"/>
      <c r="L114" s="29" t="s">
        <v>1928</v>
      </c>
      <c r="M114" s="28">
        <v>45570</v>
      </c>
      <c r="N114" s="4" t="s">
        <v>268</v>
      </c>
      <c r="O114" s="4">
        <v>7</v>
      </c>
      <c r="P114" s="251">
        <f t="shared" si="5"/>
        <v>3</v>
      </c>
      <c r="Q114" s="4" t="s">
        <v>174</v>
      </c>
      <c r="R114" s="4" t="s">
        <v>174</v>
      </c>
      <c r="S114" s="4" t="s">
        <v>173</v>
      </c>
      <c r="T114" s="4" t="s">
        <v>174</v>
      </c>
      <c r="U114" s="4" t="s">
        <v>174</v>
      </c>
      <c r="V114" s="4">
        <f t="shared" si="4"/>
        <v>1</v>
      </c>
      <c r="W114" s="4" t="s">
        <v>2446</v>
      </c>
      <c r="X114" s="4"/>
      <c r="Y114" s="4" t="s">
        <v>36</v>
      </c>
      <c r="Z114" s="47"/>
      <c r="AA114" s="4" t="s">
        <v>12</v>
      </c>
      <c r="AB114" s="58" t="str">
        <f>_xlfn.XLOOKUP(B114,NIPs!E:E,NIPs!AJ:AJ,0,0)</f>
        <v>Não</v>
      </c>
      <c r="AC114" s="58" t="str">
        <f>_xlfn.XLOOKUP(B114,NIPs!E:E,NIPs!AK:AK,0,0)</f>
        <v>Sim</v>
      </c>
      <c r="AD114" s="29" t="s">
        <v>1929</v>
      </c>
      <c r="AE114" s="6"/>
      <c r="AF114" s="6"/>
      <c r="AG114" s="6"/>
      <c r="AH114" s="6"/>
      <c r="AI114" s="6"/>
      <c r="AJ114" s="6"/>
      <c r="AK114" s="6"/>
      <c r="AL114" s="6"/>
      <c r="AM114" s="6"/>
      <c r="AN114" s="6"/>
      <c r="AO114" s="6"/>
    </row>
    <row r="115" spans="1:41" hidden="1" x14ac:dyDescent="0.3">
      <c r="A115" s="69">
        <v>45573</v>
      </c>
      <c r="B115" s="4">
        <v>13125409</v>
      </c>
      <c r="C115" s="4" t="s">
        <v>259</v>
      </c>
      <c r="D115" s="4" t="s">
        <v>196</v>
      </c>
      <c r="E115" s="61" t="s">
        <v>1931</v>
      </c>
      <c r="F115" s="47"/>
      <c r="G115" s="4">
        <v>62</v>
      </c>
      <c r="H115" s="4" t="s">
        <v>1220</v>
      </c>
      <c r="I115" s="21" t="s">
        <v>118</v>
      </c>
      <c r="J115" s="4" t="s">
        <v>131</v>
      </c>
      <c r="K115" s="4" t="s">
        <v>274</v>
      </c>
      <c r="L115" s="29" t="s">
        <v>1934</v>
      </c>
      <c r="M115" s="28">
        <v>45540</v>
      </c>
      <c r="N115" s="4" t="s">
        <v>257</v>
      </c>
      <c r="O115" s="4">
        <v>3</v>
      </c>
      <c r="P115" s="251">
        <f t="shared" si="5"/>
        <v>33</v>
      </c>
      <c r="Q115" s="4" t="s">
        <v>173</v>
      </c>
      <c r="R115" s="4" t="s">
        <v>174</v>
      </c>
      <c r="S115" s="4" t="s">
        <v>173</v>
      </c>
      <c r="T115" s="4" t="s">
        <v>173</v>
      </c>
      <c r="U115" s="4" t="s">
        <v>906</v>
      </c>
      <c r="V115" s="4">
        <f t="shared" si="4"/>
        <v>3</v>
      </c>
      <c r="W115" s="4" t="s">
        <v>30</v>
      </c>
      <c r="X115" s="4" t="s">
        <v>1933</v>
      </c>
      <c r="Y115" s="4" t="s">
        <v>28</v>
      </c>
      <c r="Z115" s="47"/>
      <c r="AA115" s="4" t="s">
        <v>7</v>
      </c>
      <c r="AB115" s="58" t="str">
        <f>_xlfn.XLOOKUP(B115,NIPs!E:E,NIPs!AJ:AJ,0,0)</f>
        <v>Não</v>
      </c>
      <c r="AC115" s="58" t="str">
        <f>_xlfn.XLOOKUP(B115,NIPs!E:E,NIPs!AK:AK,0,0)</f>
        <v>Não</v>
      </c>
      <c r="AD115" s="29" t="s">
        <v>1935</v>
      </c>
      <c r="AE115" s="6"/>
      <c r="AF115" s="6"/>
      <c r="AG115" s="6"/>
      <c r="AH115" s="6"/>
      <c r="AI115" s="6"/>
      <c r="AJ115" s="6"/>
      <c r="AK115" s="6"/>
      <c r="AL115" s="6"/>
      <c r="AM115" s="6"/>
      <c r="AN115" s="6"/>
      <c r="AO115" s="6"/>
    </row>
    <row r="116" spans="1:41" hidden="1" x14ac:dyDescent="0.3">
      <c r="A116" s="69">
        <v>45573</v>
      </c>
      <c r="B116" s="4">
        <v>13125607</v>
      </c>
      <c r="C116" s="4" t="s">
        <v>294</v>
      </c>
      <c r="D116" s="4" t="s">
        <v>26</v>
      </c>
      <c r="E116" s="61" t="s">
        <v>1936</v>
      </c>
      <c r="F116" s="47"/>
      <c r="G116" s="4">
        <v>81</v>
      </c>
      <c r="H116" s="4" t="s">
        <v>1379</v>
      </c>
      <c r="I116" s="4" t="s">
        <v>121</v>
      </c>
      <c r="J116" s="4" t="s">
        <v>151</v>
      </c>
      <c r="K116" s="4"/>
      <c r="L116" s="29" t="s">
        <v>1938</v>
      </c>
      <c r="M116" s="28">
        <v>45537</v>
      </c>
      <c r="N116" s="4" t="s">
        <v>268</v>
      </c>
      <c r="O116" s="4">
        <v>8</v>
      </c>
      <c r="P116" s="251">
        <f t="shared" si="5"/>
        <v>36</v>
      </c>
      <c r="Q116" s="4" t="s">
        <v>174</v>
      </c>
      <c r="R116" s="4" t="s">
        <v>174</v>
      </c>
      <c r="S116" s="4" t="s">
        <v>174</v>
      </c>
      <c r="T116" s="4" t="s">
        <v>174</v>
      </c>
      <c r="U116" s="4" t="s">
        <v>174</v>
      </c>
      <c r="V116" s="4">
        <f t="shared" si="4"/>
        <v>0</v>
      </c>
      <c r="W116" s="4" t="s">
        <v>27</v>
      </c>
      <c r="X116" s="4"/>
      <c r="Y116" s="4" t="s">
        <v>25</v>
      </c>
      <c r="Z116" s="47"/>
      <c r="AA116" s="4" t="s">
        <v>14</v>
      </c>
      <c r="AB116" s="58" t="str">
        <f>_xlfn.XLOOKUP(B116,NIPs!E:E,NIPs!AJ:AJ,0,0)</f>
        <v>Não</v>
      </c>
      <c r="AC116" s="58" t="str">
        <f>_xlfn.XLOOKUP(B116,NIPs!E:E,NIPs!AK:AK,0,0)</f>
        <v>Não</v>
      </c>
      <c r="AD116" s="29" t="s">
        <v>2447</v>
      </c>
      <c r="AE116" s="6"/>
      <c r="AF116" s="6"/>
      <c r="AG116" s="6"/>
      <c r="AH116" s="6"/>
      <c r="AI116" s="6"/>
      <c r="AJ116" s="6"/>
      <c r="AK116" s="6"/>
      <c r="AL116" s="6"/>
      <c r="AM116" s="6"/>
      <c r="AN116" s="6"/>
      <c r="AO116" s="6"/>
    </row>
    <row r="117" spans="1:41" hidden="1" x14ac:dyDescent="0.3">
      <c r="A117" s="69">
        <v>45573</v>
      </c>
      <c r="B117" s="4">
        <v>13126222</v>
      </c>
      <c r="C117" s="4" t="s">
        <v>259</v>
      </c>
      <c r="D117" s="4" t="s">
        <v>24</v>
      </c>
      <c r="E117" s="61" t="s">
        <v>1939</v>
      </c>
      <c r="F117" s="47"/>
      <c r="G117" s="4">
        <v>59</v>
      </c>
      <c r="H117" s="4" t="s">
        <v>1379</v>
      </c>
      <c r="I117" s="21" t="s">
        <v>118</v>
      </c>
      <c r="J117" s="4" t="s">
        <v>223</v>
      </c>
      <c r="K117" s="4"/>
      <c r="L117" s="29" t="s">
        <v>1941</v>
      </c>
      <c r="M117" s="28">
        <v>45565</v>
      </c>
      <c r="N117" s="4" t="s">
        <v>257</v>
      </c>
      <c r="O117" s="4">
        <v>2</v>
      </c>
      <c r="P117" s="251">
        <f t="shared" si="5"/>
        <v>8</v>
      </c>
      <c r="Q117" s="4" t="s">
        <v>173</v>
      </c>
      <c r="R117" s="4" t="s">
        <v>174</v>
      </c>
      <c r="S117" s="4" t="s">
        <v>173</v>
      </c>
      <c r="T117" s="4" t="s">
        <v>174</v>
      </c>
      <c r="U117" s="4" t="s">
        <v>174</v>
      </c>
      <c r="V117" s="4">
        <f t="shared" si="4"/>
        <v>2</v>
      </c>
      <c r="W117" s="4" t="s">
        <v>42</v>
      </c>
      <c r="X117" s="4"/>
      <c r="Y117" s="4" t="s">
        <v>39</v>
      </c>
      <c r="Z117" s="47"/>
      <c r="AA117" s="4" t="s">
        <v>12</v>
      </c>
      <c r="AB117" s="58" t="str">
        <f>_xlfn.XLOOKUP(B117,NIPs!E:E,NIPs!AJ:AJ,0,0)</f>
        <v>Sim</v>
      </c>
      <c r="AC117" s="58" t="str">
        <f>_xlfn.XLOOKUP(B117,NIPs!E:E,NIPs!AK:AK,0,0)</f>
        <v>Não</v>
      </c>
      <c r="AD117" s="29" t="s">
        <v>2448</v>
      </c>
      <c r="AE117" s="6"/>
      <c r="AF117" s="6"/>
      <c r="AG117" s="6"/>
      <c r="AH117" s="6"/>
      <c r="AI117" s="6"/>
      <c r="AJ117" s="6"/>
      <c r="AK117" s="6"/>
      <c r="AL117" s="6"/>
      <c r="AM117" s="6"/>
      <c r="AN117" s="6"/>
      <c r="AO117" s="6"/>
    </row>
    <row r="118" spans="1:41" hidden="1" x14ac:dyDescent="0.3">
      <c r="A118" s="69">
        <v>45573</v>
      </c>
      <c r="B118" s="4">
        <v>13126537</v>
      </c>
      <c r="C118" s="4" t="s">
        <v>259</v>
      </c>
      <c r="D118" s="4" t="s">
        <v>197</v>
      </c>
      <c r="E118" s="61" t="s">
        <v>1942</v>
      </c>
      <c r="F118" s="47"/>
      <c r="G118" s="4">
        <v>52</v>
      </c>
      <c r="H118" s="4" t="s">
        <v>283</v>
      </c>
      <c r="I118" s="4" t="s">
        <v>118</v>
      </c>
      <c r="J118" s="4" t="s">
        <v>223</v>
      </c>
      <c r="K118" s="4"/>
      <c r="L118" s="29" t="s">
        <v>1944</v>
      </c>
      <c r="M118" s="28">
        <v>45573</v>
      </c>
      <c r="N118" s="4" t="s">
        <v>268</v>
      </c>
      <c r="O118" s="4">
        <v>2</v>
      </c>
      <c r="P118" s="251">
        <f t="shared" si="5"/>
        <v>0</v>
      </c>
      <c r="Q118" s="4" t="s">
        <v>174</v>
      </c>
      <c r="R118" s="4" t="s">
        <v>174</v>
      </c>
      <c r="S118" s="4" t="s">
        <v>173</v>
      </c>
      <c r="T118" s="4" t="s">
        <v>174</v>
      </c>
      <c r="U118" s="4" t="s">
        <v>174</v>
      </c>
      <c r="V118" s="4">
        <f t="shared" si="4"/>
        <v>1</v>
      </c>
      <c r="W118" s="4" t="s">
        <v>50</v>
      </c>
      <c r="X118" s="4"/>
      <c r="Y118" s="4" t="s">
        <v>31</v>
      </c>
      <c r="Z118" s="47"/>
      <c r="AA118" s="4" t="s">
        <v>7</v>
      </c>
      <c r="AB118" s="58" t="s">
        <v>174</v>
      </c>
      <c r="AC118" s="58" t="s">
        <v>174</v>
      </c>
      <c r="AD118" s="29" t="s">
        <v>1945</v>
      </c>
      <c r="AE118" s="6"/>
      <c r="AF118" s="6"/>
      <c r="AG118" s="6"/>
      <c r="AH118" s="6"/>
      <c r="AI118" s="6"/>
      <c r="AJ118" s="6"/>
      <c r="AK118" s="6"/>
      <c r="AL118" s="6"/>
      <c r="AM118" s="6"/>
      <c r="AN118" s="6"/>
      <c r="AO118" s="6"/>
    </row>
    <row r="119" spans="1:41" hidden="1" x14ac:dyDescent="0.3">
      <c r="A119" s="69">
        <v>45574</v>
      </c>
      <c r="B119" s="4">
        <v>13126967</v>
      </c>
      <c r="C119" s="4" t="s">
        <v>294</v>
      </c>
      <c r="D119" s="4" t="s">
        <v>26</v>
      </c>
      <c r="E119" s="61" t="s">
        <v>1946</v>
      </c>
      <c r="F119" s="47"/>
      <c r="G119" s="4">
        <v>36</v>
      </c>
      <c r="H119" s="4" t="s">
        <v>283</v>
      </c>
      <c r="I119" s="4" t="s">
        <v>121</v>
      </c>
      <c r="J119" s="4" t="s">
        <v>1402</v>
      </c>
      <c r="K119" s="4"/>
      <c r="L119" s="29" t="s">
        <v>1948</v>
      </c>
      <c r="M119" s="28">
        <v>45562</v>
      </c>
      <c r="N119" s="4" t="s">
        <v>268</v>
      </c>
      <c r="O119" s="4">
        <v>2</v>
      </c>
      <c r="P119" s="251">
        <f t="shared" si="5"/>
        <v>12</v>
      </c>
      <c r="Q119" s="4" t="s">
        <v>173</v>
      </c>
      <c r="R119" s="4" t="s">
        <v>174</v>
      </c>
      <c r="S119" s="4" t="s">
        <v>174</v>
      </c>
      <c r="T119" s="4" t="s">
        <v>174</v>
      </c>
      <c r="U119" s="4" t="s">
        <v>174</v>
      </c>
      <c r="V119" s="4">
        <f t="shared" si="4"/>
        <v>1</v>
      </c>
      <c r="W119" s="4" t="s">
        <v>76</v>
      </c>
      <c r="X119" s="4"/>
      <c r="Y119" s="4" t="s">
        <v>31</v>
      </c>
      <c r="Z119" s="47"/>
      <c r="AA119" s="4" t="s">
        <v>14</v>
      </c>
      <c r="AB119" s="58" t="str">
        <f>_xlfn.XLOOKUP(B119,NIPs!E:E,NIPs!AJ:AJ,0,0)</f>
        <v>Não</v>
      </c>
      <c r="AC119" s="58" t="str">
        <f>_xlfn.XLOOKUP(B119,NIPs!E:E,NIPs!AK:AK,0,0)</f>
        <v>Não</v>
      </c>
      <c r="AD119" s="29" t="s">
        <v>2449</v>
      </c>
      <c r="AE119" s="6"/>
      <c r="AF119" s="6"/>
      <c r="AG119" s="6"/>
      <c r="AH119" s="6"/>
      <c r="AI119" s="6"/>
      <c r="AJ119" s="6"/>
      <c r="AK119" s="6"/>
      <c r="AL119" s="6"/>
      <c r="AM119" s="6"/>
      <c r="AN119" s="6"/>
      <c r="AO119" s="6"/>
    </row>
    <row r="120" spans="1:41" hidden="1" x14ac:dyDescent="0.3">
      <c r="A120" s="69">
        <v>45575</v>
      </c>
      <c r="B120" s="31">
        <v>13129330</v>
      </c>
      <c r="C120" s="4" t="s">
        <v>259</v>
      </c>
      <c r="D120" s="4" t="s">
        <v>196</v>
      </c>
      <c r="E120" s="61" t="s">
        <v>1949</v>
      </c>
      <c r="F120" s="47"/>
      <c r="G120" s="4">
        <v>40</v>
      </c>
      <c r="H120" s="4" t="s">
        <v>283</v>
      </c>
      <c r="I120" s="4" t="s">
        <v>121</v>
      </c>
      <c r="J120" s="4" t="s">
        <v>223</v>
      </c>
      <c r="K120" s="4"/>
      <c r="L120" s="29" t="s">
        <v>1952</v>
      </c>
      <c r="M120" s="28">
        <v>45531</v>
      </c>
      <c r="N120" s="4" t="s">
        <v>257</v>
      </c>
      <c r="O120" s="4">
        <v>5</v>
      </c>
      <c r="P120" s="251">
        <f t="shared" si="5"/>
        <v>44</v>
      </c>
      <c r="Q120" s="4" t="s">
        <v>173</v>
      </c>
      <c r="R120" s="4" t="s">
        <v>174</v>
      </c>
      <c r="S120" s="4" t="s">
        <v>173</v>
      </c>
      <c r="T120" s="4" t="s">
        <v>173</v>
      </c>
      <c r="U120" s="4" t="s">
        <v>906</v>
      </c>
      <c r="V120" s="4">
        <f t="shared" si="4"/>
        <v>3</v>
      </c>
      <c r="W120" s="4" t="s">
        <v>30</v>
      </c>
      <c r="X120" s="4" t="s">
        <v>1951</v>
      </c>
      <c r="Y120" s="4" t="s">
        <v>28</v>
      </c>
      <c r="Z120" s="47"/>
      <c r="AA120" s="4" t="s">
        <v>7</v>
      </c>
      <c r="AB120" s="58" t="str">
        <f>_xlfn.XLOOKUP(B120,NIPs!E:E,NIPs!AJ:AJ,0,0)</f>
        <v>Não</v>
      </c>
      <c r="AC120" s="58" t="str">
        <f>_xlfn.XLOOKUP(B120,NIPs!E:E,NIPs!AK:AK,0,0)</f>
        <v>Não</v>
      </c>
      <c r="AD120" s="29" t="s">
        <v>1953</v>
      </c>
      <c r="AE120" s="6"/>
      <c r="AF120" s="6"/>
      <c r="AG120" s="6"/>
      <c r="AH120" s="6"/>
      <c r="AI120" s="6"/>
      <c r="AJ120" s="6"/>
      <c r="AK120" s="6"/>
      <c r="AL120" s="6"/>
      <c r="AM120" s="6"/>
      <c r="AN120" s="6"/>
      <c r="AO120" s="6"/>
    </row>
    <row r="121" spans="1:41" hidden="1" x14ac:dyDescent="0.3">
      <c r="A121" s="69">
        <v>45575</v>
      </c>
      <c r="B121" s="4">
        <v>13131104</v>
      </c>
      <c r="C121" s="4" t="s">
        <v>294</v>
      </c>
      <c r="D121" s="4" t="s">
        <v>26</v>
      </c>
      <c r="E121" s="61" t="s">
        <v>1954</v>
      </c>
      <c r="F121" s="47"/>
      <c r="G121" s="4">
        <v>98</v>
      </c>
      <c r="H121" s="4" t="s">
        <v>283</v>
      </c>
      <c r="I121" s="4" t="s">
        <v>116</v>
      </c>
      <c r="J121" s="4" t="s">
        <v>355</v>
      </c>
      <c r="K121" s="4" t="s">
        <v>274</v>
      </c>
      <c r="L121" s="29" t="s">
        <v>1956</v>
      </c>
      <c r="M121" s="28">
        <v>45551</v>
      </c>
      <c r="N121" s="4" t="s">
        <v>268</v>
      </c>
      <c r="O121" s="4">
        <v>1</v>
      </c>
      <c r="P121" s="251">
        <f t="shared" si="5"/>
        <v>24</v>
      </c>
      <c r="Q121" s="4" t="s">
        <v>174</v>
      </c>
      <c r="R121" s="4" t="s">
        <v>174</v>
      </c>
      <c r="S121" s="4" t="s">
        <v>173</v>
      </c>
      <c r="T121" s="4" t="s">
        <v>174</v>
      </c>
      <c r="U121" s="4" t="s">
        <v>174</v>
      </c>
      <c r="V121" s="4">
        <f t="shared" si="4"/>
        <v>1</v>
      </c>
      <c r="W121" s="4" t="s">
        <v>27</v>
      </c>
      <c r="X121" s="4"/>
      <c r="Y121" s="4" t="s">
        <v>25</v>
      </c>
      <c r="Z121" s="47"/>
      <c r="AA121" s="4" t="s">
        <v>14</v>
      </c>
      <c r="AB121" s="58" t="str">
        <f>_xlfn.XLOOKUP(B121,NIPs!E:E,NIPs!AJ:AJ,0,0)</f>
        <v>Não</v>
      </c>
      <c r="AC121" s="58" t="str">
        <f>_xlfn.XLOOKUP(B121,NIPs!E:E,NIPs!AK:AK,0,0)</f>
        <v>Não</v>
      </c>
      <c r="AD121" s="29" t="s">
        <v>1957</v>
      </c>
      <c r="AE121" s="6"/>
      <c r="AF121" s="6"/>
      <c r="AG121" s="6"/>
      <c r="AH121" s="6"/>
      <c r="AI121" s="6"/>
      <c r="AJ121" s="6"/>
      <c r="AK121" s="6"/>
      <c r="AL121" s="6"/>
      <c r="AM121" s="6"/>
      <c r="AN121" s="6"/>
      <c r="AO121" s="6"/>
    </row>
    <row r="122" spans="1:41" hidden="1" x14ac:dyDescent="0.3">
      <c r="A122" s="69">
        <v>45575</v>
      </c>
      <c r="B122" s="4">
        <v>13131629</v>
      </c>
      <c r="C122" s="4" t="s">
        <v>259</v>
      </c>
      <c r="D122" s="4" t="s">
        <v>26</v>
      </c>
      <c r="E122" s="61" t="s">
        <v>1958</v>
      </c>
      <c r="F122" s="47"/>
      <c r="G122" s="4">
        <v>62</v>
      </c>
      <c r="H122" s="4" t="s">
        <v>283</v>
      </c>
      <c r="I122" s="4" t="s">
        <v>116</v>
      </c>
      <c r="J122" s="4" t="s">
        <v>1402</v>
      </c>
      <c r="K122" s="4" t="s">
        <v>274</v>
      </c>
      <c r="L122" s="29" t="s">
        <v>1960</v>
      </c>
      <c r="M122" s="28">
        <v>45519</v>
      </c>
      <c r="N122" s="4" t="s">
        <v>257</v>
      </c>
      <c r="O122" s="4">
        <v>2</v>
      </c>
      <c r="P122" s="251">
        <f t="shared" si="5"/>
        <v>56</v>
      </c>
      <c r="Q122" s="4" t="s">
        <v>174</v>
      </c>
      <c r="R122" s="4" t="s">
        <v>174</v>
      </c>
      <c r="S122" s="4" t="s">
        <v>173</v>
      </c>
      <c r="T122" s="4" t="s">
        <v>174</v>
      </c>
      <c r="U122" s="4" t="s">
        <v>174</v>
      </c>
      <c r="V122" s="4">
        <f t="shared" si="4"/>
        <v>1</v>
      </c>
      <c r="W122" s="4" t="s">
        <v>27</v>
      </c>
      <c r="X122" s="4"/>
      <c r="Y122" s="4" t="s">
        <v>25</v>
      </c>
      <c r="Z122" s="47"/>
      <c r="AA122" s="4" t="s">
        <v>14</v>
      </c>
      <c r="AB122" s="58" t="str">
        <f>_xlfn.XLOOKUP(B122,NIPs!E:E,NIPs!AJ:AJ,0,0)</f>
        <v>Não</v>
      </c>
      <c r="AC122" s="58" t="str">
        <f>_xlfn.XLOOKUP(B122,NIPs!E:E,NIPs!AK:AK,0,0)</f>
        <v>Não</v>
      </c>
      <c r="AD122" s="29" t="s">
        <v>1961</v>
      </c>
      <c r="AE122" s="6"/>
      <c r="AF122" s="6"/>
      <c r="AG122" s="6"/>
      <c r="AH122" s="6"/>
      <c r="AI122" s="6"/>
      <c r="AJ122" s="6"/>
      <c r="AK122" s="6"/>
      <c r="AL122" s="6"/>
      <c r="AM122" s="6"/>
      <c r="AN122" s="6"/>
      <c r="AO122" s="6"/>
    </row>
    <row r="123" spans="1:41" hidden="1" x14ac:dyDescent="0.3">
      <c r="A123" s="69">
        <v>45576</v>
      </c>
      <c r="B123" s="4">
        <v>13133116</v>
      </c>
      <c r="C123" s="4" t="s">
        <v>294</v>
      </c>
      <c r="D123" s="4" t="s">
        <v>1965</v>
      </c>
      <c r="E123" s="61" t="s">
        <v>1963</v>
      </c>
      <c r="F123" s="47"/>
      <c r="G123" s="4">
        <v>68</v>
      </c>
      <c r="H123" s="4" t="s">
        <v>283</v>
      </c>
      <c r="I123" s="4" t="s">
        <v>116</v>
      </c>
      <c r="J123" s="4" t="s">
        <v>223</v>
      </c>
      <c r="K123" s="4" t="s">
        <v>274</v>
      </c>
      <c r="L123" s="29" t="s">
        <v>1966</v>
      </c>
      <c r="M123" s="28">
        <v>45555</v>
      </c>
      <c r="N123" s="4" t="s">
        <v>268</v>
      </c>
      <c r="O123" s="4">
        <v>14</v>
      </c>
      <c r="P123" s="251">
        <f t="shared" si="5"/>
        <v>21</v>
      </c>
      <c r="Q123" s="4" t="s">
        <v>173</v>
      </c>
      <c r="R123" s="4" t="s">
        <v>173</v>
      </c>
      <c r="S123" s="4" t="s">
        <v>173</v>
      </c>
      <c r="T123" s="4" t="s">
        <v>173</v>
      </c>
      <c r="U123" s="4" t="s">
        <v>1968</v>
      </c>
      <c r="V123" s="4">
        <f t="shared" si="4"/>
        <v>4</v>
      </c>
      <c r="W123" s="4" t="s">
        <v>73</v>
      </c>
      <c r="X123" s="4"/>
      <c r="Y123" s="4" t="s">
        <v>33</v>
      </c>
      <c r="Z123" s="47"/>
      <c r="AA123" s="4" t="s">
        <v>7</v>
      </c>
      <c r="AB123" s="58" t="str">
        <f>_xlfn.XLOOKUP(B123,NIPs!E:E,NIPs!AJ:AJ,0,0)</f>
        <v>Sim</v>
      </c>
      <c r="AC123" s="58" t="str">
        <f>_xlfn.XLOOKUP(B123,NIPs!E:E,NIPs!AK:AK,0,0)</f>
        <v>Sim</v>
      </c>
      <c r="AD123" s="29" t="s">
        <v>1967</v>
      </c>
      <c r="AE123" s="6"/>
      <c r="AF123" s="6"/>
      <c r="AG123" s="6"/>
      <c r="AH123" s="6"/>
      <c r="AI123" s="6"/>
      <c r="AJ123" s="6"/>
      <c r="AK123" s="6"/>
      <c r="AL123" s="6"/>
      <c r="AM123" s="6"/>
      <c r="AN123" s="6"/>
      <c r="AO123" s="6"/>
    </row>
    <row r="124" spans="1:41" hidden="1" x14ac:dyDescent="0.3">
      <c r="A124" s="69">
        <v>45576</v>
      </c>
      <c r="B124" s="4">
        <v>13133637</v>
      </c>
      <c r="C124" s="4" t="s">
        <v>294</v>
      </c>
      <c r="D124" s="4" t="s">
        <v>26</v>
      </c>
      <c r="E124" s="61" t="s">
        <v>1969</v>
      </c>
      <c r="F124" s="47"/>
      <c r="G124" s="4">
        <v>84</v>
      </c>
      <c r="H124" s="4" t="s">
        <v>336</v>
      </c>
      <c r="I124" s="4" t="s">
        <v>121</v>
      </c>
      <c r="J124" s="4" t="s">
        <v>164</v>
      </c>
      <c r="K124" s="4" t="s">
        <v>274</v>
      </c>
      <c r="L124" s="29" t="s">
        <v>1971</v>
      </c>
      <c r="M124" s="28">
        <v>45551</v>
      </c>
      <c r="N124" s="4" t="s">
        <v>268</v>
      </c>
      <c r="O124" s="4">
        <v>3</v>
      </c>
      <c r="P124" s="251">
        <f t="shared" si="5"/>
        <v>25</v>
      </c>
      <c r="Q124" s="4" t="s">
        <v>174</v>
      </c>
      <c r="R124" s="4" t="s">
        <v>174</v>
      </c>
      <c r="S124" s="4" t="s">
        <v>173</v>
      </c>
      <c r="T124" s="4" t="s">
        <v>174</v>
      </c>
      <c r="U124" s="4" t="s">
        <v>174</v>
      </c>
      <c r="V124" s="4">
        <f t="shared" si="4"/>
        <v>1</v>
      </c>
      <c r="W124" s="4" t="s">
        <v>27</v>
      </c>
      <c r="X124" s="4"/>
      <c r="Y124" s="4" t="s">
        <v>25</v>
      </c>
      <c r="Z124" s="47"/>
      <c r="AA124" s="4" t="s">
        <v>14</v>
      </c>
      <c r="AB124" s="58" t="str">
        <f>_xlfn.XLOOKUP(B124,NIPs!E:E,NIPs!AJ:AJ,0,0)</f>
        <v>Não</v>
      </c>
      <c r="AC124" s="58" t="str">
        <f>_xlfn.XLOOKUP(B124,NIPs!E:E,NIPs!AK:AK,0,0)</f>
        <v>Não</v>
      </c>
      <c r="AD124" s="29" t="s">
        <v>1972</v>
      </c>
      <c r="AE124" s="6"/>
      <c r="AF124" s="6"/>
      <c r="AG124" s="6"/>
      <c r="AH124" s="6"/>
      <c r="AI124" s="6"/>
      <c r="AJ124" s="6"/>
      <c r="AK124" s="6"/>
      <c r="AL124" s="6"/>
      <c r="AM124" s="6"/>
      <c r="AN124" s="6"/>
      <c r="AO124" s="6"/>
    </row>
    <row r="125" spans="1:41" hidden="1" x14ac:dyDescent="0.3">
      <c r="A125" s="69">
        <v>45579</v>
      </c>
      <c r="B125" s="4">
        <v>13134623</v>
      </c>
      <c r="C125" s="4" t="s">
        <v>294</v>
      </c>
      <c r="D125" s="4" t="s">
        <v>26</v>
      </c>
      <c r="E125" s="61" t="s">
        <v>1973</v>
      </c>
      <c r="F125" s="47"/>
      <c r="G125" s="4">
        <v>74</v>
      </c>
      <c r="H125" s="4" t="s">
        <v>283</v>
      </c>
      <c r="I125" s="4" t="s">
        <v>116</v>
      </c>
      <c r="J125" s="4" t="s">
        <v>226</v>
      </c>
      <c r="K125" s="4" t="s">
        <v>274</v>
      </c>
      <c r="L125" s="29" t="s">
        <v>1975</v>
      </c>
      <c r="M125" s="28">
        <v>45554</v>
      </c>
      <c r="N125" s="4" t="s">
        <v>268</v>
      </c>
      <c r="O125" s="4">
        <v>2</v>
      </c>
      <c r="P125" s="251">
        <f t="shared" si="5"/>
        <v>25</v>
      </c>
      <c r="Q125" s="4" t="s">
        <v>173</v>
      </c>
      <c r="R125" s="4" t="s">
        <v>174</v>
      </c>
      <c r="S125" s="4" t="s">
        <v>173</v>
      </c>
      <c r="T125" s="4" t="s">
        <v>174</v>
      </c>
      <c r="U125" s="4" t="s">
        <v>174</v>
      </c>
      <c r="V125" s="4">
        <f t="shared" si="4"/>
        <v>2</v>
      </c>
      <c r="W125" s="4" t="s">
        <v>27</v>
      </c>
      <c r="X125" s="4"/>
      <c r="Y125" s="4" t="s">
        <v>25</v>
      </c>
      <c r="Z125" s="47"/>
      <c r="AA125" s="4" t="s">
        <v>14</v>
      </c>
      <c r="AB125" s="58" t="str">
        <f>_xlfn.XLOOKUP(B125,NIPs!E:E,NIPs!AJ:AJ,0,0)</f>
        <v>Não</v>
      </c>
      <c r="AC125" s="58" t="str">
        <f>_xlfn.XLOOKUP(B125,NIPs!E:E,NIPs!AK:AK,0,0)</f>
        <v>Não</v>
      </c>
      <c r="AD125" s="29" t="s">
        <v>1976</v>
      </c>
      <c r="AE125" s="6"/>
      <c r="AF125" s="6"/>
      <c r="AG125" s="6"/>
      <c r="AH125" s="6"/>
      <c r="AI125" s="6"/>
      <c r="AJ125" s="6"/>
      <c r="AK125" s="6"/>
      <c r="AL125" s="6"/>
      <c r="AM125" s="6"/>
      <c r="AN125" s="6"/>
      <c r="AO125" s="6"/>
    </row>
    <row r="126" spans="1:41" hidden="1" x14ac:dyDescent="0.3">
      <c r="A126" s="69">
        <v>45579</v>
      </c>
      <c r="B126" s="4">
        <v>13135133</v>
      </c>
      <c r="C126" s="4" t="s">
        <v>294</v>
      </c>
      <c r="D126" s="4" t="s">
        <v>205</v>
      </c>
      <c r="E126" s="61" t="s">
        <v>1978</v>
      </c>
      <c r="F126" s="47"/>
      <c r="G126" s="4">
        <v>47</v>
      </c>
      <c r="H126" s="4" t="s">
        <v>1220</v>
      </c>
      <c r="I126" s="4" t="s">
        <v>121</v>
      </c>
      <c r="J126" s="4" t="s">
        <v>304</v>
      </c>
      <c r="K126" s="4" t="s">
        <v>262</v>
      </c>
      <c r="L126" s="29" t="s">
        <v>1980</v>
      </c>
      <c r="M126" s="28">
        <v>45562</v>
      </c>
      <c r="N126" s="4" t="s">
        <v>268</v>
      </c>
      <c r="O126" s="4">
        <v>7</v>
      </c>
      <c r="P126" s="251">
        <f t="shared" si="5"/>
        <v>17</v>
      </c>
      <c r="Q126" s="4" t="s">
        <v>174</v>
      </c>
      <c r="R126" s="4" t="s">
        <v>174</v>
      </c>
      <c r="S126" s="4" t="s">
        <v>173</v>
      </c>
      <c r="T126" s="4" t="s">
        <v>174</v>
      </c>
      <c r="U126" s="4" t="s">
        <v>174</v>
      </c>
      <c r="V126" s="4">
        <f t="shared" si="4"/>
        <v>1</v>
      </c>
      <c r="W126" s="4" t="s">
        <v>56</v>
      </c>
      <c r="X126" s="4"/>
      <c r="Y126" s="4" t="s">
        <v>33</v>
      </c>
      <c r="Z126" s="47"/>
      <c r="AA126" s="4" t="s">
        <v>12</v>
      </c>
      <c r="AB126" s="58" t="str">
        <f>_xlfn.XLOOKUP(B126,NIPs!E:E,NIPs!AJ:AJ,0,0)</f>
        <v>Sim</v>
      </c>
      <c r="AC126" s="58" t="str">
        <f>_xlfn.XLOOKUP(B126,NIPs!E:E,NIPs!AK:AK,0,0)</f>
        <v>Sim</v>
      </c>
      <c r="AD126" s="29" t="s">
        <v>1981</v>
      </c>
      <c r="AE126" s="6"/>
      <c r="AF126" s="6"/>
      <c r="AG126" s="6"/>
      <c r="AH126" s="6"/>
      <c r="AI126" s="6"/>
      <c r="AJ126" s="6"/>
      <c r="AK126" s="6"/>
      <c r="AL126" s="6"/>
      <c r="AM126" s="6"/>
      <c r="AN126" s="6"/>
      <c r="AO126" s="6"/>
    </row>
    <row r="127" spans="1:41" ht="15" hidden="1" customHeight="1" x14ac:dyDescent="0.3">
      <c r="A127" s="69">
        <v>45579</v>
      </c>
      <c r="B127" s="4">
        <v>13135161</v>
      </c>
      <c r="C127" s="110" t="s">
        <v>2557</v>
      </c>
      <c r="D127" s="4" t="s">
        <v>57</v>
      </c>
      <c r="E127" s="61" t="s">
        <v>1982</v>
      </c>
      <c r="F127" s="47"/>
      <c r="G127" s="4">
        <v>54</v>
      </c>
      <c r="H127" s="4" t="s">
        <v>283</v>
      </c>
      <c r="I127" s="4" t="s">
        <v>121</v>
      </c>
      <c r="J127" s="4" t="s">
        <v>224</v>
      </c>
      <c r="K127" s="4" t="s">
        <v>262</v>
      </c>
      <c r="L127" s="29" t="s">
        <v>1984</v>
      </c>
      <c r="M127" s="28">
        <v>45579</v>
      </c>
      <c r="N127" s="4" t="s">
        <v>268</v>
      </c>
      <c r="O127" s="4">
        <v>2</v>
      </c>
      <c r="P127" s="251">
        <f t="shared" si="5"/>
        <v>0</v>
      </c>
      <c r="Q127" s="4" t="s">
        <v>173</v>
      </c>
      <c r="R127" s="4" t="s">
        <v>173</v>
      </c>
      <c r="S127" s="4" t="s">
        <v>173</v>
      </c>
      <c r="T127" s="4" t="s">
        <v>174</v>
      </c>
      <c r="U127" s="4" t="s">
        <v>1517</v>
      </c>
      <c r="V127" s="4">
        <f t="shared" si="4"/>
        <v>3</v>
      </c>
      <c r="W127" s="4" t="s">
        <v>2450</v>
      </c>
      <c r="X127" s="4"/>
      <c r="Y127" s="4" t="s">
        <v>33</v>
      </c>
      <c r="Z127" s="47"/>
      <c r="AA127" s="4" t="s">
        <v>12</v>
      </c>
      <c r="AB127" s="58" t="str">
        <f>_xlfn.XLOOKUP(B127,NIPs!E:E,NIPs!AJ:AJ,0,0)</f>
        <v>Sim</v>
      </c>
      <c r="AC127" s="58" t="str">
        <f>_xlfn.XLOOKUP(B127,NIPs!E:E,NIPs!AK:AK,0,0)</f>
        <v>Não</v>
      </c>
      <c r="AD127" s="29" t="s">
        <v>1985</v>
      </c>
      <c r="AE127" s="6"/>
      <c r="AF127" s="6"/>
      <c r="AG127" s="6"/>
      <c r="AH127" s="6"/>
      <c r="AI127" s="6"/>
      <c r="AJ127" s="6"/>
      <c r="AK127" s="6"/>
      <c r="AL127" s="6"/>
      <c r="AM127" s="6"/>
      <c r="AN127" s="6"/>
      <c r="AO127" s="6"/>
    </row>
    <row r="128" spans="1:41" hidden="1" x14ac:dyDescent="0.3">
      <c r="A128" s="69">
        <v>45579</v>
      </c>
      <c r="B128" s="4">
        <v>13135319</v>
      </c>
      <c r="C128" s="4" t="s">
        <v>259</v>
      </c>
      <c r="D128" s="4" t="s">
        <v>196</v>
      </c>
      <c r="E128" s="61" t="s">
        <v>1982</v>
      </c>
      <c r="F128" s="47"/>
      <c r="G128" s="4">
        <v>54</v>
      </c>
      <c r="H128" s="4" t="s">
        <v>283</v>
      </c>
      <c r="I128" s="4" t="s">
        <v>121</v>
      </c>
      <c r="J128" s="4" t="s">
        <v>224</v>
      </c>
      <c r="K128" s="4" t="s">
        <v>262</v>
      </c>
      <c r="L128" s="29" t="s">
        <v>1986</v>
      </c>
      <c r="M128" s="28">
        <v>45528</v>
      </c>
      <c r="N128" s="4" t="s">
        <v>257</v>
      </c>
      <c r="O128" s="4">
        <v>5</v>
      </c>
      <c r="P128" s="251">
        <f t="shared" si="5"/>
        <v>51</v>
      </c>
      <c r="Q128" s="4" t="s">
        <v>173</v>
      </c>
      <c r="R128" s="4" t="s">
        <v>174</v>
      </c>
      <c r="S128" s="4" t="s">
        <v>173</v>
      </c>
      <c r="T128" s="4" t="s">
        <v>174</v>
      </c>
      <c r="U128" s="4" t="s">
        <v>174</v>
      </c>
      <c r="V128" s="4">
        <f t="shared" si="4"/>
        <v>2</v>
      </c>
      <c r="W128" s="4" t="s">
        <v>2478</v>
      </c>
      <c r="X128" s="4"/>
      <c r="Y128" s="4" t="s">
        <v>28</v>
      </c>
      <c r="Z128" s="47"/>
      <c r="AA128" s="4" t="s">
        <v>7</v>
      </c>
      <c r="AB128" s="58" t="str">
        <f>_xlfn.XLOOKUP(B128,NIPs!E:E,NIPs!AJ:AJ,0,0)</f>
        <v>Sim</v>
      </c>
      <c r="AC128" s="58" t="str">
        <f>_xlfn.XLOOKUP(B128,NIPs!E:E,NIPs!AK:AK,0,0)</f>
        <v>Não</v>
      </c>
      <c r="AD128" s="29" t="s">
        <v>1987</v>
      </c>
      <c r="AE128" s="6"/>
      <c r="AF128" s="6"/>
      <c r="AG128" s="6"/>
      <c r="AH128" s="6"/>
      <c r="AI128" s="6"/>
      <c r="AJ128" s="6"/>
      <c r="AK128" s="6"/>
      <c r="AL128" s="6"/>
      <c r="AM128" s="6"/>
      <c r="AN128" s="6"/>
      <c r="AO128" s="6"/>
    </row>
    <row r="129" spans="1:41" hidden="1" x14ac:dyDescent="0.3">
      <c r="A129" s="69">
        <v>45580</v>
      </c>
      <c r="B129" s="4">
        <v>13138172</v>
      </c>
      <c r="C129" s="4" t="s">
        <v>259</v>
      </c>
      <c r="D129" s="4" t="s">
        <v>196</v>
      </c>
      <c r="E129" s="61" t="s">
        <v>1988</v>
      </c>
      <c r="F129" s="47"/>
      <c r="G129" s="4">
        <v>24</v>
      </c>
      <c r="H129" s="4" t="s">
        <v>283</v>
      </c>
      <c r="I129" s="4" t="s">
        <v>178</v>
      </c>
      <c r="J129" s="4" t="s">
        <v>355</v>
      </c>
      <c r="K129" s="4" t="s">
        <v>262</v>
      </c>
      <c r="L129" s="29" t="s">
        <v>1991</v>
      </c>
      <c r="M129" s="28">
        <v>45534</v>
      </c>
      <c r="N129" s="4" t="s">
        <v>268</v>
      </c>
      <c r="O129" s="4">
        <v>12</v>
      </c>
      <c r="P129" s="251">
        <f t="shared" si="5"/>
        <v>46</v>
      </c>
      <c r="Q129" s="4" t="s">
        <v>173</v>
      </c>
      <c r="R129" s="4" t="s">
        <v>174</v>
      </c>
      <c r="S129" s="4" t="s">
        <v>173</v>
      </c>
      <c r="T129" s="4" t="s">
        <v>174</v>
      </c>
      <c r="U129" s="4" t="s">
        <v>174</v>
      </c>
      <c r="V129" s="4">
        <f t="shared" si="4"/>
        <v>2</v>
      </c>
      <c r="W129" s="4" t="s">
        <v>32</v>
      </c>
      <c r="X129" s="4" t="s">
        <v>1990</v>
      </c>
      <c r="Y129" s="4" t="s">
        <v>28</v>
      </c>
      <c r="Z129" s="47"/>
      <c r="AA129" s="4" t="s">
        <v>7</v>
      </c>
      <c r="AB129" s="58" t="str">
        <f>_xlfn.XLOOKUP(B129,NIPs!E:E,NIPs!AJ:AJ,0,0)</f>
        <v>Sim</v>
      </c>
      <c r="AC129" s="58" t="str">
        <f>_xlfn.XLOOKUP(B129,NIPs!E:E,NIPs!AK:AK,0,0)</f>
        <v>Não</v>
      </c>
      <c r="AD129" s="29" t="s">
        <v>1992</v>
      </c>
      <c r="AE129" s="6"/>
      <c r="AF129" s="6"/>
      <c r="AG129" s="6"/>
      <c r="AH129" s="6"/>
      <c r="AI129" s="6"/>
      <c r="AJ129" s="6"/>
      <c r="AK129" s="6"/>
      <c r="AL129" s="6"/>
      <c r="AM129" s="6"/>
      <c r="AN129" s="6"/>
      <c r="AO129" s="6"/>
    </row>
    <row r="130" spans="1:41" hidden="1" x14ac:dyDescent="0.3">
      <c r="A130" s="69">
        <v>45580</v>
      </c>
      <c r="B130" s="4">
        <v>13138321</v>
      </c>
      <c r="C130" s="4" t="s">
        <v>259</v>
      </c>
      <c r="D130" s="4" t="s">
        <v>1995</v>
      </c>
      <c r="E130" s="61" t="s">
        <v>1993</v>
      </c>
      <c r="F130" s="47"/>
      <c r="G130" s="4">
        <v>50</v>
      </c>
      <c r="H130" s="4" t="s">
        <v>1379</v>
      </c>
      <c r="I130" s="4" t="s">
        <v>121</v>
      </c>
      <c r="J130" s="4" t="s">
        <v>131</v>
      </c>
      <c r="K130" s="4" t="s">
        <v>274</v>
      </c>
      <c r="L130" s="29" t="s">
        <v>1996</v>
      </c>
      <c r="M130" s="28">
        <v>45579</v>
      </c>
      <c r="N130" s="4" t="s">
        <v>268</v>
      </c>
      <c r="O130" s="4">
        <v>16</v>
      </c>
      <c r="P130" s="251">
        <f t="shared" si="5"/>
        <v>1</v>
      </c>
      <c r="Q130" s="4" t="s">
        <v>173</v>
      </c>
      <c r="R130" s="4" t="s">
        <v>173</v>
      </c>
      <c r="S130" s="4" t="s">
        <v>173</v>
      </c>
      <c r="T130" s="4" t="s">
        <v>174</v>
      </c>
      <c r="U130" s="4" t="s">
        <v>1517</v>
      </c>
      <c r="V130" s="4">
        <f t="shared" si="4"/>
        <v>3</v>
      </c>
      <c r="W130" s="4" t="s">
        <v>47</v>
      </c>
      <c r="X130" s="4"/>
      <c r="Y130" s="4" t="s">
        <v>36</v>
      </c>
      <c r="Z130" s="47"/>
      <c r="AA130" s="4" t="s">
        <v>7</v>
      </c>
      <c r="AB130" s="58" t="str">
        <f>_xlfn.XLOOKUP(B130,NIPs!E:E,NIPs!AJ:AJ,0,0)</f>
        <v>Sim</v>
      </c>
      <c r="AC130" s="58" t="str">
        <f>_xlfn.XLOOKUP(B130,NIPs!E:E,NIPs!AK:AK,0,0)</f>
        <v>Sim</v>
      </c>
      <c r="AD130" s="29" t="s">
        <v>1997</v>
      </c>
      <c r="AE130" s="6"/>
      <c r="AF130" s="6"/>
      <c r="AG130" s="6"/>
      <c r="AH130" s="6"/>
      <c r="AI130" s="6"/>
      <c r="AJ130" s="6"/>
      <c r="AK130" s="6"/>
      <c r="AL130" s="6"/>
      <c r="AM130" s="6"/>
      <c r="AN130" s="6"/>
      <c r="AO130" s="6"/>
    </row>
    <row r="131" spans="1:41" x14ac:dyDescent="0.3">
      <c r="A131" s="69">
        <v>45580</v>
      </c>
      <c r="B131" s="3">
        <v>13138814</v>
      </c>
      <c r="C131" s="4" t="s">
        <v>259</v>
      </c>
      <c r="D131" s="4" t="s">
        <v>196</v>
      </c>
      <c r="E131" s="61" t="s">
        <v>1998</v>
      </c>
      <c r="F131" s="47"/>
      <c r="G131" s="4">
        <v>50</v>
      </c>
      <c r="H131" s="4" t="s">
        <v>1220</v>
      </c>
      <c r="I131" s="4" t="s">
        <v>121</v>
      </c>
      <c r="J131" s="4" t="s">
        <v>226</v>
      </c>
      <c r="K131" s="4" t="s">
        <v>262</v>
      </c>
      <c r="L131" s="29" t="s">
        <v>2000</v>
      </c>
      <c r="M131" s="28">
        <v>45580</v>
      </c>
      <c r="N131" s="4" t="s">
        <v>268</v>
      </c>
      <c r="O131" s="4">
        <v>1</v>
      </c>
      <c r="P131" s="251">
        <f t="shared" si="5"/>
        <v>0</v>
      </c>
      <c r="Q131" s="4" t="s">
        <v>174</v>
      </c>
      <c r="R131" s="4" t="s">
        <v>174</v>
      </c>
      <c r="S131" s="4" t="s">
        <v>173</v>
      </c>
      <c r="T131" s="4" t="s">
        <v>174</v>
      </c>
      <c r="U131" s="4" t="s">
        <v>174</v>
      </c>
      <c r="V131" s="4">
        <f t="shared" si="4"/>
        <v>1</v>
      </c>
      <c r="W131" s="4" t="s">
        <v>50</v>
      </c>
      <c r="X131" s="4"/>
      <c r="Y131" s="4" t="s">
        <v>51</v>
      </c>
      <c r="Z131" s="47"/>
      <c r="AA131" s="4" t="s">
        <v>12</v>
      </c>
      <c r="AB131" s="58" t="str">
        <f>_xlfn.XLOOKUP(B131,NIPs!E:E,NIPs!AJ:AJ,0,0)</f>
        <v>Sim</v>
      </c>
      <c r="AC131" s="58" t="str">
        <f>_xlfn.XLOOKUP(B131,NIPs!E:E,NIPs!AK:AK,0,0)</f>
        <v>Não</v>
      </c>
      <c r="AD131" s="29" t="s">
        <v>2001</v>
      </c>
      <c r="AE131" s="6"/>
      <c r="AF131" s="6"/>
      <c r="AG131" s="6"/>
      <c r="AH131" s="6"/>
      <c r="AI131" s="6"/>
      <c r="AJ131" s="6"/>
      <c r="AK131" s="6"/>
      <c r="AL131" s="6"/>
      <c r="AM131" s="6"/>
      <c r="AN131" s="6"/>
      <c r="AO131" s="6"/>
    </row>
    <row r="132" spans="1:41" hidden="1" x14ac:dyDescent="0.3">
      <c r="A132" s="69">
        <v>45580</v>
      </c>
      <c r="B132" s="4">
        <v>13139196</v>
      </c>
      <c r="C132" s="4" t="s">
        <v>294</v>
      </c>
      <c r="D132" s="4" t="s">
        <v>26</v>
      </c>
      <c r="E132" s="61" t="s">
        <v>2002</v>
      </c>
      <c r="F132" s="47"/>
      <c r="G132" s="4">
        <v>66</v>
      </c>
      <c r="H132" s="4" t="s">
        <v>283</v>
      </c>
      <c r="I132" s="4" t="s">
        <v>116</v>
      </c>
      <c r="J132" s="4" t="s">
        <v>226</v>
      </c>
      <c r="K132" s="4" t="s">
        <v>274</v>
      </c>
      <c r="L132" s="29" t="s">
        <v>2004</v>
      </c>
      <c r="M132" s="28">
        <v>45567</v>
      </c>
      <c r="N132" s="4" t="s">
        <v>268</v>
      </c>
      <c r="O132" s="4" t="s">
        <v>227</v>
      </c>
      <c r="P132" s="251">
        <f t="shared" ref="P132:P163" si="6">_xlfn.DAYS(A132,M132)</f>
        <v>13</v>
      </c>
      <c r="Q132" s="4" t="s">
        <v>174</v>
      </c>
      <c r="R132" s="4" t="s">
        <v>174</v>
      </c>
      <c r="S132" s="4" t="s">
        <v>174</v>
      </c>
      <c r="T132" s="4" t="s">
        <v>174</v>
      </c>
      <c r="U132" s="4" t="s">
        <v>174</v>
      </c>
      <c r="V132" s="4">
        <f t="shared" ref="V132:V179" si="7">COUNTIF(Q132:T132,"SIM")</f>
        <v>0</v>
      </c>
      <c r="W132" s="4" t="s">
        <v>27</v>
      </c>
      <c r="X132" s="4"/>
      <c r="Y132" s="4" t="s">
        <v>25</v>
      </c>
      <c r="Z132" s="47"/>
      <c r="AA132" s="4" t="s">
        <v>14</v>
      </c>
      <c r="AB132" s="58" t="str">
        <f>_xlfn.XLOOKUP(B132,NIPs!E:E,NIPs!AJ:AJ,0,0)</f>
        <v>Não</v>
      </c>
      <c r="AC132" s="58" t="str">
        <f>_xlfn.XLOOKUP(B132,NIPs!E:E,NIPs!AK:AK,0,0)</f>
        <v>Não</v>
      </c>
      <c r="AD132" s="29" t="s">
        <v>2292</v>
      </c>
      <c r="AE132" s="6"/>
      <c r="AF132" s="6"/>
      <c r="AG132" s="6"/>
      <c r="AH132" s="6"/>
      <c r="AI132" s="6"/>
      <c r="AJ132" s="6"/>
      <c r="AK132" s="6"/>
      <c r="AL132" s="6"/>
      <c r="AM132" s="6"/>
      <c r="AN132" s="6"/>
      <c r="AO132" s="6"/>
    </row>
    <row r="133" spans="1:41" hidden="1" x14ac:dyDescent="0.3">
      <c r="A133" s="69">
        <v>45580</v>
      </c>
      <c r="B133" s="4">
        <v>13139507</v>
      </c>
      <c r="C133" s="4" t="s">
        <v>259</v>
      </c>
      <c r="D133" s="4" t="s">
        <v>196</v>
      </c>
      <c r="E133" s="61" t="s">
        <v>2005</v>
      </c>
      <c r="F133" s="47"/>
      <c r="G133" s="4">
        <v>72</v>
      </c>
      <c r="H133" s="4" t="s">
        <v>1379</v>
      </c>
      <c r="I133" s="4" t="s">
        <v>116</v>
      </c>
      <c r="J133" s="4" t="s">
        <v>136</v>
      </c>
      <c r="K133" s="4" t="s">
        <v>262</v>
      </c>
      <c r="L133" s="29" t="s">
        <v>2006</v>
      </c>
      <c r="M133" s="28">
        <v>45580</v>
      </c>
      <c r="N133" s="4" t="s">
        <v>268</v>
      </c>
      <c r="O133" s="4">
        <v>1</v>
      </c>
      <c r="P133" s="251">
        <f t="shared" si="6"/>
        <v>0</v>
      </c>
      <c r="Q133" s="4" t="s">
        <v>174</v>
      </c>
      <c r="R133" s="4" t="s">
        <v>174</v>
      </c>
      <c r="S133" s="4" t="s">
        <v>173</v>
      </c>
      <c r="T133" s="4" t="s">
        <v>174</v>
      </c>
      <c r="U133" s="4" t="s">
        <v>174</v>
      </c>
      <c r="V133" s="4">
        <f t="shared" si="7"/>
        <v>1</v>
      </c>
      <c r="W133" s="4" t="s">
        <v>32</v>
      </c>
      <c r="X133" s="4"/>
      <c r="Y133" s="4" t="s">
        <v>28</v>
      </c>
      <c r="Z133" s="47"/>
      <c r="AA133" s="4" t="s">
        <v>7</v>
      </c>
      <c r="AB133" s="58" t="str">
        <f>_xlfn.XLOOKUP(B133,NIPs!E:E,NIPs!AJ:AJ,0,0)</f>
        <v>Não</v>
      </c>
      <c r="AC133" s="58" t="str">
        <f>_xlfn.XLOOKUP(B133,NIPs!E:E,NIPs!AK:AK,0,0)</f>
        <v>Não</v>
      </c>
      <c r="AD133" s="29" t="s">
        <v>2007</v>
      </c>
      <c r="AE133" s="6"/>
      <c r="AF133" s="6"/>
      <c r="AG133" s="6"/>
      <c r="AH133" s="6"/>
      <c r="AI133" s="6"/>
      <c r="AJ133" s="6"/>
      <c r="AK133" s="6"/>
      <c r="AL133" s="6"/>
      <c r="AM133" s="6"/>
      <c r="AN133" s="6"/>
      <c r="AO133" s="6"/>
    </row>
    <row r="134" spans="1:41" hidden="1" x14ac:dyDescent="0.3">
      <c r="A134" s="69">
        <v>45580</v>
      </c>
      <c r="B134" s="4">
        <v>13139766</v>
      </c>
      <c r="C134" s="4" t="s">
        <v>259</v>
      </c>
      <c r="D134" s="4" t="s">
        <v>196</v>
      </c>
      <c r="E134" s="61" t="s">
        <v>2009</v>
      </c>
      <c r="F134" s="47"/>
      <c r="G134" s="4">
        <v>9</v>
      </c>
      <c r="H134" s="4" t="s">
        <v>1379</v>
      </c>
      <c r="I134" s="4" t="s">
        <v>118</v>
      </c>
      <c r="J134" s="4" t="s">
        <v>355</v>
      </c>
      <c r="K134" s="4" t="s">
        <v>262</v>
      </c>
      <c r="L134" s="29" t="s">
        <v>2011</v>
      </c>
      <c r="M134" s="28">
        <v>45504</v>
      </c>
      <c r="N134" s="4" t="s">
        <v>268</v>
      </c>
      <c r="O134" s="4">
        <v>15</v>
      </c>
      <c r="P134" s="251">
        <f t="shared" si="6"/>
        <v>76</v>
      </c>
      <c r="Q134" s="4" t="s">
        <v>173</v>
      </c>
      <c r="R134" s="4" t="s">
        <v>173</v>
      </c>
      <c r="S134" s="4" t="s">
        <v>173</v>
      </c>
      <c r="T134" s="4" t="s">
        <v>174</v>
      </c>
      <c r="U134" s="4" t="s">
        <v>174</v>
      </c>
      <c r="V134" s="4">
        <f t="shared" si="7"/>
        <v>3</v>
      </c>
      <c r="W134" s="4" t="s">
        <v>32</v>
      </c>
      <c r="X134" s="4" t="s">
        <v>2298</v>
      </c>
      <c r="Y134" s="4" t="s">
        <v>28</v>
      </c>
      <c r="Z134" s="47"/>
      <c r="AA134" s="4" t="s">
        <v>12</v>
      </c>
      <c r="AB134" s="58" t="str">
        <f>_xlfn.XLOOKUP(B134,NIPs!E:E,NIPs!AJ:AJ,0,0)</f>
        <v>Sim</v>
      </c>
      <c r="AC134" s="58" t="str">
        <f>_xlfn.XLOOKUP(B134,NIPs!E:E,NIPs!AK:AK,0,0)</f>
        <v>Não</v>
      </c>
      <c r="AD134" s="29" t="s">
        <v>2012</v>
      </c>
      <c r="AE134" s="6"/>
      <c r="AF134" s="6"/>
      <c r="AG134" s="6"/>
      <c r="AH134" s="6"/>
      <c r="AI134" s="6"/>
      <c r="AJ134" s="6"/>
      <c r="AK134" s="6"/>
      <c r="AL134" s="6"/>
      <c r="AM134" s="6"/>
      <c r="AN134" s="6"/>
      <c r="AO134" s="6"/>
    </row>
    <row r="135" spans="1:41" hidden="1" x14ac:dyDescent="0.3">
      <c r="A135" s="69">
        <v>45581</v>
      </c>
      <c r="B135" s="4">
        <v>13140927</v>
      </c>
      <c r="C135" s="4" t="s">
        <v>259</v>
      </c>
      <c r="D135" s="4" t="s">
        <v>196</v>
      </c>
      <c r="E135" s="61" t="s">
        <v>2013</v>
      </c>
      <c r="F135" s="47"/>
      <c r="G135" s="4">
        <v>35</v>
      </c>
      <c r="H135" s="4" t="s">
        <v>1379</v>
      </c>
      <c r="I135" s="4" t="s">
        <v>121</v>
      </c>
      <c r="J135" s="4" t="s">
        <v>1402</v>
      </c>
      <c r="K135" s="4" t="s">
        <v>262</v>
      </c>
      <c r="L135" s="29" t="s">
        <v>2016</v>
      </c>
      <c r="M135" s="28">
        <v>45552</v>
      </c>
      <c r="N135" s="4" t="s">
        <v>268</v>
      </c>
      <c r="O135" s="4">
        <v>4</v>
      </c>
      <c r="P135" s="251">
        <f t="shared" si="6"/>
        <v>29</v>
      </c>
      <c r="Q135" s="4" t="s">
        <v>173</v>
      </c>
      <c r="R135" s="4" t="s">
        <v>174</v>
      </c>
      <c r="S135" s="4" t="s">
        <v>173</v>
      </c>
      <c r="T135" s="4" t="s">
        <v>174</v>
      </c>
      <c r="U135" s="4" t="s">
        <v>174</v>
      </c>
      <c r="V135" s="4">
        <f t="shared" si="7"/>
        <v>2</v>
      </c>
      <c r="W135" s="4" t="s">
        <v>35</v>
      </c>
      <c r="X135" s="4" t="s">
        <v>2015</v>
      </c>
      <c r="Y135" s="4" t="s">
        <v>51</v>
      </c>
      <c r="Z135" s="47"/>
      <c r="AA135" s="4" t="s">
        <v>7</v>
      </c>
      <c r="AB135" s="58" t="s">
        <v>174</v>
      </c>
      <c r="AC135" s="58" t="s">
        <v>174</v>
      </c>
      <c r="AD135" s="29" t="s">
        <v>2017</v>
      </c>
      <c r="AE135" s="6"/>
      <c r="AF135" s="6"/>
      <c r="AG135" s="6"/>
      <c r="AH135" s="6"/>
      <c r="AI135" s="6"/>
      <c r="AJ135" s="6"/>
      <c r="AK135" s="6"/>
      <c r="AL135" s="6"/>
      <c r="AM135" s="6"/>
      <c r="AN135" s="6"/>
      <c r="AO135" s="6"/>
    </row>
    <row r="136" spans="1:41" hidden="1" x14ac:dyDescent="0.3">
      <c r="A136" s="69">
        <v>45581</v>
      </c>
      <c r="B136" s="4">
        <v>13141764</v>
      </c>
      <c r="C136" s="4" t="s">
        <v>259</v>
      </c>
      <c r="D136" s="4" t="s">
        <v>338</v>
      </c>
      <c r="E136" s="61" t="s">
        <v>2018</v>
      </c>
      <c r="F136" s="47"/>
      <c r="G136" s="4">
        <v>40</v>
      </c>
      <c r="H136" s="4" t="s">
        <v>283</v>
      </c>
      <c r="I136" s="4" t="s">
        <v>121</v>
      </c>
      <c r="J136" s="4" t="s">
        <v>355</v>
      </c>
      <c r="K136" s="4"/>
      <c r="L136" s="29" t="s">
        <v>2021</v>
      </c>
      <c r="M136" s="28">
        <v>45581</v>
      </c>
      <c r="N136" s="4" t="s">
        <v>268</v>
      </c>
      <c r="O136" s="4">
        <v>0</v>
      </c>
      <c r="P136" s="251">
        <f t="shared" si="6"/>
        <v>0</v>
      </c>
      <c r="Q136" s="4" t="s">
        <v>174</v>
      </c>
      <c r="R136" s="4" t="s">
        <v>174</v>
      </c>
      <c r="S136" s="4" t="s">
        <v>174</v>
      </c>
      <c r="T136" s="4" t="s">
        <v>174</v>
      </c>
      <c r="U136" s="4" t="s">
        <v>174</v>
      </c>
      <c r="V136" s="4">
        <f t="shared" si="7"/>
        <v>0</v>
      </c>
      <c r="W136" s="4" t="s">
        <v>54</v>
      </c>
      <c r="X136" s="4"/>
      <c r="Y136" s="4" t="s">
        <v>59</v>
      </c>
      <c r="Z136" s="47"/>
      <c r="AA136" s="4" t="s">
        <v>7</v>
      </c>
      <c r="AB136" s="58" t="str">
        <f>_xlfn.XLOOKUP(B136,NIPs!E:E,NIPs!AJ:AJ,0,0)</f>
        <v>Não</v>
      </c>
      <c r="AC136" s="58" t="str">
        <f>_xlfn.XLOOKUP(B136,NIPs!E:E,NIPs!AK:AK,0,0)</f>
        <v>Não</v>
      </c>
      <c r="AD136" s="29" t="s">
        <v>2451</v>
      </c>
      <c r="AE136" s="6"/>
      <c r="AF136" s="6"/>
      <c r="AG136" s="6"/>
      <c r="AH136" s="6"/>
      <c r="AI136" s="6"/>
      <c r="AJ136" s="6"/>
      <c r="AK136" s="6"/>
      <c r="AL136" s="6"/>
      <c r="AM136" s="6"/>
      <c r="AN136" s="6"/>
      <c r="AO136" s="6"/>
    </row>
    <row r="137" spans="1:41" hidden="1" x14ac:dyDescent="0.3">
      <c r="A137" s="69">
        <v>45582</v>
      </c>
      <c r="B137" s="4">
        <v>13142620</v>
      </c>
      <c r="C137" s="4" t="s">
        <v>259</v>
      </c>
      <c r="D137" s="4" t="s">
        <v>196</v>
      </c>
      <c r="E137" s="61" t="s">
        <v>2022</v>
      </c>
      <c r="F137" s="47"/>
      <c r="G137" s="4">
        <v>4</v>
      </c>
      <c r="H137" s="4" t="s">
        <v>1379</v>
      </c>
      <c r="I137" s="4" t="s">
        <v>121</v>
      </c>
      <c r="J137" s="4" t="s">
        <v>136</v>
      </c>
      <c r="K137" s="4" t="s">
        <v>262</v>
      </c>
      <c r="L137" s="29" t="s">
        <v>2023</v>
      </c>
      <c r="M137" s="28">
        <v>45581</v>
      </c>
      <c r="N137" s="4" t="s">
        <v>268</v>
      </c>
      <c r="O137" s="4">
        <v>3</v>
      </c>
      <c r="P137" s="251">
        <f t="shared" si="6"/>
        <v>1</v>
      </c>
      <c r="Q137" s="4" t="s">
        <v>173</v>
      </c>
      <c r="R137" s="4" t="s">
        <v>174</v>
      </c>
      <c r="S137" s="4" t="s">
        <v>173</v>
      </c>
      <c r="T137" s="4" t="s">
        <v>174</v>
      </c>
      <c r="U137" s="4" t="s">
        <v>174</v>
      </c>
      <c r="V137" s="4">
        <f t="shared" si="7"/>
        <v>2</v>
      </c>
      <c r="W137" s="4" t="s">
        <v>32</v>
      </c>
      <c r="X137" s="4" t="s">
        <v>152</v>
      </c>
      <c r="Y137" s="4" t="s">
        <v>28</v>
      </c>
      <c r="Z137" s="47"/>
      <c r="AA137" s="4" t="s">
        <v>7</v>
      </c>
      <c r="AB137" s="58" t="str">
        <f>_xlfn.XLOOKUP(B137,NIPs!E:E,NIPs!AJ:AJ,0,0)</f>
        <v>Sim</v>
      </c>
      <c r="AC137" s="58" t="str">
        <f>_xlfn.XLOOKUP(B137,NIPs!E:E,NIPs!AK:AK,0,0)</f>
        <v>Não</v>
      </c>
      <c r="AD137" s="29" t="s">
        <v>2024</v>
      </c>
      <c r="AE137" s="6"/>
      <c r="AF137" s="6"/>
      <c r="AG137" s="6"/>
      <c r="AH137" s="6"/>
      <c r="AI137" s="6"/>
      <c r="AJ137" s="6"/>
      <c r="AK137" s="6"/>
      <c r="AL137" s="6"/>
      <c r="AM137" s="6"/>
      <c r="AN137" s="6"/>
      <c r="AO137" s="6"/>
    </row>
    <row r="138" spans="1:41" hidden="1" x14ac:dyDescent="0.3">
      <c r="A138" s="69">
        <v>45582</v>
      </c>
      <c r="B138" s="4">
        <v>13143291</v>
      </c>
      <c r="C138" s="4" t="s">
        <v>294</v>
      </c>
      <c r="D138" s="4" t="s">
        <v>26</v>
      </c>
      <c r="E138" s="61" t="s">
        <v>2025</v>
      </c>
      <c r="F138" s="47"/>
      <c r="G138" s="4">
        <v>37</v>
      </c>
      <c r="H138" s="4" t="s">
        <v>1379</v>
      </c>
      <c r="I138" s="4" t="s">
        <v>121</v>
      </c>
      <c r="J138" s="4" t="s">
        <v>355</v>
      </c>
      <c r="K138" s="4" t="s">
        <v>274</v>
      </c>
      <c r="L138" s="29" t="s">
        <v>2027</v>
      </c>
      <c r="M138" s="28">
        <v>45534</v>
      </c>
      <c r="N138" s="4" t="s">
        <v>268</v>
      </c>
      <c r="O138" s="4">
        <v>1</v>
      </c>
      <c r="P138" s="251">
        <f t="shared" si="6"/>
        <v>48</v>
      </c>
      <c r="Q138" s="4" t="s">
        <v>174</v>
      </c>
      <c r="R138" s="4" t="s">
        <v>174</v>
      </c>
      <c r="S138" s="4" t="s">
        <v>173</v>
      </c>
      <c r="T138" s="4" t="s">
        <v>174</v>
      </c>
      <c r="U138" s="4" t="s">
        <v>174</v>
      </c>
      <c r="V138" s="4">
        <f t="shared" si="7"/>
        <v>1</v>
      </c>
      <c r="W138" s="4" t="s">
        <v>27</v>
      </c>
      <c r="X138" s="4"/>
      <c r="Y138" s="4" t="s">
        <v>25</v>
      </c>
      <c r="Z138" s="47"/>
      <c r="AA138" s="4" t="s">
        <v>14</v>
      </c>
      <c r="AB138" s="58" t="str">
        <f>_xlfn.XLOOKUP(B138,NIPs!E:E,NIPs!AJ:AJ,0,0)</f>
        <v>Não</v>
      </c>
      <c r="AC138" s="58" t="str">
        <f>_xlfn.XLOOKUP(B138,NIPs!E:E,NIPs!AK:AK,0,0)</f>
        <v>Não</v>
      </c>
      <c r="AD138" s="29" t="s">
        <v>2028</v>
      </c>
      <c r="AE138" s="6"/>
      <c r="AF138" s="6"/>
      <c r="AG138" s="6"/>
      <c r="AH138" s="6"/>
      <c r="AI138" s="6"/>
      <c r="AJ138" s="6"/>
      <c r="AK138" s="6"/>
      <c r="AL138" s="6"/>
      <c r="AM138" s="6"/>
      <c r="AN138" s="6"/>
      <c r="AO138" s="6"/>
    </row>
    <row r="139" spans="1:41" hidden="1" x14ac:dyDescent="0.3">
      <c r="A139" s="69">
        <v>45583</v>
      </c>
      <c r="B139" s="4">
        <v>13144944</v>
      </c>
      <c r="C139" s="4" t="s">
        <v>259</v>
      </c>
      <c r="D139" s="4" t="s">
        <v>1965</v>
      </c>
      <c r="E139" s="61" t="s">
        <v>2029</v>
      </c>
      <c r="F139" s="47"/>
      <c r="G139" s="4">
        <v>41</v>
      </c>
      <c r="H139" s="4" t="s">
        <v>1379</v>
      </c>
      <c r="I139" s="4" t="s">
        <v>121</v>
      </c>
      <c r="J139" s="4" t="s">
        <v>131</v>
      </c>
      <c r="K139" s="4" t="s">
        <v>262</v>
      </c>
      <c r="L139" s="29" t="s">
        <v>2031</v>
      </c>
      <c r="M139" s="28">
        <v>45583</v>
      </c>
      <c r="N139" s="4" t="s">
        <v>268</v>
      </c>
      <c r="O139" s="4">
        <v>1</v>
      </c>
      <c r="P139" s="251">
        <f t="shared" si="6"/>
        <v>0</v>
      </c>
      <c r="Q139" s="4" t="s">
        <v>173</v>
      </c>
      <c r="R139" s="4" t="s">
        <v>174</v>
      </c>
      <c r="S139" s="4" t="s">
        <v>173</v>
      </c>
      <c r="T139" s="4" t="s">
        <v>174</v>
      </c>
      <c r="U139" s="4" t="s">
        <v>174</v>
      </c>
      <c r="V139" s="4">
        <f t="shared" si="7"/>
        <v>2</v>
      </c>
      <c r="W139" s="4" t="s">
        <v>2375</v>
      </c>
      <c r="X139" s="4"/>
      <c r="Y139" s="4" t="s">
        <v>36</v>
      </c>
      <c r="Z139" s="47"/>
      <c r="AA139" s="4" t="s">
        <v>12</v>
      </c>
      <c r="AB139" s="58" t="str">
        <f>_xlfn.XLOOKUP(B139,NIPs!E:E,NIPs!AJ:AJ,0,0)</f>
        <v>Não</v>
      </c>
      <c r="AC139" s="58" t="str">
        <f>_xlfn.XLOOKUP(B139,NIPs!E:E,NIPs!AK:AK,0,0)</f>
        <v>Não</v>
      </c>
      <c r="AD139" s="29" t="s">
        <v>2032</v>
      </c>
      <c r="AE139" s="6"/>
      <c r="AF139" s="6"/>
      <c r="AG139" s="6"/>
      <c r="AH139" s="6"/>
      <c r="AI139" s="6"/>
      <c r="AJ139" s="6"/>
      <c r="AK139" s="6"/>
      <c r="AL139" s="6"/>
      <c r="AM139" s="6"/>
      <c r="AN139" s="6"/>
      <c r="AO139" s="6"/>
    </row>
    <row r="140" spans="1:41" hidden="1" x14ac:dyDescent="0.3">
      <c r="A140" s="69">
        <v>45583</v>
      </c>
      <c r="B140" s="4">
        <v>13146450</v>
      </c>
      <c r="C140" s="4" t="s">
        <v>294</v>
      </c>
      <c r="D140" s="4" t="s">
        <v>2035</v>
      </c>
      <c r="E140" s="61" t="s">
        <v>2033</v>
      </c>
      <c r="F140" s="47"/>
      <c r="G140" s="4">
        <v>62</v>
      </c>
      <c r="H140" s="4" t="s">
        <v>1379</v>
      </c>
      <c r="I140" s="4" t="s">
        <v>118</v>
      </c>
      <c r="J140" s="4" t="s">
        <v>223</v>
      </c>
      <c r="K140" s="4" t="s">
        <v>274</v>
      </c>
      <c r="L140" s="29" t="s">
        <v>2036</v>
      </c>
      <c r="M140" s="28">
        <v>45572</v>
      </c>
      <c r="N140" s="4" t="s">
        <v>257</v>
      </c>
      <c r="O140" s="4">
        <v>1</v>
      </c>
      <c r="P140" s="251">
        <f t="shared" si="6"/>
        <v>11</v>
      </c>
      <c r="Q140" s="4" t="s">
        <v>173</v>
      </c>
      <c r="R140" s="4" t="s">
        <v>174</v>
      </c>
      <c r="S140" s="4" t="s">
        <v>173</v>
      </c>
      <c r="T140" s="4" t="s">
        <v>173</v>
      </c>
      <c r="U140" s="4" t="s">
        <v>906</v>
      </c>
      <c r="V140" s="4">
        <f t="shared" si="7"/>
        <v>3</v>
      </c>
      <c r="W140" s="4" t="s">
        <v>30</v>
      </c>
      <c r="X140" s="4"/>
      <c r="Y140" s="4" t="s">
        <v>28</v>
      </c>
      <c r="Z140" s="47"/>
      <c r="AA140" s="4" t="s">
        <v>12</v>
      </c>
      <c r="AB140" s="58" t="str">
        <f>_xlfn.XLOOKUP(B140,NIPs!E:E,NIPs!AJ:AJ,0,0)</f>
        <v>Não</v>
      </c>
      <c r="AC140" s="58" t="str">
        <f>_xlfn.XLOOKUP(B140,NIPs!E:E,NIPs!AK:AK,0,0)</f>
        <v>Perda de SLA</v>
      </c>
      <c r="AD140" s="29" t="s">
        <v>2037</v>
      </c>
      <c r="AE140" s="6"/>
      <c r="AF140" s="6"/>
      <c r="AG140" s="6"/>
      <c r="AH140" s="6"/>
      <c r="AI140" s="6"/>
      <c r="AJ140" s="6"/>
      <c r="AK140" s="6"/>
      <c r="AL140" s="6"/>
      <c r="AM140" s="6"/>
      <c r="AN140" s="6"/>
      <c r="AO140" s="6"/>
    </row>
    <row r="141" spans="1:41" hidden="1" x14ac:dyDescent="0.3">
      <c r="A141" s="69">
        <v>45586</v>
      </c>
      <c r="B141" s="4">
        <v>13147249</v>
      </c>
      <c r="C141" s="4" t="s">
        <v>294</v>
      </c>
      <c r="D141" s="4" t="s">
        <v>26</v>
      </c>
      <c r="E141" s="61" t="s">
        <v>2038</v>
      </c>
      <c r="F141" s="47"/>
      <c r="G141" s="4">
        <v>44</v>
      </c>
      <c r="H141" s="4" t="s">
        <v>1220</v>
      </c>
      <c r="I141" s="4" t="s">
        <v>121</v>
      </c>
      <c r="J141" s="4" t="s">
        <v>223</v>
      </c>
      <c r="K141" s="4" t="s">
        <v>274</v>
      </c>
      <c r="L141" s="29" t="s">
        <v>2040</v>
      </c>
      <c r="M141" s="28">
        <v>45544</v>
      </c>
      <c r="N141" s="4" t="s">
        <v>268</v>
      </c>
      <c r="O141" s="4" t="s">
        <v>227</v>
      </c>
      <c r="P141" s="251">
        <f t="shared" si="6"/>
        <v>42</v>
      </c>
      <c r="Q141" s="4" t="s">
        <v>174</v>
      </c>
      <c r="R141" s="4" t="s">
        <v>174</v>
      </c>
      <c r="S141" s="4" t="s">
        <v>174</v>
      </c>
      <c r="T141" s="4" t="s">
        <v>174</v>
      </c>
      <c r="U141" s="4" t="s">
        <v>174</v>
      </c>
      <c r="V141" s="4">
        <f t="shared" si="7"/>
        <v>0</v>
      </c>
      <c r="W141" s="4" t="s">
        <v>27</v>
      </c>
      <c r="X141" s="4"/>
      <c r="Y141" s="4" t="s">
        <v>25</v>
      </c>
      <c r="Z141" s="47"/>
      <c r="AA141" s="4" t="s">
        <v>14</v>
      </c>
      <c r="AB141" s="58" t="str">
        <f>_xlfn.XLOOKUP(B141,NIPs!E:E,NIPs!AJ:AJ,0,0)</f>
        <v>Não</v>
      </c>
      <c r="AC141" s="58" t="str">
        <f>_xlfn.XLOOKUP(B141,NIPs!E:E,NIPs!AK:AK,0,0)</f>
        <v>Não</v>
      </c>
      <c r="AD141" s="29" t="s">
        <v>1538</v>
      </c>
      <c r="AE141" s="6"/>
      <c r="AF141" s="6"/>
      <c r="AG141" s="6"/>
      <c r="AH141" s="6"/>
      <c r="AI141" s="6"/>
      <c r="AJ141" s="6"/>
      <c r="AK141" s="6"/>
      <c r="AL141" s="6"/>
      <c r="AM141" s="6"/>
      <c r="AN141" s="6"/>
      <c r="AO141" s="6"/>
    </row>
    <row r="142" spans="1:41" hidden="1" x14ac:dyDescent="0.3">
      <c r="A142" s="69">
        <v>45586</v>
      </c>
      <c r="B142" s="4">
        <v>13147649</v>
      </c>
      <c r="C142" s="4" t="s">
        <v>259</v>
      </c>
      <c r="D142" s="4" t="s">
        <v>2043</v>
      </c>
      <c r="E142" s="61" t="s">
        <v>2041</v>
      </c>
      <c r="F142" s="47"/>
      <c r="G142" s="4">
        <v>62</v>
      </c>
      <c r="H142" s="4" t="s">
        <v>283</v>
      </c>
      <c r="I142" s="4" t="s">
        <v>118</v>
      </c>
      <c r="J142" s="4" t="s">
        <v>355</v>
      </c>
      <c r="K142" s="4" t="s">
        <v>274</v>
      </c>
      <c r="L142" s="29" t="s">
        <v>2044</v>
      </c>
      <c r="M142" s="28">
        <v>45586</v>
      </c>
      <c r="N142" s="4" t="s">
        <v>268</v>
      </c>
      <c r="O142" s="4">
        <v>1</v>
      </c>
      <c r="P142" s="251">
        <f t="shared" si="6"/>
        <v>0</v>
      </c>
      <c r="Q142" s="4" t="s">
        <v>173</v>
      </c>
      <c r="R142" s="4" t="s">
        <v>174</v>
      </c>
      <c r="S142" s="4" t="s">
        <v>173</v>
      </c>
      <c r="T142" s="4" t="s">
        <v>174</v>
      </c>
      <c r="U142" s="4" t="s">
        <v>174</v>
      </c>
      <c r="V142" s="4">
        <f t="shared" si="7"/>
        <v>2</v>
      </c>
      <c r="W142" s="4" t="s">
        <v>77</v>
      </c>
      <c r="X142" s="4"/>
      <c r="Y142" s="4" t="s">
        <v>33</v>
      </c>
      <c r="Z142" s="47"/>
      <c r="AA142" s="4" t="s">
        <v>12</v>
      </c>
      <c r="AB142" s="58" t="str">
        <f>_xlfn.XLOOKUP(B142,NIPs!E:E,NIPs!AJ:AJ,0,0)</f>
        <v>Não</v>
      </c>
      <c r="AC142" s="58" t="str">
        <f>_xlfn.XLOOKUP(B142,NIPs!E:E,NIPs!AK:AK,0,0)</f>
        <v>Não</v>
      </c>
      <c r="AD142" s="29" t="s">
        <v>2045</v>
      </c>
      <c r="AE142" s="6"/>
      <c r="AF142" s="6"/>
      <c r="AG142" s="6"/>
      <c r="AH142" s="6"/>
      <c r="AI142" s="6"/>
      <c r="AJ142" s="6"/>
      <c r="AK142" s="6"/>
      <c r="AL142" s="6"/>
      <c r="AM142" s="6"/>
      <c r="AN142" s="6"/>
      <c r="AO142" s="6"/>
    </row>
    <row r="143" spans="1:41" hidden="1" x14ac:dyDescent="0.3">
      <c r="A143" s="69">
        <v>45586</v>
      </c>
      <c r="B143" s="4">
        <v>13147692</v>
      </c>
      <c r="C143" s="4" t="s">
        <v>259</v>
      </c>
      <c r="D143" s="4" t="s">
        <v>196</v>
      </c>
      <c r="E143" s="61" t="s">
        <v>2047</v>
      </c>
      <c r="F143" s="47"/>
      <c r="G143" s="4">
        <v>64</v>
      </c>
      <c r="H143" s="4" t="s">
        <v>1379</v>
      </c>
      <c r="I143" s="4" t="s">
        <v>118</v>
      </c>
      <c r="J143" s="4" t="s">
        <v>223</v>
      </c>
      <c r="K143" s="4" t="s">
        <v>262</v>
      </c>
      <c r="L143" s="29" t="s">
        <v>2050</v>
      </c>
      <c r="M143" s="28">
        <v>45561</v>
      </c>
      <c r="N143" s="4" t="s">
        <v>268</v>
      </c>
      <c r="O143" s="4">
        <v>6</v>
      </c>
      <c r="P143" s="251">
        <f t="shared" si="6"/>
        <v>25</v>
      </c>
      <c r="Q143" s="4" t="s">
        <v>173</v>
      </c>
      <c r="R143" s="4" t="s">
        <v>173</v>
      </c>
      <c r="S143" s="4" t="s">
        <v>173</v>
      </c>
      <c r="T143" s="4" t="s">
        <v>174</v>
      </c>
      <c r="U143" s="4" t="s">
        <v>1517</v>
      </c>
      <c r="V143" s="4">
        <f t="shared" si="7"/>
        <v>3</v>
      </c>
      <c r="W143" s="4" t="s">
        <v>35</v>
      </c>
      <c r="X143" s="4" t="s">
        <v>2049</v>
      </c>
      <c r="Y143" s="4" t="s">
        <v>46</v>
      </c>
      <c r="Z143" s="47"/>
      <c r="AA143" s="4" t="s">
        <v>7</v>
      </c>
      <c r="AB143" s="58" t="str">
        <f>_xlfn.XLOOKUP(B143,NIPs!E:E,NIPs!AJ:AJ,0,0)</f>
        <v>Sim</v>
      </c>
      <c r="AC143" s="58" t="str">
        <f>_xlfn.XLOOKUP(B143,NIPs!E:E,NIPs!AK:AK,0,0)</f>
        <v>Sim</v>
      </c>
      <c r="AD143" s="29" t="s">
        <v>2051</v>
      </c>
      <c r="AE143" s="6"/>
      <c r="AF143" s="6"/>
      <c r="AG143" s="6"/>
      <c r="AH143" s="6"/>
      <c r="AI143" s="6"/>
      <c r="AJ143" s="6"/>
      <c r="AK143" s="6"/>
      <c r="AL143" s="6"/>
      <c r="AM143" s="6"/>
      <c r="AN143" s="6"/>
      <c r="AO143" s="6"/>
    </row>
    <row r="144" spans="1:41" hidden="1" x14ac:dyDescent="0.3">
      <c r="A144" s="69">
        <v>45586</v>
      </c>
      <c r="B144" s="4">
        <v>13147823</v>
      </c>
      <c r="C144" s="4" t="s">
        <v>259</v>
      </c>
      <c r="D144" s="4" t="s">
        <v>196</v>
      </c>
      <c r="E144" s="61" t="s">
        <v>2053</v>
      </c>
      <c r="F144" s="47"/>
      <c r="G144" s="4">
        <v>62</v>
      </c>
      <c r="H144" s="4" t="s">
        <v>1379</v>
      </c>
      <c r="I144" s="4" t="s">
        <v>121</v>
      </c>
      <c r="J144" s="4" t="s">
        <v>355</v>
      </c>
      <c r="K144" s="4" t="s">
        <v>262</v>
      </c>
      <c r="L144" s="29" t="s">
        <v>2055</v>
      </c>
      <c r="M144" s="28">
        <v>45538</v>
      </c>
      <c r="N144" s="4" t="s">
        <v>268</v>
      </c>
      <c r="O144" s="4">
        <v>7</v>
      </c>
      <c r="P144" s="251">
        <f t="shared" si="6"/>
        <v>48</v>
      </c>
      <c r="Q144" s="4" t="s">
        <v>173</v>
      </c>
      <c r="R144" s="4" t="s">
        <v>174</v>
      </c>
      <c r="S144" s="4" t="s">
        <v>173</v>
      </c>
      <c r="T144" s="4" t="s">
        <v>173</v>
      </c>
      <c r="U144" s="4" t="s">
        <v>906</v>
      </c>
      <c r="V144" s="4">
        <f t="shared" si="7"/>
        <v>3</v>
      </c>
      <c r="W144" s="4" t="s">
        <v>32</v>
      </c>
      <c r="X144" s="4" t="s">
        <v>161</v>
      </c>
      <c r="Y144" s="4" t="s">
        <v>46</v>
      </c>
      <c r="Z144" s="47"/>
      <c r="AA144" s="4" t="s">
        <v>12</v>
      </c>
      <c r="AB144" s="58" t="str">
        <f>_xlfn.XLOOKUP(B144,NIPs!E:E,NIPs!AJ:AJ,0,0)</f>
        <v>Não</v>
      </c>
      <c r="AC144" s="58" t="str">
        <f>_xlfn.XLOOKUP(B144,NIPs!E:E,NIPs!AK:AK,0,0)</f>
        <v>Sim</v>
      </c>
      <c r="AD144" s="29" t="s">
        <v>2056</v>
      </c>
      <c r="AE144" s="6"/>
      <c r="AF144" s="6"/>
      <c r="AG144" s="6"/>
      <c r="AH144" s="6"/>
      <c r="AI144" s="6"/>
      <c r="AJ144" s="6"/>
      <c r="AK144" s="6"/>
      <c r="AL144" s="6"/>
      <c r="AM144" s="6"/>
      <c r="AN144" s="6"/>
      <c r="AO144" s="6"/>
    </row>
    <row r="145" spans="1:41" hidden="1" x14ac:dyDescent="0.3">
      <c r="A145" s="69">
        <v>45586</v>
      </c>
      <c r="B145" s="4">
        <v>13148132</v>
      </c>
      <c r="C145" s="4" t="s">
        <v>259</v>
      </c>
      <c r="D145" s="4" t="s">
        <v>196</v>
      </c>
      <c r="E145" s="61" t="s">
        <v>2057</v>
      </c>
      <c r="F145" s="47"/>
      <c r="G145" s="4">
        <v>78</v>
      </c>
      <c r="H145" s="4" t="s">
        <v>1379</v>
      </c>
      <c r="I145" s="4" t="s">
        <v>178</v>
      </c>
      <c r="J145" s="4" t="s">
        <v>1402</v>
      </c>
      <c r="K145" s="4" t="s">
        <v>274</v>
      </c>
      <c r="L145" s="29" t="s">
        <v>2059</v>
      </c>
      <c r="M145" s="28">
        <v>45566</v>
      </c>
      <c r="N145" s="4" t="s">
        <v>257</v>
      </c>
      <c r="O145" s="4">
        <v>10</v>
      </c>
      <c r="P145" s="251">
        <f t="shared" si="6"/>
        <v>20</v>
      </c>
      <c r="Q145" s="4" t="s">
        <v>173</v>
      </c>
      <c r="R145" s="4" t="s">
        <v>173</v>
      </c>
      <c r="S145" s="4" t="s">
        <v>173</v>
      </c>
      <c r="T145" s="4" t="s">
        <v>174</v>
      </c>
      <c r="U145" s="4" t="s">
        <v>1517</v>
      </c>
      <c r="V145" s="4">
        <f t="shared" si="7"/>
        <v>3</v>
      </c>
      <c r="W145" s="4" t="s">
        <v>38</v>
      </c>
      <c r="X145" s="4"/>
      <c r="Y145" s="4" t="s">
        <v>39</v>
      </c>
      <c r="Z145" s="47"/>
      <c r="AA145" s="4" t="s">
        <v>7</v>
      </c>
      <c r="AB145" s="58" t="str">
        <f>_xlfn.XLOOKUP(B145,NIPs!E:E,NIPs!AJ:AJ,0,0)</f>
        <v>Sim</v>
      </c>
      <c r="AC145" s="58" t="str">
        <f>_xlfn.XLOOKUP(B145,NIPs!E:E,NIPs!AK:AK,0,0)</f>
        <v>Perda de SLA</v>
      </c>
      <c r="AD145" s="29" t="s">
        <v>2060</v>
      </c>
      <c r="AE145" s="6"/>
      <c r="AF145" s="6"/>
      <c r="AG145" s="6"/>
      <c r="AH145" s="6"/>
      <c r="AI145" s="6"/>
      <c r="AJ145" s="6"/>
      <c r="AK145" s="6"/>
      <c r="AL145" s="6"/>
      <c r="AM145" s="6"/>
      <c r="AN145" s="6"/>
      <c r="AO145" s="6"/>
    </row>
    <row r="146" spans="1:41" hidden="1" x14ac:dyDescent="0.3">
      <c r="A146" s="69">
        <v>45587</v>
      </c>
      <c r="B146" s="4">
        <v>13150540</v>
      </c>
      <c r="C146" s="4" t="s">
        <v>259</v>
      </c>
      <c r="D146" s="4" t="s">
        <v>197</v>
      </c>
      <c r="E146" s="61" t="s">
        <v>2062</v>
      </c>
      <c r="F146" s="47"/>
      <c r="G146" s="4">
        <v>20</v>
      </c>
      <c r="H146" s="4" t="s">
        <v>1379</v>
      </c>
      <c r="I146" s="4" t="s">
        <v>178</v>
      </c>
      <c r="J146" s="4" t="s">
        <v>355</v>
      </c>
      <c r="K146" s="4" t="s">
        <v>262</v>
      </c>
      <c r="L146" s="29" t="s">
        <v>2064</v>
      </c>
      <c r="M146" s="28">
        <v>45586</v>
      </c>
      <c r="N146" s="4" t="s">
        <v>257</v>
      </c>
      <c r="O146" s="4">
        <v>4</v>
      </c>
      <c r="P146" s="251">
        <f t="shared" si="6"/>
        <v>1</v>
      </c>
      <c r="Q146" s="4" t="s">
        <v>173</v>
      </c>
      <c r="R146" s="4" t="s">
        <v>174</v>
      </c>
      <c r="S146" s="4" t="s">
        <v>173</v>
      </c>
      <c r="T146" s="4" t="s">
        <v>174</v>
      </c>
      <c r="U146" s="4" t="s">
        <v>174</v>
      </c>
      <c r="V146" s="4">
        <f t="shared" si="7"/>
        <v>2</v>
      </c>
      <c r="W146" s="4" t="s">
        <v>2293</v>
      </c>
      <c r="X146" s="4"/>
      <c r="Y146" s="4" t="s">
        <v>28</v>
      </c>
      <c r="Z146" s="47"/>
      <c r="AA146" s="4" t="s">
        <v>7</v>
      </c>
      <c r="AB146" s="58" t="str">
        <f>_xlfn.XLOOKUP(B146,NIPs!E:E,NIPs!AJ:AJ,0,0)</f>
        <v>Sim</v>
      </c>
      <c r="AC146" s="58" t="str">
        <f>_xlfn.XLOOKUP(B146,NIPs!E:E,NIPs!AK:AK,0,0)</f>
        <v>Não</v>
      </c>
      <c r="AD146" s="29" t="s">
        <v>2065</v>
      </c>
      <c r="AE146" s="6"/>
      <c r="AF146" s="6"/>
      <c r="AG146" s="6"/>
      <c r="AH146" s="6"/>
      <c r="AI146" s="6"/>
      <c r="AJ146" s="6"/>
      <c r="AK146" s="6"/>
      <c r="AL146" s="6"/>
      <c r="AM146" s="6"/>
      <c r="AN146" s="6"/>
      <c r="AO146" s="6"/>
    </row>
    <row r="147" spans="1:41" hidden="1" x14ac:dyDescent="0.3">
      <c r="A147" s="69">
        <v>45587</v>
      </c>
      <c r="B147" s="4">
        <v>13152080</v>
      </c>
      <c r="C147" s="4" t="s">
        <v>259</v>
      </c>
      <c r="D147" s="4" t="s">
        <v>196</v>
      </c>
      <c r="E147" s="61" t="s">
        <v>2067</v>
      </c>
      <c r="F147" s="47"/>
      <c r="G147" s="4">
        <v>50</v>
      </c>
      <c r="H147" s="4" t="s">
        <v>1220</v>
      </c>
      <c r="I147" s="4" t="s">
        <v>121</v>
      </c>
      <c r="J147" s="4" t="s">
        <v>1436</v>
      </c>
      <c r="K147" s="4" t="s">
        <v>262</v>
      </c>
      <c r="L147" s="29" t="s">
        <v>2069</v>
      </c>
      <c r="M147" s="28">
        <v>45583</v>
      </c>
      <c r="N147" s="4" t="s">
        <v>268</v>
      </c>
      <c r="O147" s="4">
        <v>4</v>
      </c>
      <c r="P147" s="251">
        <f t="shared" si="6"/>
        <v>4</v>
      </c>
      <c r="Q147" s="4" t="s">
        <v>173</v>
      </c>
      <c r="R147" s="4" t="s">
        <v>174</v>
      </c>
      <c r="S147" s="4" t="s">
        <v>173</v>
      </c>
      <c r="T147" s="4" t="s">
        <v>174</v>
      </c>
      <c r="U147" s="4" t="s">
        <v>174</v>
      </c>
      <c r="V147" s="4">
        <f t="shared" si="7"/>
        <v>2</v>
      </c>
      <c r="W147" s="4" t="s">
        <v>47</v>
      </c>
      <c r="X147" s="4"/>
      <c r="Y147" s="4" t="s">
        <v>36</v>
      </c>
      <c r="Z147" s="47"/>
      <c r="AA147" s="4" t="s">
        <v>7</v>
      </c>
      <c r="AB147" s="58" t="str">
        <f>_xlfn.XLOOKUP(B147,NIPs!E:E,NIPs!AJ:AJ,0,0)</f>
        <v>Não</v>
      </c>
      <c r="AC147" s="58" t="str">
        <f>_xlfn.XLOOKUP(B147,NIPs!E:E,NIPs!AK:AK,0,0)</f>
        <v>Sim</v>
      </c>
      <c r="AD147" s="29" t="s">
        <v>2070</v>
      </c>
      <c r="AE147" s="6"/>
      <c r="AF147" s="6"/>
      <c r="AG147" s="6"/>
      <c r="AH147" s="6"/>
      <c r="AI147" s="6"/>
      <c r="AJ147" s="6"/>
      <c r="AK147" s="6"/>
      <c r="AL147" s="6"/>
      <c r="AM147" s="6"/>
      <c r="AN147" s="6"/>
      <c r="AO147" s="6"/>
    </row>
    <row r="148" spans="1:41" hidden="1" x14ac:dyDescent="0.3">
      <c r="A148" s="69">
        <v>45587</v>
      </c>
      <c r="B148" s="4">
        <v>13152230</v>
      </c>
      <c r="C148" s="4" t="s">
        <v>259</v>
      </c>
      <c r="D148" s="4" t="s">
        <v>2073</v>
      </c>
      <c r="E148" s="61" t="s">
        <v>2071</v>
      </c>
      <c r="F148" s="47"/>
      <c r="G148" s="4">
        <v>74</v>
      </c>
      <c r="H148" s="4" t="s">
        <v>1379</v>
      </c>
      <c r="I148" s="4" t="s">
        <v>118</v>
      </c>
      <c r="J148" s="4" t="s">
        <v>136</v>
      </c>
      <c r="K148" s="4" t="s">
        <v>274</v>
      </c>
      <c r="L148" s="29" t="s">
        <v>2074</v>
      </c>
      <c r="M148" s="28">
        <v>45579</v>
      </c>
      <c r="N148" s="4" t="s">
        <v>268</v>
      </c>
      <c r="O148" s="4">
        <v>6</v>
      </c>
      <c r="P148" s="251">
        <f t="shared" si="6"/>
        <v>8</v>
      </c>
      <c r="Q148" s="4" t="s">
        <v>173</v>
      </c>
      <c r="R148" s="4" t="s">
        <v>173</v>
      </c>
      <c r="S148" s="4" t="s">
        <v>173</v>
      </c>
      <c r="T148" s="4" t="s">
        <v>174</v>
      </c>
      <c r="U148" s="4" t="s">
        <v>1517</v>
      </c>
      <c r="V148" s="4">
        <f t="shared" si="7"/>
        <v>3</v>
      </c>
      <c r="W148" s="4" t="s">
        <v>42</v>
      </c>
      <c r="X148" s="4"/>
      <c r="Y148" s="4" t="s">
        <v>43</v>
      </c>
      <c r="Z148" s="47"/>
      <c r="AA148" s="4" t="s">
        <v>12</v>
      </c>
      <c r="AB148" s="58" t="str">
        <f>_xlfn.XLOOKUP(B148,NIPs!E:E,NIPs!AJ:AJ,0,0)</f>
        <v>Sim</v>
      </c>
      <c r="AC148" s="58" t="str">
        <f>_xlfn.XLOOKUP(B148,NIPs!E:E,NIPs!AK:AK,0,0)</f>
        <v>Não</v>
      </c>
      <c r="AD148" s="29" t="s">
        <v>2452</v>
      </c>
      <c r="AE148" s="6"/>
      <c r="AF148" s="6"/>
      <c r="AG148" s="6"/>
      <c r="AH148" s="6"/>
      <c r="AI148" s="6"/>
      <c r="AJ148" s="6"/>
      <c r="AK148" s="6"/>
      <c r="AL148" s="6"/>
      <c r="AM148" s="6"/>
      <c r="AN148" s="6"/>
      <c r="AO148" s="6"/>
    </row>
    <row r="149" spans="1:41" hidden="1" x14ac:dyDescent="0.3">
      <c r="A149" s="69">
        <v>45588</v>
      </c>
      <c r="B149" s="4">
        <v>13153051</v>
      </c>
      <c r="C149" s="110" t="s">
        <v>2557</v>
      </c>
      <c r="D149" s="4" t="s">
        <v>70</v>
      </c>
      <c r="E149" s="61" t="s">
        <v>2199</v>
      </c>
      <c r="F149" s="47"/>
      <c r="G149" s="4">
        <v>44</v>
      </c>
      <c r="H149" s="4" t="s">
        <v>1379</v>
      </c>
      <c r="I149" s="4" t="s">
        <v>178</v>
      </c>
      <c r="J149" s="4" t="s">
        <v>136</v>
      </c>
      <c r="K149" s="4" t="s">
        <v>262</v>
      </c>
      <c r="L149" s="29" t="s">
        <v>2201</v>
      </c>
      <c r="M149" s="28">
        <v>45588</v>
      </c>
      <c r="N149" s="4" t="s">
        <v>268</v>
      </c>
      <c r="O149" s="4">
        <v>0</v>
      </c>
      <c r="P149" s="251">
        <f t="shared" si="6"/>
        <v>0</v>
      </c>
      <c r="Q149" s="4" t="s">
        <v>174</v>
      </c>
      <c r="R149" s="4" t="s">
        <v>174</v>
      </c>
      <c r="S149" s="4" t="s">
        <v>174</v>
      </c>
      <c r="T149" s="4" t="s">
        <v>174</v>
      </c>
      <c r="U149" s="4" t="s">
        <v>174</v>
      </c>
      <c r="V149" s="4">
        <f t="shared" si="7"/>
        <v>0</v>
      </c>
      <c r="W149" s="4" t="s">
        <v>2450</v>
      </c>
      <c r="X149" s="4"/>
      <c r="Y149" s="4" t="s">
        <v>31</v>
      </c>
      <c r="Z149" s="47"/>
      <c r="AA149" s="4" t="s">
        <v>12</v>
      </c>
      <c r="AB149" s="58" t="str">
        <f>_xlfn.XLOOKUP(B149,NIPs!E:E,NIPs!AJ:AJ,0,0)</f>
        <v>Não</v>
      </c>
      <c r="AC149" s="58" t="str">
        <f>_xlfn.XLOOKUP(B149,NIPs!E:E,NIPs!AK:AK,0,0)</f>
        <v>Não</v>
      </c>
      <c r="AD149" s="29" t="s">
        <v>2232</v>
      </c>
      <c r="AE149" s="6"/>
      <c r="AF149" s="6"/>
      <c r="AG149" s="6"/>
      <c r="AH149" s="6"/>
      <c r="AI149" s="6"/>
      <c r="AJ149" s="6"/>
      <c r="AK149" s="6"/>
      <c r="AL149" s="6"/>
      <c r="AM149" s="6"/>
      <c r="AN149" s="6"/>
      <c r="AO149" s="6"/>
    </row>
    <row r="150" spans="1:41" hidden="1" x14ac:dyDescent="0.3">
      <c r="A150" s="69">
        <v>45588</v>
      </c>
      <c r="B150" s="4">
        <v>13154353</v>
      </c>
      <c r="C150" s="4" t="s">
        <v>259</v>
      </c>
      <c r="D150" s="4" t="s">
        <v>196</v>
      </c>
      <c r="E150" s="61" t="s">
        <v>2235</v>
      </c>
      <c r="F150" s="47"/>
      <c r="G150" s="4">
        <v>49</v>
      </c>
      <c r="H150" s="4" t="s">
        <v>1379</v>
      </c>
      <c r="I150" s="4" t="s">
        <v>118</v>
      </c>
      <c r="J150" s="4" t="s">
        <v>625</v>
      </c>
      <c r="K150" s="4" t="s">
        <v>262</v>
      </c>
      <c r="L150" s="29" t="s">
        <v>2203</v>
      </c>
      <c r="M150" s="28">
        <v>45587</v>
      </c>
      <c r="N150" s="4" t="s">
        <v>268</v>
      </c>
      <c r="O150" s="4">
        <v>1</v>
      </c>
      <c r="P150" s="251">
        <f t="shared" si="6"/>
        <v>1</v>
      </c>
      <c r="Q150" s="4" t="s">
        <v>173</v>
      </c>
      <c r="R150" s="4" t="s">
        <v>173</v>
      </c>
      <c r="S150" s="4" t="s">
        <v>173</v>
      </c>
      <c r="T150" s="4" t="s">
        <v>174</v>
      </c>
      <c r="U150" s="4" t="s">
        <v>2251</v>
      </c>
      <c r="V150" s="4">
        <f t="shared" si="7"/>
        <v>3</v>
      </c>
      <c r="W150" s="4" t="s">
        <v>35</v>
      </c>
      <c r="X150" s="4"/>
      <c r="Y150" s="4" t="s">
        <v>46</v>
      </c>
      <c r="Z150" s="47"/>
      <c r="AA150" s="4" t="s">
        <v>7</v>
      </c>
      <c r="AB150" s="58" t="str">
        <f>_xlfn.XLOOKUP(B150,NIPs!E:E,NIPs!AJ:AJ,0,0)</f>
        <v>Sim</v>
      </c>
      <c r="AC150" s="58" t="str">
        <f>_xlfn.XLOOKUP(B150,NIPs!E:E,NIPs!AK:AK,0,0)</f>
        <v>Não</v>
      </c>
      <c r="AD150" s="29" t="s">
        <v>2253</v>
      </c>
      <c r="AE150" s="6"/>
      <c r="AF150" s="6"/>
      <c r="AG150" s="6"/>
      <c r="AH150" s="6"/>
      <c r="AI150" s="6"/>
      <c r="AJ150" s="6"/>
      <c r="AK150" s="6"/>
      <c r="AL150" s="6"/>
      <c r="AM150" s="6"/>
      <c r="AN150" s="6"/>
      <c r="AO150" s="6"/>
    </row>
    <row r="151" spans="1:41" hidden="1" x14ac:dyDescent="0.3">
      <c r="A151" s="69">
        <v>45588</v>
      </c>
      <c r="B151" s="4">
        <v>13154485</v>
      </c>
      <c r="C151" s="4" t="s">
        <v>259</v>
      </c>
      <c r="D151" s="4" t="s">
        <v>196</v>
      </c>
      <c r="E151" s="61" t="s">
        <v>1799</v>
      </c>
      <c r="F151" s="47"/>
      <c r="G151" s="4">
        <v>75</v>
      </c>
      <c r="H151" s="4" t="s">
        <v>1379</v>
      </c>
      <c r="I151" s="4" t="s">
        <v>121</v>
      </c>
      <c r="J151" s="4" t="s">
        <v>223</v>
      </c>
      <c r="K151" s="4" t="s">
        <v>274</v>
      </c>
      <c r="L151" s="29" t="s">
        <v>2205</v>
      </c>
      <c r="M151" s="28" t="s">
        <v>227</v>
      </c>
      <c r="N151" s="4" t="s">
        <v>257</v>
      </c>
      <c r="O151" s="4">
        <v>0</v>
      </c>
      <c r="P151" s="251" t="e">
        <f t="shared" si="6"/>
        <v>#VALUE!</v>
      </c>
      <c r="Q151" s="4" t="s">
        <v>174</v>
      </c>
      <c r="R151" s="4" t="s">
        <v>174</v>
      </c>
      <c r="S151" s="4" t="s">
        <v>174</v>
      </c>
      <c r="T151" s="4" t="s">
        <v>174</v>
      </c>
      <c r="U151" s="4" t="s">
        <v>174</v>
      </c>
      <c r="V151" s="4">
        <f t="shared" si="7"/>
        <v>0</v>
      </c>
      <c r="W151" s="4" t="s">
        <v>2484</v>
      </c>
      <c r="X151" s="4"/>
      <c r="Y151" s="4" t="s">
        <v>43</v>
      </c>
      <c r="Z151" s="47"/>
      <c r="AA151" s="4" t="s">
        <v>12</v>
      </c>
      <c r="AB151" s="58" t="str">
        <f>_xlfn.XLOOKUP(B151,NIPs!E:E,NIPs!AJ:AJ,0,0)</f>
        <v>Não</v>
      </c>
      <c r="AC151" s="58" t="str">
        <f>_xlfn.XLOOKUP(B151,NIPs!E:E,NIPs!AK:AK,0,0)</f>
        <v>Não</v>
      </c>
      <c r="AD151" s="29" t="s">
        <v>2231</v>
      </c>
      <c r="AE151" s="6"/>
      <c r="AF151" s="6"/>
      <c r="AG151" s="6"/>
      <c r="AH151" s="6"/>
      <c r="AI151" s="6"/>
      <c r="AJ151" s="6"/>
      <c r="AK151" s="6"/>
      <c r="AL151" s="6"/>
      <c r="AM151" s="6"/>
      <c r="AN151" s="6"/>
      <c r="AO151" s="6"/>
    </row>
    <row r="152" spans="1:41" hidden="1" x14ac:dyDescent="0.3">
      <c r="A152" s="69">
        <v>45588</v>
      </c>
      <c r="B152" s="4">
        <v>13154935</v>
      </c>
      <c r="C152" s="4" t="s">
        <v>294</v>
      </c>
      <c r="D152" s="4" t="s">
        <v>26</v>
      </c>
      <c r="E152" s="61" t="s">
        <v>2206</v>
      </c>
      <c r="F152" s="47"/>
      <c r="G152" s="4">
        <v>40</v>
      </c>
      <c r="H152" s="4" t="s">
        <v>283</v>
      </c>
      <c r="I152" s="4" t="s">
        <v>121</v>
      </c>
      <c r="J152" s="4" t="s">
        <v>223</v>
      </c>
      <c r="K152" s="4" t="s">
        <v>274</v>
      </c>
      <c r="L152" s="29" t="s">
        <v>2208</v>
      </c>
      <c r="M152" s="28">
        <v>45577</v>
      </c>
      <c r="N152" s="4" t="s">
        <v>268</v>
      </c>
      <c r="O152" s="4">
        <v>1</v>
      </c>
      <c r="P152" s="251">
        <f t="shared" si="6"/>
        <v>11</v>
      </c>
      <c r="Q152" s="4" t="s">
        <v>174</v>
      </c>
      <c r="R152" s="4" t="s">
        <v>174</v>
      </c>
      <c r="S152" s="4" t="s">
        <v>173</v>
      </c>
      <c r="T152" s="4" t="s">
        <v>174</v>
      </c>
      <c r="U152" s="4" t="s">
        <v>174</v>
      </c>
      <c r="V152" s="4">
        <f t="shared" si="7"/>
        <v>1</v>
      </c>
      <c r="W152" s="4" t="s">
        <v>27</v>
      </c>
      <c r="X152" s="4"/>
      <c r="Y152" s="4" t="s">
        <v>25</v>
      </c>
      <c r="Z152" s="47"/>
      <c r="AA152" s="4" t="s">
        <v>14</v>
      </c>
      <c r="AB152" s="58" t="str">
        <f>_xlfn.XLOOKUP(B152,NIPs!E:E,NIPs!AJ:AJ,0,0)</f>
        <v>Não</v>
      </c>
      <c r="AC152" s="58" t="str">
        <f>_xlfn.XLOOKUP(B152,NIPs!E:E,NIPs!AK:AK,0,0)</f>
        <v>Não</v>
      </c>
      <c r="AD152" s="29" t="s">
        <v>2233</v>
      </c>
      <c r="AE152" s="6"/>
      <c r="AF152" s="6"/>
      <c r="AG152" s="6"/>
      <c r="AH152" s="6"/>
      <c r="AI152" s="6"/>
      <c r="AJ152" s="6"/>
      <c r="AK152" s="6"/>
      <c r="AL152" s="6"/>
      <c r="AM152" s="6"/>
      <c r="AN152" s="6"/>
      <c r="AO152" s="6"/>
    </row>
    <row r="153" spans="1:41" hidden="1" x14ac:dyDescent="0.3">
      <c r="A153" s="69">
        <v>45588</v>
      </c>
      <c r="B153" s="4">
        <v>13155227</v>
      </c>
      <c r="C153" s="4" t="s">
        <v>294</v>
      </c>
      <c r="D153" s="4" t="s">
        <v>2211</v>
      </c>
      <c r="E153" s="61" t="s">
        <v>2209</v>
      </c>
      <c r="F153" s="47"/>
      <c r="G153" s="4">
        <v>67</v>
      </c>
      <c r="H153" s="4" t="s">
        <v>283</v>
      </c>
      <c r="I153" s="4" t="s">
        <v>116</v>
      </c>
      <c r="J153" s="4" t="s">
        <v>355</v>
      </c>
      <c r="K153" s="4" t="s">
        <v>274</v>
      </c>
      <c r="L153" s="29" t="s">
        <v>2212</v>
      </c>
      <c r="M153" s="28">
        <v>45582</v>
      </c>
      <c r="N153" s="4" t="s">
        <v>268</v>
      </c>
      <c r="O153" s="4">
        <v>3</v>
      </c>
      <c r="P153" s="251">
        <f t="shared" si="6"/>
        <v>6</v>
      </c>
      <c r="Q153" s="4" t="s">
        <v>173</v>
      </c>
      <c r="R153" s="4" t="s">
        <v>174</v>
      </c>
      <c r="S153" s="4" t="s">
        <v>173</v>
      </c>
      <c r="T153" s="4" t="s">
        <v>174</v>
      </c>
      <c r="U153" s="4" t="s">
        <v>174</v>
      </c>
      <c r="V153" s="4">
        <f t="shared" si="7"/>
        <v>2</v>
      </c>
      <c r="W153" s="4" t="s">
        <v>38</v>
      </c>
      <c r="X153" s="4"/>
      <c r="Y153" s="4" t="s">
        <v>39</v>
      </c>
      <c r="Z153" s="47"/>
      <c r="AA153" s="4" t="s">
        <v>7</v>
      </c>
      <c r="AB153" s="58" t="str">
        <f>_xlfn.XLOOKUP(B153,NIPs!E:E,NIPs!AJ:AJ,0,0)</f>
        <v>Não</v>
      </c>
      <c r="AC153" s="58" t="str">
        <f>_xlfn.XLOOKUP(B153,NIPs!E:E,NIPs!AK:AK,0,0)</f>
        <v>Sim</v>
      </c>
      <c r="AD153" s="29" t="s">
        <v>2213</v>
      </c>
      <c r="AE153" s="6"/>
      <c r="AF153" s="6"/>
      <c r="AG153" s="6"/>
      <c r="AH153" s="6"/>
      <c r="AI153" s="6"/>
      <c r="AJ153" s="6"/>
      <c r="AK153" s="6"/>
      <c r="AL153" s="6"/>
      <c r="AM153" s="6"/>
      <c r="AN153" s="6"/>
      <c r="AO153" s="6"/>
    </row>
    <row r="154" spans="1:41" hidden="1" x14ac:dyDescent="0.3">
      <c r="A154" s="69">
        <v>45589</v>
      </c>
      <c r="B154" s="4">
        <v>13155944</v>
      </c>
      <c r="C154" s="4" t="s">
        <v>294</v>
      </c>
      <c r="D154" s="4" t="s">
        <v>2240</v>
      </c>
      <c r="E154" s="61" t="s">
        <v>2214</v>
      </c>
      <c r="F154" s="47"/>
      <c r="G154" s="4">
        <v>72</v>
      </c>
      <c r="H154" s="4" t="s">
        <v>283</v>
      </c>
      <c r="I154" s="4" t="s">
        <v>116</v>
      </c>
      <c r="J154" s="4" t="s">
        <v>226</v>
      </c>
      <c r="K154" s="4" t="s">
        <v>262</v>
      </c>
      <c r="L154" s="29" t="s">
        <v>2215</v>
      </c>
      <c r="M154" s="28">
        <v>45580</v>
      </c>
      <c r="N154" s="4" t="s">
        <v>268</v>
      </c>
      <c r="O154" s="4">
        <v>2</v>
      </c>
      <c r="P154" s="251">
        <f t="shared" si="6"/>
        <v>9</v>
      </c>
      <c r="Q154" s="4" t="s">
        <v>174</v>
      </c>
      <c r="R154" s="4" t="s">
        <v>174</v>
      </c>
      <c r="S154" s="4" t="s">
        <v>173</v>
      </c>
      <c r="T154" s="4" t="s">
        <v>174</v>
      </c>
      <c r="U154" s="4" t="s">
        <v>174</v>
      </c>
      <c r="V154" s="4">
        <f t="shared" si="7"/>
        <v>1</v>
      </c>
      <c r="W154" s="4" t="s">
        <v>90</v>
      </c>
      <c r="X154" s="4"/>
      <c r="Y154" s="4" t="s">
        <v>114</v>
      </c>
      <c r="Z154" s="47"/>
      <c r="AA154" s="4" t="s">
        <v>7</v>
      </c>
      <c r="AB154" s="58" t="str">
        <f>_xlfn.XLOOKUP(B154,NIPs!E:E,NIPs!AJ:AJ,0,0)</f>
        <v>Não</v>
      </c>
      <c r="AC154" s="58" t="str">
        <f>_xlfn.XLOOKUP(B154,NIPs!E:E,NIPs!AK:AK,0,0)</f>
        <v>Não</v>
      </c>
      <c r="AD154" s="29" t="s">
        <v>2228</v>
      </c>
      <c r="AE154" s="6"/>
      <c r="AF154" s="6"/>
      <c r="AG154" s="6"/>
      <c r="AH154" s="6"/>
      <c r="AI154" s="6"/>
      <c r="AJ154" s="6"/>
      <c r="AK154" s="6"/>
      <c r="AL154" s="6"/>
      <c r="AM154" s="6"/>
      <c r="AN154" s="6"/>
      <c r="AO154" s="6"/>
    </row>
    <row r="155" spans="1:41" hidden="1" x14ac:dyDescent="0.3">
      <c r="A155" s="69">
        <v>45589</v>
      </c>
      <c r="B155" s="4">
        <v>13156688</v>
      </c>
      <c r="C155" s="4" t="s">
        <v>259</v>
      </c>
      <c r="D155" s="4" t="s">
        <v>196</v>
      </c>
      <c r="E155" s="61" t="s">
        <v>2194</v>
      </c>
      <c r="F155" s="47"/>
      <c r="G155" s="4">
        <v>51</v>
      </c>
      <c r="H155" s="4" t="s">
        <v>1379</v>
      </c>
      <c r="I155" s="4" t="s">
        <v>118</v>
      </c>
      <c r="J155" s="4" t="s">
        <v>226</v>
      </c>
      <c r="K155" s="4" t="s">
        <v>274</v>
      </c>
      <c r="L155" s="29" t="s">
        <v>2216</v>
      </c>
      <c r="M155" s="28">
        <v>45516</v>
      </c>
      <c r="N155" s="4" t="s">
        <v>268</v>
      </c>
      <c r="O155" s="4">
        <v>5</v>
      </c>
      <c r="P155" s="251">
        <f t="shared" si="6"/>
        <v>73</v>
      </c>
      <c r="Q155" s="4" t="s">
        <v>173</v>
      </c>
      <c r="R155" s="4" t="s">
        <v>173</v>
      </c>
      <c r="S155" s="4" t="s">
        <v>173</v>
      </c>
      <c r="T155" s="4" t="s">
        <v>174</v>
      </c>
      <c r="U155" s="4" t="s">
        <v>1517</v>
      </c>
      <c r="V155" s="4">
        <f t="shared" si="7"/>
        <v>3</v>
      </c>
      <c r="W155" s="4" t="s">
        <v>30</v>
      </c>
      <c r="X155" s="4" t="s">
        <v>2227</v>
      </c>
      <c r="Y155" s="4" t="s">
        <v>28</v>
      </c>
      <c r="Z155" s="47"/>
      <c r="AA155" s="4" t="s">
        <v>12</v>
      </c>
      <c r="AB155" s="58" t="str">
        <f>_xlfn.XLOOKUP(B155,NIPs!E:E,NIPs!AJ:AJ,0,0)</f>
        <v>Sim</v>
      </c>
      <c r="AC155" s="58" t="str">
        <f>_xlfn.XLOOKUP(B155,NIPs!E:E,NIPs!AK:AK,0,0)</f>
        <v>Perda de SLA</v>
      </c>
      <c r="AD155" s="29" t="s">
        <v>2310</v>
      </c>
      <c r="AE155" s="6"/>
      <c r="AF155" s="6"/>
      <c r="AG155" s="6"/>
      <c r="AH155" s="6"/>
      <c r="AI155" s="6"/>
      <c r="AJ155" s="6"/>
      <c r="AK155" s="6"/>
      <c r="AL155" s="6"/>
      <c r="AM155" s="6"/>
      <c r="AN155" s="6"/>
      <c r="AO155" s="6"/>
    </row>
    <row r="156" spans="1:41" hidden="1" x14ac:dyDescent="0.3">
      <c r="A156" s="69">
        <v>45589</v>
      </c>
      <c r="B156" s="4">
        <v>13156765</v>
      </c>
      <c r="C156" s="4" t="s">
        <v>259</v>
      </c>
      <c r="D156" s="4" t="s">
        <v>196</v>
      </c>
      <c r="E156" s="61" t="s">
        <v>2217</v>
      </c>
      <c r="F156" s="47"/>
      <c r="G156" s="4">
        <v>68</v>
      </c>
      <c r="H156" s="4" t="s">
        <v>1379</v>
      </c>
      <c r="I156" s="4" t="s">
        <v>121</v>
      </c>
      <c r="J156" s="4" t="s">
        <v>226</v>
      </c>
      <c r="K156" s="4" t="s">
        <v>262</v>
      </c>
      <c r="L156" s="29" t="s">
        <v>2218</v>
      </c>
      <c r="M156" s="28">
        <v>45588</v>
      </c>
      <c r="N156" s="4" t="s">
        <v>268</v>
      </c>
      <c r="O156" s="4">
        <v>3</v>
      </c>
      <c r="P156" s="251">
        <f t="shared" si="6"/>
        <v>1</v>
      </c>
      <c r="Q156" s="4" t="s">
        <v>173</v>
      </c>
      <c r="R156" s="4" t="s">
        <v>174</v>
      </c>
      <c r="S156" s="4" t="s">
        <v>173</v>
      </c>
      <c r="T156" s="4" t="s">
        <v>173</v>
      </c>
      <c r="U156" s="4" t="s">
        <v>906</v>
      </c>
      <c r="V156" s="4">
        <f t="shared" si="7"/>
        <v>3</v>
      </c>
      <c r="W156" s="4" t="s">
        <v>32</v>
      </c>
      <c r="X156" s="4" t="s">
        <v>2254</v>
      </c>
      <c r="Y156" s="4" t="s">
        <v>28</v>
      </c>
      <c r="Z156" s="47"/>
      <c r="AA156" s="4" t="s">
        <v>12</v>
      </c>
      <c r="AB156" s="58" t="str">
        <f>_xlfn.XLOOKUP(B156,NIPs!E:E,NIPs!AJ:AJ,0,0)</f>
        <v>Não</v>
      </c>
      <c r="AC156" s="58" t="str">
        <f>_xlfn.XLOOKUP(B156,NIPs!E:E,NIPs!AK:AK,0,0)</f>
        <v>Não</v>
      </c>
      <c r="AD156" s="29" t="s">
        <v>2255</v>
      </c>
      <c r="AE156" s="6"/>
      <c r="AF156" s="6"/>
      <c r="AG156" s="6"/>
      <c r="AH156" s="6"/>
      <c r="AI156" s="6"/>
      <c r="AJ156" s="6"/>
      <c r="AK156" s="6"/>
      <c r="AL156" s="6"/>
      <c r="AM156" s="6"/>
      <c r="AN156" s="6"/>
      <c r="AO156" s="6"/>
    </row>
    <row r="157" spans="1:41" hidden="1" x14ac:dyDescent="0.3">
      <c r="A157" s="69">
        <v>45589</v>
      </c>
      <c r="B157" s="4">
        <v>13156784</v>
      </c>
      <c r="C157" s="4" t="s">
        <v>259</v>
      </c>
      <c r="D157" s="4" t="s">
        <v>196</v>
      </c>
      <c r="E157" s="61" t="s">
        <v>2219</v>
      </c>
      <c r="F157" s="47"/>
      <c r="G157" s="4">
        <v>4</v>
      </c>
      <c r="H157" s="4" t="s">
        <v>1379</v>
      </c>
      <c r="I157" s="4" t="s">
        <v>121</v>
      </c>
      <c r="J157" s="4" t="s">
        <v>136</v>
      </c>
      <c r="K157" s="4" t="s">
        <v>274</v>
      </c>
      <c r="L157" s="29" t="s">
        <v>2220</v>
      </c>
      <c r="M157" s="28">
        <v>45572</v>
      </c>
      <c r="N157" s="4" t="s">
        <v>268</v>
      </c>
      <c r="O157" s="4">
        <v>6</v>
      </c>
      <c r="P157" s="251">
        <f t="shared" si="6"/>
        <v>17</v>
      </c>
      <c r="Q157" s="4" t="s">
        <v>173</v>
      </c>
      <c r="R157" s="4" t="s">
        <v>173</v>
      </c>
      <c r="S157" s="4" t="s">
        <v>173</v>
      </c>
      <c r="T157" s="4" t="s">
        <v>173</v>
      </c>
      <c r="U157" s="4" t="s">
        <v>1968</v>
      </c>
      <c r="V157" s="4">
        <f t="shared" si="7"/>
        <v>4</v>
      </c>
      <c r="W157" s="4" t="s">
        <v>2301</v>
      </c>
      <c r="X157" s="4" t="s">
        <v>537</v>
      </c>
      <c r="Y157" s="4" t="s">
        <v>28</v>
      </c>
      <c r="Z157" s="47"/>
      <c r="AA157" s="4" t="s">
        <v>7</v>
      </c>
      <c r="AB157" s="58" t="str">
        <f>_xlfn.XLOOKUP(B157,NIPs!E:E,NIPs!AJ:AJ,0,0)</f>
        <v>Sim</v>
      </c>
      <c r="AC157" s="58" t="str">
        <f>_xlfn.XLOOKUP(B157,NIPs!E:E,NIPs!AK:AK,0,0)</f>
        <v>Não</v>
      </c>
      <c r="AD157" s="29" t="s">
        <v>2311</v>
      </c>
      <c r="AE157" s="6"/>
      <c r="AF157" s="6"/>
      <c r="AG157" s="6"/>
      <c r="AH157" s="6"/>
      <c r="AI157" s="6"/>
      <c r="AJ157" s="6"/>
      <c r="AK157" s="6"/>
      <c r="AL157" s="6"/>
      <c r="AM157" s="6"/>
      <c r="AN157" s="6"/>
      <c r="AO157" s="6"/>
    </row>
    <row r="158" spans="1:41" hidden="1" x14ac:dyDescent="0.3">
      <c r="A158" s="69">
        <v>45589</v>
      </c>
      <c r="B158" s="4">
        <v>13157090</v>
      </c>
      <c r="C158" s="4" t="s">
        <v>294</v>
      </c>
      <c r="D158" s="4" t="s">
        <v>26</v>
      </c>
      <c r="E158" s="61" t="s">
        <v>2224</v>
      </c>
      <c r="F158" s="47"/>
      <c r="G158" s="4">
        <v>52</v>
      </c>
      <c r="H158" s="4" t="s">
        <v>283</v>
      </c>
      <c r="I158" s="4" t="s">
        <v>121</v>
      </c>
      <c r="J158" s="4" t="s">
        <v>223</v>
      </c>
      <c r="K158" s="4" t="s">
        <v>274</v>
      </c>
      <c r="L158" s="29" t="s">
        <v>2225</v>
      </c>
      <c r="M158" s="28">
        <v>45549</v>
      </c>
      <c r="N158" s="4" t="s">
        <v>268</v>
      </c>
      <c r="O158" s="4" t="s">
        <v>227</v>
      </c>
      <c r="P158" s="251">
        <f t="shared" si="6"/>
        <v>40</v>
      </c>
      <c r="Q158" s="4" t="s">
        <v>174</v>
      </c>
      <c r="R158" s="4" t="s">
        <v>174</v>
      </c>
      <c r="S158" s="4" t="s">
        <v>174</v>
      </c>
      <c r="T158" s="4" t="s">
        <v>174</v>
      </c>
      <c r="U158" s="4" t="s">
        <v>174</v>
      </c>
      <c r="V158" s="4">
        <f t="shared" si="7"/>
        <v>0</v>
      </c>
      <c r="W158" s="4" t="s">
        <v>27</v>
      </c>
      <c r="X158" s="4"/>
      <c r="Y158" s="4" t="s">
        <v>25</v>
      </c>
      <c r="Z158" s="47"/>
      <c r="AA158" s="4" t="s">
        <v>14</v>
      </c>
      <c r="AB158" s="58" t="str">
        <f>_xlfn.XLOOKUP(B158,NIPs!E:E,NIPs!AJ:AJ,0,0)</f>
        <v>Não</v>
      </c>
      <c r="AC158" s="58" t="str">
        <f>_xlfn.XLOOKUP(B158,NIPs!E:E,NIPs!AK:AK,0,0)</f>
        <v>Não</v>
      </c>
      <c r="AD158" s="29" t="s">
        <v>1538</v>
      </c>
      <c r="AE158" s="6"/>
      <c r="AF158" s="6"/>
      <c r="AG158" s="6"/>
      <c r="AH158" s="6"/>
      <c r="AI158" s="6"/>
      <c r="AJ158" s="6"/>
      <c r="AK158" s="6"/>
      <c r="AL158" s="6"/>
      <c r="AM158" s="6"/>
      <c r="AN158" s="6"/>
      <c r="AO158" s="6"/>
    </row>
    <row r="159" spans="1:41" hidden="1" x14ac:dyDescent="0.3">
      <c r="A159" s="69">
        <v>45589</v>
      </c>
      <c r="B159" s="4">
        <v>13157129</v>
      </c>
      <c r="C159" s="4" t="s">
        <v>259</v>
      </c>
      <c r="D159" s="4" t="s">
        <v>24</v>
      </c>
      <c r="E159" s="61" t="s">
        <v>2229</v>
      </c>
      <c r="F159" s="47"/>
      <c r="G159" s="4">
        <v>74</v>
      </c>
      <c r="H159" s="4" t="s">
        <v>1379</v>
      </c>
      <c r="I159" s="4" t="s">
        <v>121</v>
      </c>
      <c r="J159" s="4" t="s">
        <v>131</v>
      </c>
      <c r="K159" s="4" t="s">
        <v>262</v>
      </c>
      <c r="L159" s="29" t="s">
        <v>2230</v>
      </c>
      <c r="M159" s="28">
        <v>45589</v>
      </c>
      <c r="N159" s="4" t="s">
        <v>268</v>
      </c>
      <c r="O159" s="4">
        <v>3</v>
      </c>
      <c r="P159" s="251">
        <f t="shared" si="6"/>
        <v>0</v>
      </c>
      <c r="Q159" s="4" t="s">
        <v>173</v>
      </c>
      <c r="R159" s="4" t="s">
        <v>173</v>
      </c>
      <c r="S159" s="4" t="s">
        <v>173</v>
      </c>
      <c r="T159" s="4" t="s">
        <v>174</v>
      </c>
      <c r="U159" s="4" t="s">
        <v>174</v>
      </c>
      <c r="V159" s="4">
        <f t="shared" si="7"/>
        <v>3</v>
      </c>
      <c r="W159" s="4" t="s">
        <v>2483</v>
      </c>
      <c r="X159" s="4"/>
      <c r="Y159" s="4" t="s">
        <v>36</v>
      </c>
      <c r="Z159" s="47"/>
      <c r="AA159" s="4" t="s">
        <v>7</v>
      </c>
      <c r="AB159" s="58" t="str">
        <f>_xlfn.XLOOKUP(B159,NIPs!E:E,NIPs!AJ:AJ,0,0)</f>
        <v>Sim</v>
      </c>
      <c r="AC159" s="58" t="str">
        <f>_xlfn.XLOOKUP(B159,NIPs!E:E,NIPs!AK:AK,0,0)</f>
        <v>Não</v>
      </c>
      <c r="AD159" s="29" t="s">
        <v>2309</v>
      </c>
      <c r="AE159" s="6"/>
      <c r="AF159" s="6"/>
      <c r="AG159" s="6"/>
      <c r="AH159" s="6"/>
      <c r="AI159" s="6"/>
      <c r="AJ159" s="6"/>
      <c r="AK159" s="6"/>
      <c r="AL159" s="6"/>
      <c r="AM159" s="6"/>
      <c r="AN159" s="6"/>
      <c r="AO159" s="6"/>
    </row>
    <row r="160" spans="1:41" hidden="1" x14ac:dyDescent="0.3">
      <c r="A160" s="69">
        <v>45589</v>
      </c>
      <c r="B160" s="4">
        <v>13158185</v>
      </c>
      <c r="C160" s="4" t="s">
        <v>259</v>
      </c>
      <c r="D160" s="4" t="s">
        <v>24</v>
      </c>
      <c r="E160" s="61" t="s">
        <v>2243</v>
      </c>
      <c r="F160" s="47"/>
      <c r="G160" s="4">
        <v>26</v>
      </c>
      <c r="H160" s="4" t="s">
        <v>283</v>
      </c>
      <c r="I160" s="4" t="s">
        <v>121</v>
      </c>
      <c r="J160" s="4" t="s">
        <v>223</v>
      </c>
      <c r="K160" s="4" t="s">
        <v>274</v>
      </c>
      <c r="L160" s="29" t="s">
        <v>2242</v>
      </c>
      <c r="M160" s="28" t="s">
        <v>227</v>
      </c>
      <c r="N160" s="4" t="s">
        <v>268</v>
      </c>
      <c r="O160" s="4">
        <v>0</v>
      </c>
      <c r="P160" s="251">
        <v>0</v>
      </c>
      <c r="Q160" s="4" t="s">
        <v>174</v>
      </c>
      <c r="R160" s="4" t="s">
        <v>174</v>
      </c>
      <c r="S160" s="4" t="s">
        <v>174</v>
      </c>
      <c r="T160" s="4" t="s">
        <v>174</v>
      </c>
      <c r="U160" s="4" t="s">
        <v>174</v>
      </c>
      <c r="V160" s="4">
        <f t="shared" si="7"/>
        <v>0</v>
      </c>
      <c r="W160" s="4" t="s">
        <v>35</v>
      </c>
      <c r="X160" s="4" t="s">
        <v>2246</v>
      </c>
      <c r="Y160" s="4" t="s">
        <v>46</v>
      </c>
      <c r="Z160" s="47"/>
      <c r="AA160" s="4" t="s">
        <v>7</v>
      </c>
      <c r="AB160" s="58" t="str">
        <f>_xlfn.XLOOKUP(B160,NIPs!E:E,NIPs!AJ:AJ,0,0)</f>
        <v>Não</v>
      </c>
      <c r="AC160" s="58" t="str">
        <f>_xlfn.XLOOKUP(B160,NIPs!E:E,NIPs!AK:AK,0,0)</f>
        <v>Não</v>
      </c>
      <c r="AD160" s="29" t="s">
        <v>2244</v>
      </c>
      <c r="AE160" s="6"/>
      <c r="AF160" s="6"/>
      <c r="AG160" s="6"/>
      <c r="AH160" s="6"/>
      <c r="AI160" s="6"/>
      <c r="AJ160" s="6"/>
      <c r="AK160" s="6"/>
      <c r="AL160" s="6"/>
      <c r="AM160" s="6"/>
      <c r="AN160" s="6"/>
      <c r="AO160" s="6"/>
    </row>
    <row r="161" spans="1:41" hidden="1" x14ac:dyDescent="0.3">
      <c r="A161" s="69">
        <v>45590</v>
      </c>
      <c r="B161" s="4">
        <v>13158501</v>
      </c>
      <c r="C161" s="4" t="s">
        <v>259</v>
      </c>
      <c r="D161" s="4" t="s">
        <v>2256</v>
      </c>
      <c r="E161" s="61" t="s">
        <v>2248</v>
      </c>
      <c r="F161" s="47"/>
      <c r="G161" s="4">
        <v>5</v>
      </c>
      <c r="H161" s="4" t="s">
        <v>1220</v>
      </c>
      <c r="I161" s="4" t="s">
        <v>118</v>
      </c>
      <c r="J161" s="4" t="s">
        <v>223</v>
      </c>
      <c r="K161" s="4" t="s">
        <v>274</v>
      </c>
      <c r="L161" s="29" t="s">
        <v>2249</v>
      </c>
      <c r="M161" s="28">
        <v>45589</v>
      </c>
      <c r="N161" s="4" t="s">
        <v>268</v>
      </c>
      <c r="O161" s="4">
        <v>2</v>
      </c>
      <c r="P161" s="251">
        <f t="shared" si="6"/>
        <v>1</v>
      </c>
      <c r="Q161" s="4" t="s">
        <v>173</v>
      </c>
      <c r="R161" s="4" t="s">
        <v>174</v>
      </c>
      <c r="S161" s="4" t="s">
        <v>173</v>
      </c>
      <c r="T161" s="4" t="s">
        <v>174</v>
      </c>
      <c r="U161" s="4" t="s">
        <v>174</v>
      </c>
      <c r="V161" s="4">
        <f t="shared" si="7"/>
        <v>2</v>
      </c>
      <c r="W161" s="4" t="s">
        <v>2301</v>
      </c>
      <c r="X161" s="4" t="s">
        <v>537</v>
      </c>
      <c r="Y161" s="4" t="s">
        <v>28</v>
      </c>
      <c r="Z161" s="47"/>
      <c r="AA161" s="4" t="s">
        <v>7</v>
      </c>
      <c r="AB161" s="58" t="str">
        <f>_xlfn.XLOOKUP(B161,NIPs!E:E,NIPs!AJ:AJ,0,0)</f>
        <v>Sim</v>
      </c>
      <c r="AC161" s="58" t="str">
        <f>_xlfn.XLOOKUP(B161,NIPs!E:E,NIPs!AK:AK,0,0)</f>
        <v>Não</v>
      </c>
      <c r="AD161" s="29" t="s">
        <v>2453</v>
      </c>
      <c r="AE161" s="6"/>
      <c r="AF161" s="6"/>
      <c r="AG161" s="6"/>
      <c r="AH161" s="6"/>
      <c r="AI161" s="6"/>
      <c r="AJ161" s="6"/>
      <c r="AK161" s="6"/>
      <c r="AL161" s="6"/>
      <c r="AM161" s="6"/>
      <c r="AN161" s="6"/>
      <c r="AO161" s="6"/>
    </row>
    <row r="162" spans="1:41" hidden="1" x14ac:dyDescent="0.3">
      <c r="A162" s="69">
        <v>45590</v>
      </c>
      <c r="B162" s="4">
        <v>13159873</v>
      </c>
      <c r="C162" s="110" t="s">
        <v>2557</v>
      </c>
      <c r="D162" s="4" t="s">
        <v>2272</v>
      </c>
      <c r="E162" s="61" t="s">
        <v>1888</v>
      </c>
      <c r="F162" s="47"/>
      <c r="G162" s="4">
        <v>62</v>
      </c>
      <c r="H162" s="4" t="s">
        <v>1379</v>
      </c>
      <c r="I162" s="4" t="s">
        <v>121</v>
      </c>
      <c r="J162" s="4" t="s">
        <v>1402</v>
      </c>
      <c r="K162" s="4" t="s">
        <v>274</v>
      </c>
      <c r="L162" s="29" t="s">
        <v>2257</v>
      </c>
      <c r="M162" s="28">
        <v>45568</v>
      </c>
      <c r="N162" s="4" t="s">
        <v>257</v>
      </c>
      <c r="O162" s="4">
        <v>6</v>
      </c>
      <c r="P162" s="251">
        <f t="shared" si="6"/>
        <v>22</v>
      </c>
      <c r="Q162" s="4" t="s">
        <v>173</v>
      </c>
      <c r="R162" s="4" t="s">
        <v>173</v>
      </c>
      <c r="S162" s="4" t="s">
        <v>173</v>
      </c>
      <c r="T162" s="4" t="s">
        <v>174</v>
      </c>
      <c r="U162" s="4" t="s">
        <v>1517</v>
      </c>
      <c r="V162" s="4">
        <f t="shared" si="7"/>
        <v>3</v>
      </c>
      <c r="W162" s="4" t="s">
        <v>85</v>
      </c>
      <c r="X162" s="4"/>
      <c r="Y162" s="4" t="s">
        <v>112</v>
      </c>
      <c r="Z162" s="47"/>
      <c r="AA162" s="4" t="s">
        <v>7</v>
      </c>
      <c r="AB162" s="58" t="str">
        <f>_xlfn.XLOOKUP(B162,NIPs!E:E,NIPs!AJ:AJ,0,0)</f>
        <v>Sim</v>
      </c>
      <c r="AC162" s="58" t="str">
        <f>_xlfn.XLOOKUP(B162,NIPs!E:E,NIPs!AK:AK,0,0)</f>
        <v>Não</v>
      </c>
      <c r="AD162" s="29" t="s">
        <v>2454</v>
      </c>
      <c r="AE162" s="6"/>
      <c r="AF162" s="6"/>
      <c r="AG162" s="6"/>
      <c r="AH162" s="6"/>
      <c r="AI162" s="6"/>
      <c r="AJ162" s="6"/>
      <c r="AK162" s="6"/>
      <c r="AL162" s="6"/>
      <c r="AM162" s="6"/>
      <c r="AN162" s="6"/>
      <c r="AO162" s="6"/>
    </row>
    <row r="163" spans="1:41" hidden="1" x14ac:dyDescent="0.3">
      <c r="A163" s="69">
        <v>45593</v>
      </c>
      <c r="B163" s="4">
        <v>13160547</v>
      </c>
      <c r="C163" s="4" t="s">
        <v>294</v>
      </c>
      <c r="D163" s="4" t="s">
        <v>34</v>
      </c>
      <c r="E163" s="61" t="s">
        <v>2259</v>
      </c>
      <c r="F163" s="47"/>
      <c r="G163" s="4">
        <v>0</v>
      </c>
      <c r="H163" s="4" t="s">
        <v>283</v>
      </c>
      <c r="I163" s="4" t="s">
        <v>121</v>
      </c>
      <c r="J163" s="4" t="s">
        <v>223</v>
      </c>
      <c r="K163" s="4" t="s">
        <v>274</v>
      </c>
      <c r="L163" s="29" t="s">
        <v>2260</v>
      </c>
      <c r="M163" s="28">
        <v>45591</v>
      </c>
      <c r="N163" s="4" t="s">
        <v>268</v>
      </c>
      <c r="O163" s="4">
        <v>1</v>
      </c>
      <c r="P163" s="251">
        <f t="shared" si="6"/>
        <v>2</v>
      </c>
      <c r="Q163" s="4" t="s">
        <v>174</v>
      </c>
      <c r="R163" s="4" t="s">
        <v>174</v>
      </c>
      <c r="S163" s="4" t="s">
        <v>173</v>
      </c>
      <c r="T163" s="4" t="s">
        <v>174</v>
      </c>
      <c r="U163" s="4" t="s">
        <v>174</v>
      </c>
      <c r="V163" s="4">
        <f t="shared" si="7"/>
        <v>1</v>
      </c>
      <c r="W163" s="4" t="s">
        <v>2754</v>
      </c>
      <c r="X163" s="4"/>
      <c r="Y163" s="4" t="s">
        <v>227</v>
      </c>
      <c r="Z163" s="47"/>
      <c r="AA163" s="4" t="s">
        <v>14</v>
      </c>
      <c r="AB163" s="58" t="str">
        <f>_xlfn.XLOOKUP(B163,NIPs!E:E,NIPs!AJ:AJ,0,0)</f>
        <v>Não</v>
      </c>
      <c r="AC163" s="58" t="str">
        <f>_xlfn.XLOOKUP(B163,NIPs!E:E,NIPs!AK:AK,0,0)</f>
        <v>Não</v>
      </c>
      <c r="AD163" s="93" t="s">
        <v>2517</v>
      </c>
      <c r="AE163" s="6"/>
      <c r="AF163" s="6"/>
      <c r="AG163" s="6"/>
      <c r="AH163" s="6"/>
      <c r="AI163" s="6"/>
      <c r="AJ163" s="6"/>
      <c r="AK163" s="6"/>
      <c r="AL163" s="6"/>
      <c r="AM163" s="6"/>
      <c r="AN163" s="6"/>
      <c r="AO163" s="6"/>
    </row>
    <row r="164" spans="1:41" hidden="1" x14ac:dyDescent="0.3">
      <c r="A164" s="69">
        <v>45593</v>
      </c>
      <c r="B164" s="4">
        <v>13160830</v>
      </c>
      <c r="C164" s="4" t="s">
        <v>259</v>
      </c>
      <c r="D164" s="4" t="s">
        <v>2273</v>
      </c>
      <c r="E164" s="61" t="s">
        <v>436</v>
      </c>
      <c r="F164" s="47"/>
      <c r="G164" s="4">
        <v>40</v>
      </c>
      <c r="H164" s="4" t="s">
        <v>1379</v>
      </c>
      <c r="I164" s="4" t="s">
        <v>121</v>
      </c>
      <c r="J164" s="4" t="s">
        <v>1402</v>
      </c>
      <c r="K164" s="4" t="s">
        <v>262</v>
      </c>
      <c r="L164" s="29" t="s">
        <v>2262</v>
      </c>
      <c r="M164" s="28">
        <v>45558</v>
      </c>
      <c r="N164" s="4" t="s">
        <v>257</v>
      </c>
      <c r="O164" s="4">
        <v>10</v>
      </c>
      <c r="P164" s="251">
        <f t="shared" ref="P164:P199" si="8">_xlfn.DAYS(A164,M164)</f>
        <v>35</v>
      </c>
      <c r="Q164" s="4" t="s">
        <v>173</v>
      </c>
      <c r="R164" s="4" t="s">
        <v>174</v>
      </c>
      <c r="S164" s="4" t="s">
        <v>173</v>
      </c>
      <c r="T164" s="4" t="s">
        <v>173</v>
      </c>
      <c r="U164" s="4" t="s">
        <v>906</v>
      </c>
      <c r="V164" s="4">
        <f t="shared" si="7"/>
        <v>3</v>
      </c>
      <c r="W164" s="4" t="s">
        <v>38</v>
      </c>
      <c r="X164" s="4"/>
      <c r="Y164" s="4" t="s">
        <v>39</v>
      </c>
      <c r="Z164" s="47"/>
      <c r="AA164" s="4" t="s">
        <v>7</v>
      </c>
      <c r="AB164" s="58" t="str">
        <f>_xlfn.XLOOKUP(B164,NIPs!E:E,NIPs!AJ:AJ,0,0)</f>
        <v>Sim</v>
      </c>
      <c r="AC164" s="58" t="str">
        <f>_xlfn.XLOOKUP(B164,NIPs!E:E,NIPs!AK:AK,0,0)</f>
        <v>Envio para área errada</v>
      </c>
      <c r="AD164" s="29" t="s">
        <v>2288</v>
      </c>
      <c r="AE164" s="6"/>
      <c r="AF164" s="6"/>
      <c r="AG164" s="6"/>
      <c r="AH164" s="6"/>
      <c r="AI164" s="6"/>
      <c r="AJ164" s="6"/>
      <c r="AK164" s="6"/>
      <c r="AL164" s="6"/>
      <c r="AM164" s="6"/>
      <c r="AN164" s="6"/>
      <c r="AO164" s="6"/>
    </row>
    <row r="165" spans="1:41" hidden="1" x14ac:dyDescent="0.3">
      <c r="A165" s="69">
        <v>45593</v>
      </c>
      <c r="B165" s="4">
        <v>13160967</v>
      </c>
      <c r="C165" s="4" t="s">
        <v>259</v>
      </c>
      <c r="D165" s="4" t="s">
        <v>2256</v>
      </c>
      <c r="E165" s="61" t="s">
        <v>2263</v>
      </c>
      <c r="F165" s="47"/>
      <c r="G165" s="4">
        <v>7</v>
      </c>
      <c r="H165" s="4" t="s">
        <v>1379</v>
      </c>
      <c r="I165" s="4" t="s">
        <v>121</v>
      </c>
      <c r="J165" s="4" t="s">
        <v>1402</v>
      </c>
      <c r="K165" s="4" t="s">
        <v>274</v>
      </c>
      <c r="L165" s="29" t="s">
        <v>2265</v>
      </c>
      <c r="M165" s="28">
        <v>45593</v>
      </c>
      <c r="N165" s="4" t="s">
        <v>257</v>
      </c>
      <c r="O165" s="4">
        <v>3</v>
      </c>
      <c r="P165" s="251">
        <f t="shared" si="8"/>
        <v>0</v>
      </c>
      <c r="Q165" s="4" t="s">
        <v>173</v>
      </c>
      <c r="R165" s="4" t="s">
        <v>174</v>
      </c>
      <c r="S165" s="4" t="s">
        <v>173</v>
      </c>
      <c r="T165" s="4" t="s">
        <v>173</v>
      </c>
      <c r="U165" s="4" t="s">
        <v>906</v>
      </c>
      <c r="V165" s="4">
        <f t="shared" si="7"/>
        <v>3</v>
      </c>
      <c r="W165" s="4" t="s">
        <v>2301</v>
      </c>
      <c r="X165" s="4" t="s">
        <v>537</v>
      </c>
      <c r="Y165" s="4" t="s">
        <v>28</v>
      </c>
      <c r="Z165" s="47"/>
      <c r="AA165" s="4" t="s">
        <v>7</v>
      </c>
      <c r="AB165" s="58" t="str">
        <f>_xlfn.XLOOKUP(B165,NIPs!E:E,NIPs!AJ:AJ,0,0)</f>
        <v>Não</v>
      </c>
      <c r="AC165" s="58" t="str">
        <f>_xlfn.XLOOKUP(B165,NIPs!E:E,NIPs!AK:AK,0,0)</f>
        <v>Não</v>
      </c>
      <c r="AD165" s="29" t="s">
        <v>2291</v>
      </c>
      <c r="AE165" s="6"/>
      <c r="AF165" s="6"/>
      <c r="AG165" s="6"/>
      <c r="AH165" s="6"/>
      <c r="AI165" s="6"/>
      <c r="AJ165" s="6"/>
      <c r="AK165" s="6"/>
      <c r="AL165" s="6"/>
      <c r="AM165" s="6"/>
      <c r="AN165" s="6"/>
      <c r="AO165" s="6"/>
    </row>
    <row r="166" spans="1:41" hidden="1" x14ac:dyDescent="0.3">
      <c r="A166" s="69">
        <v>45593</v>
      </c>
      <c r="B166" s="4">
        <v>13161339</v>
      </c>
      <c r="C166" s="4" t="s">
        <v>294</v>
      </c>
      <c r="D166" s="4" t="s">
        <v>26</v>
      </c>
      <c r="E166" s="61" t="s">
        <v>2264</v>
      </c>
      <c r="F166" s="47"/>
      <c r="G166" s="4">
        <v>23</v>
      </c>
      <c r="H166" s="4" t="s">
        <v>336</v>
      </c>
      <c r="I166" s="4" t="s">
        <v>116</v>
      </c>
      <c r="J166" s="4" t="s">
        <v>164</v>
      </c>
      <c r="K166" s="4" t="s">
        <v>274</v>
      </c>
      <c r="L166" s="29" t="s">
        <v>2266</v>
      </c>
      <c r="M166" s="28">
        <v>45576</v>
      </c>
      <c r="N166" s="4" t="s">
        <v>268</v>
      </c>
      <c r="O166" s="4" t="s">
        <v>227</v>
      </c>
      <c r="P166" s="251">
        <f t="shared" si="8"/>
        <v>17</v>
      </c>
      <c r="Q166" s="4" t="s">
        <v>174</v>
      </c>
      <c r="R166" s="4" t="s">
        <v>174</v>
      </c>
      <c r="S166" s="4" t="s">
        <v>174</v>
      </c>
      <c r="T166" s="4" t="s">
        <v>174</v>
      </c>
      <c r="U166" s="4" t="s">
        <v>174</v>
      </c>
      <c r="V166" s="4">
        <f t="shared" si="7"/>
        <v>0</v>
      </c>
      <c r="W166" s="4" t="s">
        <v>27</v>
      </c>
      <c r="X166" s="4"/>
      <c r="Y166" s="4" t="s">
        <v>25</v>
      </c>
      <c r="Z166" s="47"/>
      <c r="AA166" s="4" t="s">
        <v>14</v>
      </c>
      <c r="AB166" s="58" t="str">
        <f>_xlfn.XLOOKUP(B166,NIPs!E:E,NIPs!AJ:AJ,0,0)</f>
        <v>Não</v>
      </c>
      <c r="AC166" s="58" t="str">
        <f>_xlfn.XLOOKUP(B166,NIPs!E:E,NIPs!AK:AK,0,0)</f>
        <v>Não</v>
      </c>
      <c r="AD166" s="29" t="s">
        <v>2292</v>
      </c>
      <c r="AE166" s="6"/>
      <c r="AF166" s="6"/>
      <c r="AG166" s="6"/>
      <c r="AH166" s="6"/>
      <c r="AI166" s="6"/>
      <c r="AJ166" s="6"/>
      <c r="AK166" s="6"/>
      <c r="AL166" s="6"/>
      <c r="AM166" s="6"/>
      <c r="AN166" s="6"/>
      <c r="AO166" s="6"/>
    </row>
    <row r="167" spans="1:41" hidden="1" x14ac:dyDescent="0.3">
      <c r="A167" s="69">
        <v>45593</v>
      </c>
      <c r="B167" s="4">
        <v>13161542</v>
      </c>
      <c r="C167" s="4" t="s">
        <v>294</v>
      </c>
      <c r="D167" s="4" t="s">
        <v>26</v>
      </c>
      <c r="E167" s="61" t="s">
        <v>2268</v>
      </c>
      <c r="F167" s="47"/>
      <c r="G167" s="4">
        <v>74</v>
      </c>
      <c r="H167" s="4" t="s">
        <v>283</v>
      </c>
      <c r="I167" s="4" t="s">
        <v>116</v>
      </c>
      <c r="J167" s="4" t="s">
        <v>355</v>
      </c>
      <c r="K167" s="4" t="s">
        <v>274</v>
      </c>
      <c r="L167" s="29" t="s">
        <v>2270</v>
      </c>
      <c r="M167" s="28">
        <v>45560</v>
      </c>
      <c r="N167" s="4" t="s">
        <v>268</v>
      </c>
      <c r="O167" s="4" t="s">
        <v>227</v>
      </c>
      <c r="P167" s="251">
        <f t="shared" si="8"/>
        <v>33</v>
      </c>
      <c r="Q167" s="4" t="s">
        <v>174</v>
      </c>
      <c r="R167" s="4" t="s">
        <v>174</v>
      </c>
      <c r="S167" s="4" t="s">
        <v>174</v>
      </c>
      <c r="T167" s="4" t="s">
        <v>174</v>
      </c>
      <c r="U167" s="4" t="s">
        <v>174</v>
      </c>
      <c r="V167" s="4">
        <f t="shared" si="7"/>
        <v>0</v>
      </c>
      <c r="W167" s="4" t="s">
        <v>27</v>
      </c>
      <c r="X167" s="4"/>
      <c r="Y167" s="4" t="s">
        <v>25</v>
      </c>
      <c r="Z167" s="47"/>
      <c r="AA167" s="4" t="s">
        <v>14</v>
      </c>
      <c r="AB167" s="58" t="str">
        <f>_xlfn.XLOOKUP(B167,NIPs!E:E,NIPs!AJ:AJ,0,0)</f>
        <v>Não</v>
      </c>
      <c r="AC167" s="58" t="str">
        <f>_xlfn.XLOOKUP(B167,NIPs!E:E,NIPs!AK:AK,0,0)</f>
        <v>Não</v>
      </c>
      <c r="AD167" s="29" t="s">
        <v>2292</v>
      </c>
      <c r="AE167" s="6"/>
      <c r="AF167" s="6"/>
      <c r="AG167" s="6"/>
      <c r="AH167" s="6"/>
      <c r="AI167" s="6"/>
      <c r="AJ167" s="6"/>
      <c r="AK167" s="6"/>
      <c r="AL167" s="6"/>
      <c r="AM167" s="6"/>
      <c r="AN167" s="6"/>
      <c r="AO167" s="6"/>
    </row>
    <row r="168" spans="1:41" hidden="1" x14ac:dyDescent="0.3">
      <c r="A168" s="69">
        <v>45593</v>
      </c>
      <c r="B168" s="4">
        <v>13161573</v>
      </c>
      <c r="C168" s="4" t="s">
        <v>259</v>
      </c>
      <c r="D168" s="4" t="s">
        <v>338</v>
      </c>
      <c r="E168" s="61" t="s">
        <v>2269</v>
      </c>
      <c r="F168" s="47"/>
      <c r="G168" s="4">
        <v>44</v>
      </c>
      <c r="H168" s="4" t="s">
        <v>283</v>
      </c>
      <c r="I168" s="4" t="s">
        <v>116</v>
      </c>
      <c r="J168" s="4" t="s">
        <v>355</v>
      </c>
      <c r="K168" s="4" t="s">
        <v>274</v>
      </c>
      <c r="L168" s="29" t="s">
        <v>2271</v>
      </c>
      <c r="M168" s="28">
        <v>45590</v>
      </c>
      <c r="N168" s="4" t="s">
        <v>268</v>
      </c>
      <c r="O168" s="4">
        <v>2</v>
      </c>
      <c r="P168" s="251">
        <f t="shared" si="8"/>
        <v>3</v>
      </c>
      <c r="Q168" s="4" t="s">
        <v>174</v>
      </c>
      <c r="R168" s="4" t="s">
        <v>174</v>
      </c>
      <c r="S168" s="4" t="s">
        <v>173</v>
      </c>
      <c r="T168" s="4" t="s">
        <v>174</v>
      </c>
      <c r="U168" s="4" t="s">
        <v>174</v>
      </c>
      <c r="V168" s="4">
        <f t="shared" si="7"/>
        <v>1</v>
      </c>
      <c r="W168" s="4" t="s">
        <v>2375</v>
      </c>
      <c r="X168" s="4"/>
      <c r="Y168" s="4" t="s">
        <v>43</v>
      </c>
      <c r="Z168" s="47"/>
      <c r="AA168" s="4" t="s">
        <v>12</v>
      </c>
      <c r="AB168" s="58" t="str">
        <f>_xlfn.XLOOKUP(B168,NIPs!E:E,NIPs!AJ:AJ,0,0)</f>
        <v>Não</v>
      </c>
      <c r="AC168" s="58" t="str">
        <f>_xlfn.XLOOKUP(B168,NIPs!E:E,NIPs!AK:AK,0,0)</f>
        <v>Não</v>
      </c>
      <c r="AD168" s="29" t="s">
        <v>2308</v>
      </c>
      <c r="AE168" s="6"/>
      <c r="AF168" s="6"/>
      <c r="AG168" s="6"/>
      <c r="AH168" s="6"/>
      <c r="AI168" s="6"/>
      <c r="AJ168" s="6"/>
      <c r="AK168" s="6"/>
      <c r="AL168" s="6"/>
      <c r="AM168" s="6"/>
      <c r="AN168" s="6"/>
      <c r="AO168" s="6"/>
    </row>
    <row r="169" spans="1:41" ht="13.2" hidden="1" customHeight="1" x14ac:dyDescent="0.3">
      <c r="A169" s="69">
        <v>45593</v>
      </c>
      <c r="B169" s="4">
        <v>13162073</v>
      </c>
      <c r="C169" s="4" t="s">
        <v>259</v>
      </c>
      <c r="D169" s="4" t="s">
        <v>196</v>
      </c>
      <c r="E169" s="61" t="s">
        <v>2275</v>
      </c>
      <c r="F169" s="47"/>
      <c r="G169" s="4">
        <v>74</v>
      </c>
      <c r="H169" s="4" t="s">
        <v>1379</v>
      </c>
      <c r="I169" s="4" t="s">
        <v>121</v>
      </c>
      <c r="J169" s="4" t="s">
        <v>224</v>
      </c>
      <c r="K169" s="4" t="s">
        <v>262</v>
      </c>
      <c r="L169" s="29" t="s">
        <v>2274</v>
      </c>
      <c r="M169" s="28">
        <v>45593</v>
      </c>
      <c r="N169" s="4" t="s">
        <v>268</v>
      </c>
      <c r="O169" s="4">
        <v>1</v>
      </c>
      <c r="P169" s="251">
        <f t="shared" si="8"/>
        <v>0</v>
      </c>
      <c r="Q169" s="4" t="s">
        <v>173</v>
      </c>
      <c r="R169" s="4" t="s">
        <v>174</v>
      </c>
      <c r="S169" s="4" t="s">
        <v>173</v>
      </c>
      <c r="T169" s="4" t="s">
        <v>173</v>
      </c>
      <c r="U169" s="4" t="s">
        <v>906</v>
      </c>
      <c r="V169" s="4">
        <f t="shared" si="7"/>
        <v>3</v>
      </c>
      <c r="W169" s="4" t="s">
        <v>2293</v>
      </c>
      <c r="X169" s="4"/>
      <c r="Y169" s="4" t="s">
        <v>28</v>
      </c>
      <c r="Z169" s="47"/>
      <c r="AA169" s="4" t="s">
        <v>7</v>
      </c>
      <c r="AB169" s="58" t="str">
        <f>_xlfn.XLOOKUP(B169,NIPs!E:E,NIPs!AJ:AJ,0,0)</f>
        <v>Não</v>
      </c>
      <c r="AC169" s="58" t="str">
        <f>_xlfn.XLOOKUP(B169,NIPs!E:E,NIPs!AK:AK,0,0)</f>
        <v>Não</v>
      </c>
      <c r="AD169" s="29" t="s">
        <v>2314</v>
      </c>
      <c r="AE169" s="6"/>
      <c r="AF169" s="6"/>
      <c r="AG169" s="6"/>
      <c r="AH169" s="6"/>
      <c r="AI169" s="6"/>
      <c r="AJ169" s="6"/>
      <c r="AK169" s="6"/>
      <c r="AL169" s="6"/>
      <c r="AM169" s="6"/>
      <c r="AN169" s="6"/>
      <c r="AO169" s="6"/>
    </row>
    <row r="170" spans="1:41" hidden="1" x14ac:dyDescent="0.3">
      <c r="A170" s="69">
        <v>45593</v>
      </c>
      <c r="B170" s="4">
        <v>13163159</v>
      </c>
      <c r="C170" s="4" t="s">
        <v>259</v>
      </c>
      <c r="D170" s="4" t="s">
        <v>196</v>
      </c>
      <c r="E170" s="61" t="s">
        <v>2282</v>
      </c>
      <c r="F170" s="47"/>
      <c r="G170" s="4">
        <v>28</v>
      </c>
      <c r="H170" s="4" t="s">
        <v>283</v>
      </c>
      <c r="I170" s="4" t="s">
        <v>178</v>
      </c>
      <c r="J170" s="4" t="s">
        <v>226</v>
      </c>
      <c r="K170" s="4" t="s">
        <v>274</v>
      </c>
      <c r="L170" s="29" t="s">
        <v>2287</v>
      </c>
      <c r="M170" s="28">
        <v>45583</v>
      </c>
      <c r="N170" s="4" t="s">
        <v>268</v>
      </c>
      <c r="O170" s="4">
        <v>10</v>
      </c>
      <c r="P170" s="251">
        <f t="shared" si="8"/>
        <v>10</v>
      </c>
      <c r="Q170" s="4" t="s">
        <v>174</v>
      </c>
      <c r="R170" s="4" t="s">
        <v>174</v>
      </c>
      <c r="S170" s="4" t="s">
        <v>173</v>
      </c>
      <c r="T170" s="4" t="s">
        <v>174</v>
      </c>
      <c r="U170" s="4" t="s">
        <v>174</v>
      </c>
      <c r="V170" s="4">
        <f t="shared" si="7"/>
        <v>1</v>
      </c>
      <c r="W170" s="4" t="s">
        <v>2478</v>
      </c>
      <c r="X170" s="4"/>
      <c r="Y170" s="4" t="s">
        <v>28</v>
      </c>
      <c r="Z170" s="47"/>
      <c r="AA170" s="4" t="s">
        <v>7</v>
      </c>
      <c r="AB170" s="58" t="str">
        <f>_xlfn.XLOOKUP(B170,NIPs!E:E,NIPs!AJ:AJ,0,0)</f>
        <v>Não</v>
      </c>
      <c r="AC170" s="58" t="str">
        <f>_xlfn.XLOOKUP(B170,NIPs!E:E,NIPs!AK:AK,0,0)</f>
        <v>Não</v>
      </c>
      <c r="AD170" s="29" t="s">
        <v>2376</v>
      </c>
      <c r="AE170" s="6"/>
      <c r="AF170" s="6"/>
      <c r="AG170" s="6"/>
      <c r="AH170" s="6"/>
      <c r="AI170" s="6"/>
      <c r="AJ170" s="6"/>
      <c r="AK170" s="6"/>
      <c r="AL170" s="6"/>
      <c r="AM170" s="6"/>
      <c r="AN170" s="6"/>
      <c r="AO170" s="6"/>
    </row>
    <row r="171" spans="1:41" hidden="1" x14ac:dyDescent="0.3">
      <c r="A171" s="69">
        <v>45594</v>
      </c>
      <c r="B171" s="4">
        <v>13163580</v>
      </c>
      <c r="C171" s="4" t="s">
        <v>259</v>
      </c>
      <c r="D171" s="4" t="s">
        <v>69</v>
      </c>
      <c r="E171" s="61" t="s">
        <v>2283</v>
      </c>
      <c r="F171" s="47"/>
      <c r="G171" s="4">
        <v>4</v>
      </c>
      <c r="H171" s="4" t="s">
        <v>1379</v>
      </c>
      <c r="I171" s="4" t="s">
        <v>121</v>
      </c>
      <c r="J171" s="4" t="s">
        <v>1402</v>
      </c>
      <c r="K171" s="4"/>
      <c r="L171" s="29" t="s">
        <v>2286</v>
      </c>
      <c r="M171" s="28">
        <v>45572</v>
      </c>
      <c r="N171" s="4" t="s">
        <v>257</v>
      </c>
      <c r="O171" s="4">
        <v>3</v>
      </c>
      <c r="P171" s="251">
        <f t="shared" si="8"/>
        <v>22</v>
      </c>
      <c r="Q171" s="4" t="s">
        <v>173</v>
      </c>
      <c r="R171" s="4" t="s">
        <v>173</v>
      </c>
      <c r="S171" s="4" t="s">
        <v>173</v>
      </c>
      <c r="T171" s="4" t="s">
        <v>173</v>
      </c>
      <c r="U171" s="4" t="s">
        <v>174</v>
      </c>
      <c r="V171" s="4">
        <f t="shared" si="7"/>
        <v>4</v>
      </c>
      <c r="W171" s="4" t="s">
        <v>2301</v>
      </c>
      <c r="X171" s="4" t="s">
        <v>537</v>
      </c>
      <c r="Y171" s="4" t="s">
        <v>28</v>
      </c>
      <c r="Z171" s="47"/>
      <c r="AA171" s="4" t="s">
        <v>7</v>
      </c>
      <c r="AB171" s="58" t="str">
        <f>_xlfn.XLOOKUP(B171,NIPs!E:E,NIPs!AJ:AJ,0,0)</f>
        <v>Sim</v>
      </c>
      <c r="AC171" s="58" t="str">
        <f>_xlfn.XLOOKUP(B171,NIPs!E:E,NIPs!AK:AK,0,0)</f>
        <v>Não</v>
      </c>
      <c r="AD171" s="29" t="s">
        <v>2320</v>
      </c>
      <c r="AE171" s="6"/>
      <c r="AF171" s="6"/>
      <c r="AG171" s="6"/>
      <c r="AH171" s="6"/>
      <c r="AI171" s="6"/>
      <c r="AJ171" s="6"/>
      <c r="AK171" s="6"/>
      <c r="AL171" s="6"/>
      <c r="AM171" s="6"/>
      <c r="AN171" s="6"/>
      <c r="AO171" s="6"/>
    </row>
    <row r="172" spans="1:41" hidden="1" x14ac:dyDescent="0.3">
      <c r="A172" s="69">
        <v>45594</v>
      </c>
      <c r="B172" s="4">
        <v>13164311</v>
      </c>
      <c r="C172" s="4" t="s">
        <v>259</v>
      </c>
      <c r="D172" s="4" t="s">
        <v>196</v>
      </c>
      <c r="E172" s="61" t="s">
        <v>2284</v>
      </c>
      <c r="F172" s="47"/>
      <c r="G172" s="4">
        <v>28</v>
      </c>
      <c r="H172" s="4" t="s">
        <v>283</v>
      </c>
      <c r="I172" s="4" t="s">
        <v>118</v>
      </c>
      <c r="J172" s="4" t="s">
        <v>226</v>
      </c>
      <c r="K172" s="4"/>
      <c r="L172" s="29" t="s">
        <v>2285</v>
      </c>
      <c r="M172" s="28">
        <v>45588</v>
      </c>
      <c r="N172" s="4" t="s">
        <v>268</v>
      </c>
      <c r="O172" s="4">
        <v>6</v>
      </c>
      <c r="P172" s="251">
        <f t="shared" si="8"/>
        <v>6</v>
      </c>
      <c r="Q172" s="4" t="s">
        <v>173</v>
      </c>
      <c r="R172" s="4" t="s">
        <v>173</v>
      </c>
      <c r="S172" s="4" t="s">
        <v>173</v>
      </c>
      <c r="T172" s="4" t="s">
        <v>174</v>
      </c>
      <c r="U172" s="4" t="s">
        <v>1517</v>
      </c>
      <c r="V172" s="4">
        <f t="shared" si="7"/>
        <v>3</v>
      </c>
      <c r="W172" s="4" t="s">
        <v>32</v>
      </c>
      <c r="X172" s="4" t="s">
        <v>161</v>
      </c>
      <c r="Y172" s="4" t="s">
        <v>46</v>
      </c>
      <c r="Z172" s="47"/>
      <c r="AA172" s="4" t="s">
        <v>7</v>
      </c>
      <c r="AB172" s="58" t="str">
        <f>_xlfn.XLOOKUP(B172,NIPs!E:E,NIPs!AJ:AJ,0,0)</f>
        <v>Sim</v>
      </c>
      <c r="AC172" s="58" t="str">
        <f>_xlfn.XLOOKUP(B172,NIPs!E:E,NIPs!AK:AK,0,0)</f>
        <v>Não</v>
      </c>
      <c r="AD172" s="29" t="s">
        <v>2315</v>
      </c>
      <c r="AE172" s="6"/>
      <c r="AF172" s="6"/>
      <c r="AG172" s="6"/>
      <c r="AH172" s="6"/>
      <c r="AI172" s="6"/>
      <c r="AJ172" s="6"/>
      <c r="AK172" s="6"/>
      <c r="AL172" s="6"/>
      <c r="AM172" s="6"/>
      <c r="AN172" s="6"/>
      <c r="AO172" s="6"/>
    </row>
    <row r="173" spans="1:41" hidden="1" x14ac:dyDescent="0.3">
      <c r="A173" s="69">
        <v>45594</v>
      </c>
      <c r="B173" s="4">
        <v>13165701</v>
      </c>
      <c r="C173" s="4" t="s">
        <v>259</v>
      </c>
      <c r="D173" s="4" t="s">
        <v>69</v>
      </c>
      <c r="E173" s="61" t="s">
        <v>2294</v>
      </c>
      <c r="F173" s="47"/>
      <c r="G173" s="4">
        <v>6</v>
      </c>
      <c r="H173" s="4" t="s">
        <v>283</v>
      </c>
      <c r="I173" s="4" t="s">
        <v>121</v>
      </c>
      <c r="J173" s="4" t="s">
        <v>223</v>
      </c>
      <c r="K173" s="4"/>
      <c r="L173" s="29" t="s">
        <v>2296</v>
      </c>
      <c r="M173" s="28">
        <v>45588</v>
      </c>
      <c r="N173" s="4" t="s">
        <v>268</v>
      </c>
      <c r="O173" s="4">
        <v>2</v>
      </c>
      <c r="P173" s="251">
        <f t="shared" si="8"/>
        <v>6</v>
      </c>
      <c r="Q173" s="4" t="s">
        <v>173</v>
      </c>
      <c r="R173" s="4" t="s">
        <v>173</v>
      </c>
      <c r="S173" s="4" t="s">
        <v>173</v>
      </c>
      <c r="T173" s="4" t="s">
        <v>174</v>
      </c>
      <c r="U173" s="4" t="s">
        <v>1517</v>
      </c>
      <c r="V173" s="4">
        <f t="shared" si="7"/>
        <v>3</v>
      </c>
      <c r="W173" s="4" t="s">
        <v>2301</v>
      </c>
      <c r="X173" s="4" t="s">
        <v>537</v>
      </c>
      <c r="Y173" s="4" t="s">
        <v>28</v>
      </c>
      <c r="Z173" s="47"/>
      <c r="AA173" s="4" t="s">
        <v>7</v>
      </c>
      <c r="AB173" s="58" t="str">
        <f>_xlfn.XLOOKUP(B173,NIPs!E:E,NIPs!AJ:AJ,0,0)</f>
        <v>Sim</v>
      </c>
      <c r="AC173" s="58" t="str">
        <f>_xlfn.XLOOKUP(B173,NIPs!E:E,NIPs!AK:AK,0,0)</f>
        <v>Não</v>
      </c>
      <c r="AD173" s="29" t="s">
        <v>2322</v>
      </c>
      <c r="AE173" s="6"/>
      <c r="AF173" s="6"/>
      <c r="AG173" s="6"/>
      <c r="AH173" s="6"/>
      <c r="AI173" s="6"/>
      <c r="AJ173" s="6"/>
      <c r="AK173" s="6"/>
      <c r="AL173" s="6"/>
      <c r="AM173" s="6"/>
      <c r="AN173" s="6"/>
      <c r="AO173" s="6"/>
    </row>
    <row r="174" spans="1:41" hidden="1" x14ac:dyDescent="0.3">
      <c r="A174" s="69">
        <v>45594</v>
      </c>
      <c r="B174" s="4">
        <v>13165786</v>
      </c>
      <c r="C174" s="4" t="s">
        <v>259</v>
      </c>
      <c r="D174" s="4" t="s">
        <v>69</v>
      </c>
      <c r="E174" s="61" t="s">
        <v>2295</v>
      </c>
      <c r="F174" s="47"/>
      <c r="G174" s="4">
        <v>6</v>
      </c>
      <c r="H174" s="4" t="s">
        <v>1379</v>
      </c>
      <c r="I174" s="4" t="s">
        <v>178</v>
      </c>
      <c r="J174" s="4" t="s">
        <v>625</v>
      </c>
      <c r="K174" s="4"/>
      <c r="L174" s="29" t="s">
        <v>2297</v>
      </c>
      <c r="M174" s="28">
        <v>45589</v>
      </c>
      <c r="N174" s="4" t="s">
        <v>268</v>
      </c>
      <c r="O174" s="4">
        <v>4</v>
      </c>
      <c r="P174" s="251">
        <f t="shared" si="8"/>
        <v>5</v>
      </c>
      <c r="Q174" s="4" t="s">
        <v>173</v>
      </c>
      <c r="R174" s="4" t="s">
        <v>174</v>
      </c>
      <c r="S174" s="4" t="s">
        <v>173</v>
      </c>
      <c r="T174" s="4" t="s">
        <v>174</v>
      </c>
      <c r="U174" s="4" t="s">
        <v>174</v>
      </c>
      <c r="V174" s="4">
        <f t="shared" si="7"/>
        <v>2</v>
      </c>
      <c r="W174" s="4" t="s">
        <v>2301</v>
      </c>
      <c r="X174" s="4" t="s">
        <v>537</v>
      </c>
      <c r="Y174" s="4" t="s">
        <v>28</v>
      </c>
      <c r="Z174" s="47"/>
      <c r="AA174" s="4" t="s">
        <v>7</v>
      </c>
      <c r="AB174" s="58" t="str">
        <f>_xlfn.XLOOKUP(B174,NIPs!E:E,NIPs!AJ:AJ,0,0)</f>
        <v>Sim</v>
      </c>
      <c r="AC174" s="58" t="str">
        <f>_xlfn.XLOOKUP(B174,NIPs!E:E,NIPs!AK:AK,0,0)</f>
        <v>Não</v>
      </c>
      <c r="AD174" s="29" t="s">
        <v>2322</v>
      </c>
      <c r="AE174" s="6"/>
      <c r="AF174" s="6"/>
      <c r="AG174" s="6"/>
      <c r="AH174" s="6"/>
      <c r="AI174" s="6"/>
      <c r="AJ174" s="6"/>
      <c r="AK174" s="6"/>
      <c r="AL174" s="6"/>
      <c r="AM174" s="6"/>
      <c r="AN174" s="6"/>
      <c r="AO174" s="6"/>
    </row>
    <row r="175" spans="1:41" hidden="1" x14ac:dyDescent="0.3">
      <c r="A175" s="69">
        <v>45595</v>
      </c>
      <c r="B175" s="4">
        <v>13166249</v>
      </c>
      <c r="C175" s="4" t="s">
        <v>259</v>
      </c>
      <c r="D175" s="4" t="s">
        <v>69</v>
      </c>
      <c r="E175" s="61" t="s">
        <v>2300</v>
      </c>
      <c r="F175" s="47"/>
      <c r="G175" s="4">
        <v>9</v>
      </c>
      <c r="H175" s="4" t="s">
        <v>1379</v>
      </c>
      <c r="I175" s="4" t="s">
        <v>121</v>
      </c>
      <c r="J175" s="4" t="s">
        <v>1402</v>
      </c>
      <c r="K175" s="4"/>
      <c r="L175" s="29" t="s">
        <v>2299</v>
      </c>
      <c r="M175" s="28">
        <v>45590</v>
      </c>
      <c r="N175" s="4" t="s">
        <v>268</v>
      </c>
      <c r="O175" s="4">
        <v>3</v>
      </c>
      <c r="P175" s="251">
        <f t="shared" si="8"/>
        <v>5</v>
      </c>
      <c r="Q175" s="4" t="s">
        <v>174</v>
      </c>
      <c r="R175" s="4" t="s">
        <v>174</v>
      </c>
      <c r="S175" s="4" t="s">
        <v>173</v>
      </c>
      <c r="T175" s="4" t="s">
        <v>174</v>
      </c>
      <c r="U175" s="4" t="s">
        <v>174</v>
      </c>
      <c r="V175" s="4">
        <f t="shared" si="7"/>
        <v>1</v>
      </c>
      <c r="W175" s="4" t="s">
        <v>2301</v>
      </c>
      <c r="X175" s="4" t="s">
        <v>537</v>
      </c>
      <c r="Y175" s="4" t="s">
        <v>28</v>
      </c>
      <c r="Z175" s="47"/>
      <c r="AA175" s="4" t="s">
        <v>7</v>
      </c>
      <c r="AB175" s="58" t="str">
        <f>_xlfn.XLOOKUP(B175,NIPs!E:E,NIPs!AJ:AJ,0,0)</f>
        <v>Sim</v>
      </c>
      <c r="AC175" s="58" t="str">
        <f>_xlfn.XLOOKUP(B175,NIPs!E:E,NIPs!AK:AK,0,0)</f>
        <v>Não</v>
      </c>
      <c r="AD175" s="29" t="s">
        <v>2377</v>
      </c>
      <c r="AE175" s="6"/>
      <c r="AF175" s="6"/>
      <c r="AG175" s="6"/>
      <c r="AH175" s="6"/>
      <c r="AI175" s="6"/>
      <c r="AJ175" s="6"/>
      <c r="AK175" s="6"/>
      <c r="AL175" s="6"/>
      <c r="AM175" s="6"/>
      <c r="AN175" s="6"/>
      <c r="AO175" s="6"/>
    </row>
    <row r="176" spans="1:41" hidden="1" x14ac:dyDescent="0.3">
      <c r="A176" s="69">
        <v>45595</v>
      </c>
      <c r="B176" s="4">
        <v>13166914</v>
      </c>
      <c r="C176" s="4" t="s">
        <v>259</v>
      </c>
      <c r="D176" s="4" t="s">
        <v>2073</v>
      </c>
      <c r="E176" s="61" t="s">
        <v>2318</v>
      </c>
      <c r="F176" s="47"/>
      <c r="G176" s="4">
        <v>87</v>
      </c>
      <c r="H176" s="4" t="s">
        <v>1379</v>
      </c>
      <c r="I176" s="4" t="s">
        <v>118</v>
      </c>
      <c r="J176" s="4" t="s">
        <v>136</v>
      </c>
      <c r="K176" s="4"/>
      <c r="L176" s="29" t="s">
        <v>2319</v>
      </c>
      <c r="M176" s="28">
        <v>45572</v>
      </c>
      <c r="N176" s="4" t="s">
        <v>268</v>
      </c>
      <c r="O176" s="4">
        <v>8</v>
      </c>
      <c r="P176" s="251">
        <f t="shared" si="8"/>
        <v>23</v>
      </c>
      <c r="Q176" s="4" t="s">
        <v>173</v>
      </c>
      <c r="R176" s="4" t="s">
        <v>173</v>
      </c>
      <c r="S176" s="4" t="s">
        <v>173</v>
      </c>
      <c r="T176" s="4" t="s">
        <v>174</v>
      </c>
      <c r="U176" s="4" t="s">
        <v>174</v>
      </c>
      <c r="V176" s="4">
        <f t="shared" si="7"/>
        <v>3</v>
      </c>
      <c r="W176" s="4" t="s">
        <v>2375</v>
      </c>
      <c r="X176" s="4" t="s">
        <v>2378</v>
      </c>
      <c r="Y176" s="4" t="s">
        <v>124</v>
      </c>
      <c r="Z176" s="47"/>
      <c r="AA176" s="4" t="s">
        <v>12</v>
      </c>
      <c r="AB176" s="58" t="str">
        <f>_xlfn.XLOOKUP(B176,NIPs!E:E,NIPs!AJ:AJ,0,0)</f>
        <v>Sim</v>
      </c>
      <c r="AC176" s="58" t="str">
        <f>_xlfn.XLOOKUP(B176,NIPs!E:E,NIPs!AK:AK,0,0)</f>
        <v>Não</v>
      </c>
      <c r="AD176" s="29" t="s">
        <v>2379</v>
      </c>
      <c r="AE176" s="6"/>
      <c r="AF176" s="6"/>
      <c r="AG176" s="6"/>
      <c r="AH176" s="6"/>
      <c r="AI176" s="6"/>
      <c r="AJ176" s="6"/>
      <c r="AK176" s="6"/>
      <c r="AL176" s="6"/>
      <c r="AM176" s="6"/>
      <c r="AN176" s="6"/>
      <c r="AO176" s="6"/>
    </row>
    <row r="177" spans="1:41" hidden="1" x14ac:dyDescent="0.3">
      <c r="A177" s="69">
        <v>45596</v>
      </c>
      <c r="B177" s="4">
        <v>13168445</v>
      </c>
      <c r="C177" s="4" t="s">
        <v>294</v>
      </c>
      <c r="D177" s="4" t="s">
        <v>26</v>
      </c>
      <c r="E177" s="61" t="s">
        <v>2380</v>
      </c>
      <c r="F177" s="47"/>
      <c r="G177" s="4">
        <v>4</v>
      </c>
      <c r="H177" s="4" t="s">
        <v>1379</v>
      </c>
      <c r="I177" s="4" t="s">
        <v>121</v>
      </c>
      <c r="J177" s="4" t="s">
        <v>223</v>
      </c>
      <c r="K177" s="4" t="s">
        <v>274</v>
      </c>
      <c r="L177" s="29" t="s">
        <v>2382</v>
      </c>
      <c r="M177" s="28">
        <v>45589</v>
      </c>
      <c r="N177" s="4" t="s">
        <v>268</v>
      </c>
      <c r="O177" s="4">
        <v>1</v>
      </c>
      <c r="P177" s="251">
        <f t="shared" si="8"/>
        <v>7</v>
      </c>
      <c r="Q177" s="4" t="s">
        <v>174</v>
      </c>
      <c r="R177" s="4" t="s">
        <v>174</v>
      </c>
      <c r="S177" s="4" t="s">
        <v>173</v>
      </c>
      <c r="T177" s="4" t="s">
        <v>174</v>
      </c>
      <c r="U177" s="4" t="s">
        <v>174</v>
      </c>
      <c r="V177" s="4">
        <f t="shared" si="7"/>
        <v>1</v>
      </c>
      <c r="W177" s="4" t="s">
        <v>27</v>
      </c>
      <c r="X177" s="4"/>
      <c r="Y177" s="4" t="s">
        <v>25</v>
      </c>
      <c r="Z177" s="47"/>
      <c r="AA177" s="4" t="s">
        <v>14</v>
      </c>
      <c r="AB177" s="58" t="str">
        <f>_xlfn.XLOOKUP(B177,NIPs!E:E,NIPs!AJ:AJ,0,0)</f>
        <v>Não</v>
      </c>
      <c r="AC177" s="58" t="str">
        <f>_xlfn.XLOOKUP(B177,NIPs!E:E,NIPs!AK:AK,0,0)</f>
        <v>Não</v>
      </c>
      <c r="AD177" s="29" t="s">
        <v>2383</v>
      </c>
      <c r="AE177" s="6"/>
      <c r="AF177" s="6"/>
      <c r="AG177" s="6"/>
      <c r="AH177" s="6"/>
      <c r="AI177" s="6"/>
      <c r="AJ177" s="6"/>
      <c r="AK177" s="6"/>
      <c r="AL177" s="6"/>
      <c r="AM177" s="6"/>
      <c r="AN177" s="6"/>
      <c r="AO177" s="6"/>
    </row>
    <row r="178" spans="1:41" hidden="1" x14ac:dyDescent="0.3">
      <c r="A178" s="69">
        <v>45596</v>
      </c>
      <c r="B178" s="4">
        <v>13168735</v>
      </c>
      <c r="C178" s="4" t="s">
        <v>294</v>
      </c>
      <c r="D178" s="4" t="s">
        <v>2240</v>
      </c>
      <c r="E178" s="61" t="s">
        <v>2384</v>
      </c>
      <c r="F178" s="47"/>
      <c r="G178" s="4">
        <v>38</v>
      </c>
      <c r="H178" s="4" t="s">
        <v>1379</v>
      </c>
      <c r="I178" s="4" t="s">
        <v>121</v>
      </c>
      <c r="J178" s="4" t="s">
        <v>223</v>
      </c>
      <c r="K178" s="4" t="s">
        <v>274</v>
      </c>
      <c r="L178" s="29" t="s">
        <v>2386</v>
      </c>
      <c r="M178" s="28">
        <v>45553</v>
      </c>
      <c r="N178" s="6" t="s">
        <v>268</v>
      </c>
      <c r="O178" s="4">
        <v>12</v>
      </c>
      <c r="P178" s="251">
        <f t="shared" si="8"/>
        <v>43</v>
      </c>
      <c r="Q178" s="4" t="s">
        <v>174</v>
      </c>
      <c r="R178" s="4" t="s">
        <v>174</v>
      </c>
      <c r="S178" s="4" t="s">
        <v>173</v>
      </c>
      <c r="T178" s="4" t="s">
        <v>174</v>
      </c>
      <c r="U178" s="4" t="s">
        <v>174</v>
      </c>
      <c r="V178" s="4">
        <f t="shared" si="7"/>
        <v>1</v>
      </c>
      <c r="W178" s="4" t="s">
        <v>52</v>
      </c>
      <c r="X178" s="4"/>
      <c r="Y178" s="4" t="s">
        <v>113</v>
      </c>
      <c r="Z178" s="47"/>
      <c r="AA178" s="4" t="s">
        <v>7</v>
      </c>
      <c r="AB178" s="58" t="str">
        <f>_xlfn.XLOOKUP(B178,NIPs!E:E,NIPs!AJ:AJ,0,0)</f>
        <v>Não</v>
      </c>
      <c r="AC178" s="58" t="str">
        <f>_xlfn.XLOOKUP(B178,NIPs!E:E,NIPs!AK:AK,0,0)</f>
        <v>Abertura de árvore errada/ Não encaminhou demanda para setor responsável</v>
      </c>
      <c r="AD178" s="29" t="s">
        <v>2387</v>
      </c>
      <c r="AE178" s="6"/>
      <c r="AF178" s="6"/>
      <c r="AG178" s="6"/>
      <c r="AH178" s="6"/>
      <c r="AI178" s="6"/>
      <c r="AJ178" s="6"/>
      <c r="AK178" s="6"/>
      <c r="AL178" s="6"/>
      <c r="AM178" s="6"/>
      <c r="AN178" s="6"/>
      <c r="AO178" s="6"/>
    </row>
    <row r="179" spans="1:41" hidden="1" x14ac:dyDescent="0.3">
      <c r="A179" s="69">
        <v>45596</v>
      </c>
      <c r="B179" s="4">
        <v>13170481</v>
      </c>
      <c r="C179" s="4" t="s">
        <v>294</v>
      </c>
      <c r="D179" s="4" t="s">
        <v>2240</v>
      </c>
      <c r="E179" s="61" t="s">
        <v>2389</v>
      </c>
      <c r="F179" s="47"/>
      <c r="G179" s="4">
        <v>49</v>
      </c>
      <c r="H179" s="4" t="s">
        <v>1220</v>
      </c>
      <c r="I179" s="4" t="s">
        <v>121</v>
      </c>
      <c r="J179" s="4" t="s">
        <v>132</v>
      </c>
      <c r="K179" s="4" t="s">
        <v>262</v>
      </c>
      <c r="L179" s="29" t="s">
        <v>2391</v>
      </c>
      <c r="M179" s="28">
        <v>45595</v>
      </c>
      <c r="N179" s="4" t="s">
        <v>268</v>
      </c>
      <c r="O179" s="4">
        <v>4</v>
      </c>
      <c r="P179" s="251">
        <f t="shared" si="8"/>
        <v>1</v>
      </c>
      <c r="Q179" s="4" t="s">
        <v>173</v>
      </c>
      <c r="R179" s="4" t="s">
        <v>174</v>
      </c>
      <c r="S179" s="4" t="s">
        <v>173</v>
      </c>
      <c r="T179" s="4" t="s">
        <v>174</v>
      </c>
      <c r="U179" s="4" t="s">
        <v>174</v>
      </c>
      <c r="V179" s="4">
        <f t="shared" si="7"/>
        <v>2</v>
      </c>
      <c r="W179" s="4" t="s">
        <v>56</v>
      </c>
      <c r="X179" s="4"/>
      <c r="Y179" s="4" t="s">
        <v>33</v>
      </c>
      <c r="Z179" s="251"/>
      <c r="AA179" s="4" t="s">
        <v>12</v>
      </c>
      <c r="AB179" s="58" t="str">
        <f>_xlfn.XLOOKUP(B179,NIPs!E:E,NIPs!AJ:AJ,0,0)</f>
        <v>Não</v>
      </c>
      <c r="AC179" s="58" t="str">
        <f>_xlfn.XLOOKUP(B179,NIPs!E:E,NIPs!AK:AK,0,0)</f>
        <v>Não</v>
      </c>
      <c r="AD179" s="29" t="s">
        <v>2392</v>
      </c>
      <c r="AE179" s="6"/>
      <c r="AF179" s="6"/>
      <c r="AG179" s="6"/>
      <c r="AH179" s="6"/>
      <c r="AI179" s="6"/>
      <c r="AJ179" s="6"/>
      <c r="AK179" s="6"/>
      <c r="AL179" s="6"/>
      <c r="AM179" s="6"/>
      <c r="AN179" s="6"/>
      <c r="AO179" s="6"/>
    </row>
    <row r="180" spans="1:41" hidden="1" x14ac:dyDescent="0.3">
      <c r="A180" s="246">
        <v>45597</v>
      </c>
      <c r="B180" s="251">
        <v>13170967</v>
      </c>
      <c r="C180" s="251" t="s">
        <v>259</v>
      </c>
      <c r="D180" s="251" t="s">
        <v>196</v>
      </c>
      <c r="E180" s="255" t="s">
        <v>2393</v>
      </c>
      <c r="F180" s="47"/>
      <c r="G180" s="251">
        <v>72</v>
      </c>
      <c r="H180" s="251" t="s">
        <v>1379</v>
      </c>
      <c r="I180" s="251" t="s">
        <v>178</v>
      </c>
      <c r="J180" s="251" t="s">
        <v>131</v>
      </c>
      <c r="K180" s="251" t="s">
        <v>274</v>
      </c>
      <c r="L180" s="253" t="s">
        <v>2395</v>
      </c>
      <c r="M180" s="254">
        <v>45559</v>
      </c>
      <c r="N180" s="251" t="s">
        <v>257</v>
      </c>
      <c r="O180" s="251"/>
      <c r="P180" s="251">
        <f t="shared" si="8"/>
        <v>38</v>
      </c>
      <c r="Q180" s="251" t="s">
        <v>173</v>
      </c>
      <c r="R180" s="251" t="s">
        <v>173</v>
      </c>
      <c r="S180" s="251" t="s">
        <v>173</v>
      </c>
      <c r="T180" s="251" t="s">
        <v>174</v>
      </c>
      <c r="U180" s="251" t="s">
        <v>174</v>
      </c>
      <c r="V180" s="251">
        <f t="shared" ref="V180:V243" si="9">COUNTIF(Q180:T180,"SIM")</f>
        <v>3</v>
      </c>
      <c r="W180" s="4" t="s">
        <v>32</v>
      </c>
      <c r="X180" s="4" t="s">
        <v>406</v>
      </c>
      <c r="Y180" s="251" t="s">
        <v>46</v>
      </c>
      <c r="Z180" s="251" t="s">
        <v>28</v>
      </c>
      <c r="AA180" s="251" t="s">
        <v>7</v>
      </c>
      <c r="AB180" s="58" t="str">
        <f>_xlfn.XLOOKUP(B180,NIPs!E:E,NIPs!AJ:AJ,0,0)</f>
        <v>Sim</v>
      </c>
      <c r="AC180" s="58" t="str">
        <f>_xlfn.XLOOKUP(B180,NIPs!E:E,NIPs!AK:AK,0,0)</f>
        <v>Não</v>
      </c>
      <c r="AD180" s="253"/>
      <c r="AE180" s="6"/>
      <c r="AF180" s="6"/>
      <c r="AG180" s="6"/>
      <c r="AH180" s="6"/>
      <c r="AI180" s="6"/>
      <c r="AJ180" s="6"/>
      <c r="AK180" s="6"/>
      <c r="AL180" s="6"/>
      <c r="AM180" s="6"/>
      <c r="AN180" s="6"/>
      <c r="AO180" s="6"/>
    </row>
    <row r="181" spans="1:41" hidden="1" x14ac:dyDescent="0.3">
      <c r="A181" s="246">
        <v>45597</v>
      </c>
      <c r="B181" s="251">
        <v>13171951</v>
      </c>
      <c r="C181" s="251" t="s">
        <v>294</v>
      </c>
      <c r="D181" s="251" t="s">
        <v>2240</v>
      </c>
      <c r="E181" s="255" t="s">
        <v>2396</v>
      </c>
      <c r="F181" s="47"/>
      <c r="G181" s="251" t="s">
        <v>227</v>
      </c>
      <c r="H181" s="251" t="s">
        <v>227</v>
      </c>
      <c r="I181" s="251" t="s">
        <v>227</v>
      </c>
      <c r="J181" s="251" t="s">
        <v>227</v>
      </c>
      <c r="K181" s="251" t="s">
        <v>227</v>
      </c>
      <c r="L181" s="253" t="s">
        <v>2397</v>
      </c>
      <c r="M181" s="254">
        <v>45555</v>
      </c>
      <c r="N181" s="251" t="s">
        <v>268</v>
      </c>
      <c r="O181" s="251">
        <v>6</v>
      </c>
      <c r="P181" s="251">
        <f t="shared" si="8"/>
        <v>42</v>
      </c>
      <c r="Q181" s="251" t="s">
        <v>174</v>
      </c>
      <c r="R181" s="251" t="s">
        <v>174</v>
      </c>
      <c r="S181" s="251" t="s">
        <v>173</v>
      </c>
      <c r="T181" s="251" t="s">
        <v>174</v>
      </c>
      <c r="U181" s="251" t="s">
        <v>174</v>
      </c>
      <c r="V181" s="251">
        <f t="shared" si="9"/>
        <v>1</v>
      </c>
      <c r="W181" s="4" t="s">
        <v>56</v>
      </c>
      <c r="X181" s="4"/>
      <c r="Y181" s="251" t="s">
        <v>33</v>
      </c>
      <c r="Z181" s="251"/>
      <c r="AA181" s="251" t="s">
        <v>12</v>
      </c>
      <c r="AB181" s="58" t="str">
        <f>_xlfn.XLOOKUP(B181,NIPs!E:E,NIPs!AJ:AJ,0,0)</f>
        <v>Sim</v>
      </c>
      <c r="AC181" s="58" t="str">
        <f>_xlfn.XLOOKUP(B181,NIPs!E:E,NIPs!AK:AK,0,0)</f>
        <v>Não</v>
      </c>
      <c r="AD181" s="253" t="s">
        <v>2398</v>
      </c>
      <c r="AE181" s="6"/>
      <c r="AF181" s="6"/>
      <c r="AG181" s="6"/>
      <c r="AH181" s="6"/>
      <c r="AI181" s="6"/>
      <c r="AJ181" s="6"/>
      <c r="AK181" s="6"/>
      <c r="AL181" s="6"/>
      <c r="AM181" s="6"/>
      <c r="AN181" s="6"/>
      <c r="AO181" s="6"/>
    </row>
    <row r="182" spans="1:41" hidden="1" x14ac:dyDescent="0.3">
      <c r="A182" s="246">
        <v>45597</v>
      </c>
      <c r="B182" s="251">
        <v>13172477</v>
      </c>
      <c r="C182" s="251" t="s">
        <v>259</v>
      </c>
      <c r="D182" s="4" t="s">
        <v>24</v>
      </c>
      <c r="E182" s="255" t="s">
        <v>2400</v>
      </c>
      <c r="F182" s="47"/>
      <c r="G182" s="251">
        <v>88</v>
      </c>
      <c r="H182" s="251" t="s">
        <v>1379</v>
      </c>
      <c r="I182" s="251" t="s">
        <v>121</v>
      </c>
      <c r="J182" s="251" t="s">
        <v>224</v>
      </c>
      <c r="K182" s="251" t="s">
        <v>262</v>
      </c>
      <c r="L182" s="253" t="s">
        <v>2404</v>
      </c>
      <c r="M182" s="254">
        <v>45589</v>
      </c>
      <c r="N182" s="251" t="s">
        <v>268</v>
      </c>
      <c r="O182" s="251">
        <v>11</v>
      </c>
      <c r="P182" s="251">
        <f t="shared" si="8"/>
        <v>8</v>
      </c>
      <c r="Q182" s="251" t="s">
        <v>173</v>
      </c>
      <c r="R182" s="251" t="s">
        <v>174</v>
      </c>
      <c r="S182" s="251" t="s">
        <v>173</v>
      </c>
      <c r="T182" s="251" t="s">
        <v>173</v>
      </c>
      <c r="U182" s="251" t="s">
        <v>906</v>
      </c>
      <c r="V182" s="251">
        <f t="shared" si="9"/>
        <v>3</v>
      </c>
      <c r="W182" s="4" t="s">
        <v>2402</v>
      </c>
      <c r="X182" s="4" t="s">
        <v>2403</v>
      </c>
      <c r="Y182" s="251" t="s">
        <v>28</v>
      </c>
      <c r="Z182" s="251"/>
      <c r="AA182" s="251" t="s">
        <v>7</v>
      </c>
      <c r="AB182" s="58" t="str">
        <f>_xlfn.XLOOKUP(B182,NIPs!E:E,NIPs!AJ:AJ,0,0)</f>
        <v>Sim</v>
      </c>
      <c r="AC182" s="58" t="str">
        <f>_xlfn.XLOOKUP(B182,NIPs!E:E,NIPs!AK:AK,0,0)</f>
        <v>Sim</v>
      </c>
      <c r="AD182" s="253" t="s">
        <v>2405</v>
      </c>
      <c r="AE182" s="6">
        <v>0</v>
      </c>
      <c r="AF182" s="6"/>
      <c r="AG182" s="6">
        <v>3</v>
      </c>
      <c r="AH182" s="6" t="s">
        <v>2901</v>
      </c>
      <c r="AI182" s="6">
        <v>0</v>
      </c>
      <c r="AJ182" s="6"/>
      <c r="AK182" s="6">
        <v>0</v>
      </c>
      <c r="AL182" s="6"/>
      <c r="AM182" s="6">
        <v>0</v>
      </c>
      <c r="AN182" s="6">
        <v>0</v>
      </c>
      <c r="AO182" s="6"/>
    </row>
    <row r="183" spans="1:41" hidden="1" x14ac:dyDescent="0.3">
      <c r="A183" s="246">
        <v>45600</v>
      </c>
      <c r="B183" s="251">
        <v>13173496</v>
      </c>
      <c r="C183" s="251" t="s">
        <v>259</v>
      </c>
      <c r="D183" s="4" t="s">
        <v>338</v>
      </c>
      <c r="E183" s="255" t="s">
        <v>2407</v>
      </c>
      <c r="F183" s="47"/>
      <c r="G183" s="251">
        <v>59</v>
      </c>
      <c r="H183" s="251" t="s">
        <v>283</v>
      </c>
      <c r="I183" s="251" t="s">
        <v>121</v>
      </c>
      <c r="J183" s="251" t="s">
        <v>223</v>
      </c>
      <c r="K183" s="251" t="s">
        <v>262</v>
      </c>
      <c r="L183" s="253" t="s">
        <v>2409</v>
      </c>
      <c r="M183" s="254">
        <v>45600</v>
      </c>
      <c r="N183" s="251" t="s">
        <v>268</v>
      </c>
      <c r="O183" s="251">
        <v>1</v>
      </c>
      <c r="P183" s="251">
        <f t="shared" si="8"/>
        <v>0</v>
      </c>
      <c r="Q183" s="251" t="s">
        <v>173</v>
      </c>
      <c r="R183" s="251" t="s">
        <v>173</v>
      </c>
      <c r="S183" s="251" t="s">
        <v>173</v>
      </c>
      <c r="T183" s="251" t="s">
        <v>174</v>
      </c>
      <c r="U183" s="251" t="s">
        <v>174</v>
      </c>
      <c r="V183" s="251">
        <f t="shared" si="9"/>
        <v>3</v>
      </c>
      <c r="W183" s="4" t="s">
        <v>73</v>
      </c>
      <c r="X183" s="4"/>
      <c r="Y183" s="251" t="s">
        <v>33</v>
      </c>
      <c r="Z183" s="251"/>
      <c r="AA183" s="251" t="s">
        <v>7</v>
      </c>
      <c r="AB183" s="58" t="str">
        <f>_xlfn.XLOOKUP(B183,NIPs!E:E,NIPs!AJ:AJ,0,0)</f>
        <v>Sim</v>
      </c>
      <c r="AC183" s="58" t="str">
        <f>_xlfn.XLOOKUP(B183,NIPs!E:E,NIPs!AK:AK,0,0)</f>
        <v>Não</v>
      </c>
      <c r="AD183" s="253" t="s">
        <v>2410</v>
      </c>
      <c r="AE183" s="6"/>
      <c r="AF183" s="6"/>
      <c r="AG183" s="6"/>
      <c r="AH183" s="6"/>
      <c r="AI183" s="6"/>
      <c r="AJ183" s="6"/>
      <c r="AK183" s="6"/>
      <c r="AL183" s="6"/>
      <c r="AM183" s="6"/>
      <c r="AN183" s="6"/>
      <c r="AO183" s="6"/>
    </row>
    <row r="184" spans="1:41" hidden="1" x14ac:dyDescent="0.3">
      <c r="A184" s="246">
        <v>45600</v>
      </c>
      <c r="B184" s="251">
        <v>13174070</v>
      </c>
      <c r="C184" s="251" t="s">
        <v>259</v>
      </c>
      <c r="D184" s="251" t="s">
        <v>196</v>
      </c>
      <c r="E184" s="255" t="s">
        <v>1096</v>
      </c>
      <c r="F184" s="47"/>
      <c r="G184" s="251">
        <v>83</v>
      </c>
      <c r="H184" s="251" t="s">
        <v>1220</v>
      </c>
      <c r="I184" s="251" t="s">
        <v>178</v>
      </c>
      <c r="J184" s="251" t="s">
        <v>226</v>
      </c>
      <c r="K184" s="251" t="s">
        <v>274</v>
      </c>
      <c r="L184" s="253" t="s">
        <v>2412</v>
      </c>
      <c r="M184" s="254">
        <v>45580</v>
      </c>
      <c r="N184" s="251" t="s">
        <v>257</v>
      </c>
      <c r="O184" s="251">
        <v>2</v>
      </c>
      <c r="P184" s="251">
        <f t="shared" si="8"/>
        <v>20</v>
      </c>
      <c r="Q184" s="251" t="s">
        <v>174</v>
      </c>
      <c r="R184" s="251" t="s">
        <v>174</v>
      </c>
      <c r="S184" s="251" t="s">
        <v>173</v>
      </c>
      <c r="T184" s="251" t="s">
        <v>174</v>
      </c>
      <c r="U184" s="251" t="s">
        <v>174</v>
      </c>
      <c r="V184" s="251">
        <f t="shared" si="9"/>
        <v>1</v>
      </c>
      <c r="W184" s="4" t="s">
        <v>35</v>
      </c>
      <c r="X184" s="4" t="s">
        <v>2411</v>
      </c>
      <c r="Y184" s="251" t="s">
        <v>46</v>
      </c>
      <c r="Z184" s="251" t="s">
        <v>438</v>
      </c>
      <c r="AA184" s="251" t="s">
        <v>7</v>
      </c>
      <c r="AB184" s="58" t="str">
        <f>_xlfn.XLOOKUP(B184,NIPs!E:E,NIPs!AJ:AJ,0,0)</f>
        <v>Sim</v>
      </c>
      <c r="AC184" s="58" t="str">
        <f>_xlfn.XLOOKUP(B184,NIPs!E:E,NIPs!AK:AK,0,0)</f>
        <v>Não</v>
      </c>
      <c r="AD184" s="253" t="s">
        <v>2413</v>
      </c>
      <c r="AE184" s="6"/>
      <c r="AF184" s="6"/>
      <c r="AG184" s="6"/>
      <c r="AH184" s="6"/>
      <c r="AI184" s="6"/>
      <c r="AJ184" s="6"/>
      <c r="AK184" s="6"/>
      <c r="AL184" s="6"/>
      <c r="AM184" s="6"/>
      <c r="AN184" s="6"/>
      <c r="AO184" s="6"/>
    </row>
    <row r="185" spans="1:41" hidden="1" x14ac:dyDescent="0.3">
      <c r="A185" s="246">
        <v>45600</v>
      </c>
      <c r="B185" s="251">
        <v>13174964</v>
      </c>
      <c r="C185" s="251" t="s">
        <v>294</v>
      </c>
      <c r="D185" s="251" t="s">
        <v>34</v>
      </c>
      <c r="E185" s="255" t="s">
        <v>2415</v>
      </c>
      <c r="F185" s="47"/>
      <c r="G185" s="251">
        <v>59</v>
      </c>
      <c r="H185" s="251" t="s">
        <v>1379</v>
      </c>
      <c r="I185" s="251" t="s">
        <v>118</v>
      </c>
      <c r="J185" s="251" t="s">
        <v>226</v>
      </c>
      <c r="K185" s="251" t="s">
        <v>262</v>
      </c>
      <c r="L185" s="253" t="s">
        <v>2417</v>
      </c>
      <c r="M185" s="254">
        <v>45579</v>
      </c>
      <c r="N185" s="251" t="s">
        <v>268</v>
      </c>
      <c r="O185" s="251">
        <v>4</v>
      </c>
      <c r="P185" s="251">
        <f t="shared" si="8"/>
        <v>21</v>
      </c>
      <c r="Q185" s="251" t="s">
        <v>173</v>
      </c>
      <c r="R185" s="251" t="s">
        <v>173</v>
      </c>
      <c r="S185" s="251" t="s">
        <v>173</v>
      </c>
      <c r="T185" s="251" t="s">
        <v>174</v>
      </c>
      <c r="U185" s="251" t="s">
        <v>1517</v>
      </c>
      <c r="V185" s="251">
        <f t="shared" si="9"/>
        <v>3</v>
      </c>
      <c r="W185" s="4" t="s">
        <v>56</v>
      </c>
      <c r="X185" s="4"/>
      <c r="Y185" s="251" t="s">
        <v>33</v>
      </c>
      <c r="Z185" s="251" t="s">
        <v>225</v>
      </c>
      <c r="AA185" s="251" t="s">
        <v>12</v>
      </c>
      <c r="AB185" s="58" t="str">
        <f>_xlfn.XLOOKUP(B185,NIPs!E:E,NIPs!AJ:AJ,0,0)</f>
        <v>Sim</v>
      </c>
      <c r="AC185" s="58" t="str">
        <f>_xlfn.XLOOKUP(B185,NIPs!E:E,NIPs!AK:AK,0,0)</f>
        <v>Perda de SLA</v>
      </c>
      <c r="AD185" s="253" t="s">
        <v>2418</v>
      </c>
      <c r="AE185" s="6"/>
      <c r="AF185" s="6"/>
      <c r="AG185" s="6"/>
      <c r="AH185" s="6"/>
      <c r="AI185" s="6"/>
      <c r="AJ185" s="6"/>
      <c r="AK185" s="6"/>
      <c r="AL185" s="6"/>
      <c r="AM185" s="6"/>
      <c r="AN185" s="6"/>
      <c r="AO185" s="6"/>
    </row>
    <row r="186" spans="1:41" hidden="1" x14ac:dyDescent="0.3">
      <c r="A186" s="246">
        <v>45600</v>
      </c>
      <c r="B186" s="251">
        <v>13174972</v>
      </c>
      <c r="C186" s="251" t="s">
        <v>294</v>
      </c>
      <c r="D186" s="4" t="s">
        <v>338</v>
      </c>
      <c r="E186" s="255" t="s">
        <v>2419</v>
      </c>
      <c r="F186" s="47"/>
      <c r="G186" s="251">
        <v>64</v>
      </c>
      <c r="H186" s="251" t="s">
        <v>283</v>
      </c>
      <c r="I186" s="251" t="s">
        <v>116</v>
      </c>
      <c r="J186" s="251" t="s">
        <v>223</v>
      </c>
      <c r="K186" s="251" t="s">
        <v>274</v>
      </c>
      <c r="L186" s="253" t="s">
        <v>2421</v>
      </c>
      <c r="M186" s="254">
        <v>45596</v>
      </c>
      <c r="N186" s="251" t="s">
        <v>268</v>
      </c>
      <c r="O186" s="251">
        <v>5</v>
      </c>
      <c r="P186" s="251">
        <f t="shared" si="8"/>
        <v>4</v>
      </c>
      <c r="Q186" s="251" t="s">
        <v>173</v>
      </c>
      <c r="R186" s="251" t="s">
        <v>173</v>
      </c>
      <c r="S186" s="251" t="s">
        <v>173</v>
      </c>
      <c r="T186" s="251" t="s">
        <v>174</v>
      </c>
      <c r="U186" s="251" t="s">
        <v>174</v>
      </c>
      <c r="V186" s="251">
        <f t="shared" si="9"/>
        <v>3</v>
      </c>
      <c r="W186" s="4" t="s">
        <v>94</v>
      </c>
      <c r="X186" s="4"/>
      <c r="Y186" s="251" t="s">
        <v>33</v>
      </c>
      <c r="Z186" s="251"/>
      <c r="AA186" s="251" t="s">
        <v>12</v>
      </c>
      <c r="AB186" s="58" t="str">
        <f>_xlfn.XLOOKUP(B186,NIPs!E:E,NIPs!AJ:AJ,0,0)</f>
        <v>Sim</v>
      </c>
      <c r="AC186" s="58" t="str">
        <f>_xlfn.XLOOKUP(B186,NIPs!E:E,NIPs!AK:AK,0,0)</f>
        <v>Não</v>
      </c>
      <c r="AD186" s="253" t="s">
        <v>2422</v>
      </c>
      <c r="AE186" s="6"/>
      <c r="AF186" s="6"/>
      <c r="AG186" s="6"/>
      <c r="AH186" s="6"/>
      <c r="AI186" s="6"/>
      <c r="AJ186" s="6"/>
      <c r="AK186" s="6"/>
      <c r="AL186" s="6"/>
      <c r="AM186" s="6"/>
      <c r="AN186" s="6"/>
      <c r="AO186" s="6"/>
    </row>
    <row r="187" spans="1:41" hidden="1" x14ac:dyDescent="0.3">
      <c r="A187" s="246">
        <v>45601</v>
      </c>
      <c r="B187" s="251">
        <v>13176036</v>
      </c>
      <c r="C187" s="251" t="s">
        <v>259</v>
      </c>
      <c r="D187" s="251" t="s">
        <v>196</v>
      </c>
      <c r="E187" s="255" t="s">
        <v>2423</v>
      </c>
      <c r="F187" s="47"/>
      <c r="G187" s="251">
        <v>47</v>
      </c>
      <c r="H187" s="251" t="s">
        <v>1379</v>
      </c>
      <c r="I187" s="251" t="s">
        <v>121</v>
      </c>
      <c r="J187" s="251" t="s">
        <v>226</v>
      </c>
      <c r="K187" s="251" t="s">
        <v>262</v>
      </c>
      <c r="L187" s="253" t="s">
        <v>2426</v>
      </c>
      <c r="M187" s="254">
        <v>45580</v>
      </c>
      <c r="N187" s="251" t="s">
        <v>268</v>
      </c>
      <c r="O187" s="251">
        <v>11</v>
      </c>
      <c r="P187" s="251">
        <f t="shared" si="8"/>
        <v>21</v>
      </c>
      <c r="Q187" s="251" t="s">
        <v>174</v>
      </c>
      <c r="R187" s="251" t="s">
        <v>174</v>
      </c>
      <c r="S187" s="251" t="s">
        <v>173</v>
      </c>
      <c r="T187" s="251" t="s">
        <v>174</v>
      </c>
      <c r="U187" s="251" t="s">
        <v>174</v>
      </c>
      <c r="V187" s="251">
        <f t="shared" si="9"/>
        <v>1</v>
      </c>
      <c r="W187" s="4" t="s">
        <v>30</v>
      </c>
      <c r="X187" s="4" t="s">
        <v>2425</v>
      </c>
      <c r="Y187" s="251" t="s">
        <v>28</v>
      </c>
      <c r="Z187" s="251"/>
      <c r="AA187" s="251" t="s">
        <v>7</v>
      </c>
      <c r="AB187" s="58" t="str">
        <f>_xlfn.XLOOKUP(B187,NIPs!E:E,NIPs!AJ:AJ,0,0)</f>
        <v>Sim</v>
      </c>
      <c r="AC187" s="58" t="str">
        <f>_xlfn.XLOOKUP(B187,NIPs!E:E,NIPs!AK:AK,0,0)</f>
        <v>Perda de SLA</v>
      </c>
      <c r="AD187" s="253" t="s">
        <v>2427</v>
      </c>
      <c r="AE187" s="6">
        <v>0</v>
      </c>
      <c r="AF187" s="6"/>
      <c r="AG187" s="6">
        <v>3</v>
      </c>
      <c r="AH187" s="6" t="s">
        <v>2902</v>
      </c>
      <c r="AI187" s="6">
        <v>0</v>
      </c>
      <c r="AJ187" s="6"/>
      <c r="AK187" s="6">
        <v>1</v>
      </c>
      <c r="AL187" s="6" t="s">
        <v>1515</v>
      </c>
      <c r="AM187" s="6">
        <v>0</v>
      </c>
      <c r="AN187" s="6">
        <v>0</v>
      </c>
      <c r="AO187" s="6"/>
    </row>
    <row r="188" spans="1:41" hidden="1" x14ac:dyDescent="0.3">
      <c r="A188" s="246">
        <v>45601</v>
      </c>
      <c r="B188" s="251">
        <v>13177081</v>
      </c>
      <c r="C188" s="251" t="s">
        <v>259</v>
      </c>
      <c r="D188" s="251" t="s">
        <v>196</v>
      </c>
      <c r="E188" s="255" t="s">
        <v>2041</v>
      </c>
      <c r="F188" s="47"/>
      <c r="G188" s="251">
        <v>62</v>
      </c>
      <c r="H188" s="251" t="s">
        <v>283</v>
      </c>
      <c r="I188" s="251" t="s">
        <v>118</v>
      </c>
      <c r="J188" s="251" t="s">
        <v>355</v>
      </c>
      <c r="K188" s="251" t="s">
        <v>274</v>
      </c>
      <c r="L188" s="253" t="s">
        <v>2429</v>
      </c>
      <c r="M188" s="254">
        <v>45601</v>
      </c>
      <c r="N188" s="251" t="s">
        <v>257</v>
      </c>
      <c r="O188" s="251">
        <v>1</v>
      </c>
      <c r="P188" s="251">
        <f t="shared" si="8"/>
        <v>0</v>
      </c>
      <c r="Q188" s="251" t="s">
        <v>173</v>
      </c>
      <c r="R188" s="251" t="s">
        <v>174</v>
      </c>
      <c r="S188" s="251" t="s">
        <v>173</v>
      </c>
      <c r="T188" s="251" t="s">
        <v>174</v>
      </c>
      <c r="U188" s="251" t="s">
        <v>174</v>
      </c>
      <c r="V188" s="251">
        <f t="shared" si="9"/>
        <v>2</v>
      </c>
      <c r="W188" s="4" t="s">
        <v>2375</v>
      </c>
      <c r="X188" s="4"/>
      <c r="Y188" s="251" t="s">
        <v>43</v>
      </c>
      <c r="Z188" s="251"/>
      <c r="AA188" s="251" t="s">
        <v>12</v>
      </c>
      <c r="AB188" s="58" t="str">
        <f>_xlfn.XLOOKUP(B188,NIPs!E:E,NIPs!AJ:AJ,0,0)</f>
        <v>Não</v>
      </c>
      <c r="AC188" s="58" t="str">
        <f>_xlfn.XLOOKUP(B188,NIPs!E:E,NIPs!AK:AK,0,0)</f>
        <v>Não</v>
      </c>
      <c r="AD188" s="253" t="s">
        <v>2430</v>
      </c>
      <c r="AE188" s="6"/>
      <c r="AF188" s="6"/>
      <c r="AG188" s="6"/>
      <c r="AH188" s="6"/>
      <c r="AI188" s="6"/>
      <c r="AJ188" s="6"/>
      <c r="AK188" s="6"/>
      <c r="AL188" s="6"/>
      <c r="AM188" s="6"/>
      <c r="AN188" s="6"/>
      <c r="AO188" s="6"/>
    </row>
    <row r="189" spans="1:41" hidden="1" x14ac:dyDescent="0.3">
      <c r="A189" s="246">
        <v>45601</v>
      </c>
      <c r="B189" s="251">
        <v>13177308</v>
      </c>
      <c r="C189" s="251" t="s">
        <v>259</v>
      </c>
      <c r="D189" s="251" t="s">
        <v>196</v>
      </c>
      <c r="E189" s="255" t="s">
        <v>2432</v>
      </c>
      <c r="F189" s="47"/>
      <c r="G189" s="251">
        <v>74</v>
      </c>
      <c r="H189" s="251" t="s">
        <v>1220</v>
      </c>
      <c r="I189" s="251" t="s">
        <v>121</v>
      </c>
      <c r="J189" s="251" t="s">
        <v>223</v>
      </c>
      <c r="K189" s="251" t="s">
        <v>274</v>
      </c>
      <c r="L189" s="253" t="s">
        <v>2434</v>
      </c>
      <c r="M189" s="254">
        <v>45576</v>
      </c>
      <c r="N189" s="251" t="s">
        <v>268</v>
      </c>
      <c r="O189" s="251">
        <v>9</v>
      </c>
      <c r="P189" s="251">
        <f t="shared" si="8"/>
        <v>25</v>
      </c>
      <c r="Q189" s="251" t="s">
        <v>174</v>
      </c>
      <c r="R189" s="251" t="s">
        <v>174</v>
      </c>
      <c r="S189" s="251" t="s">
        <v>173</v>
      </c>
      <c r="T189" s="251" t="s">
        <v>174</v>
      </c>
      <c r="U189" s="251" t="s">
        <v>174</v>
      </c>
      <c r="V189" s="251">
        <f t="shared" si="9"/>
        <v>1</v>
      </c>
      <c r="W189" s="4" t="s">
        <v>38</v>
      </c>
      <c r="X189" s="4"/>
      <c r="Y189" s="251" t="s">
        <v>39</v>
      </c>
      <c r="Z189" s="251"/>
      <c r="AA189" s="251" t="s">
        <v>7</v>
      </c>
      <c r="AB189" s="58" t="str">
        <f>_xlfn.XLOOKUP(B189,NIPs!E:E,NIPs!AJ:AJ,0,0)</f>
        <v>Não</v>
      </c>
      <c r="AC189" s="58" t="str">
        <f>_xlfn.XLOOKUP(B189,NIPs!E:E,NIPs!AK:AK,0,0)</f>
        <v>Perda de SLA</v>
      </c>
      <c r="AD189" s="253" t="s">
        <v>2435</v>
      </c>
      <c r="AE189" s="6"/>
      <c r="AF189" s="6"/>
      <c r="AG189" s="6"/>
      <c r="AH189" s="6"/>
      <c r="AI189" s="6"/>
      <c r="AJ189" s="6"/>
      <c r="AK189" s="6"/>
      <c r="AL189" s="6"/>
      <c r="AM189" s="6"/>
      <c r="AN189" s="6"/>
      <c r="AO189" s="6"/>
    </row>
    <row r="190" spans="1:41" hidden="1" x14ac:dyDescent="0.3">
      <c r="A190" s="246">
        <v>45602</v>
      </c>
      <c r="B190" s="251">
        <v>13178884</v>
      </c>
      <c r="C190" s="251" t="s">
        <v>259</v>
      </c>
      <c r="D190" s="251" t="s">
        <v>196</v>
      </c>
      <c r="E190" s="255" t="s">
        <v>1594</v>
      </c>
      <c r="F190" s="47"/>
      <c r="G190" s="251">
        <v>35</v>
      </c>
      <c r="H190" s="251" t="s">
        <v>283</v>
      </c>
      <c r="I190" s="251" t="s">
        <v>118</v>
      </c>
      <c r="J190" s="251" t="s">
        <v>355</v>
      </c>
      <c r="K190" s="251" t="s">
        <v>262</v>
      </c>
      <c r="L190" s="253" t="s">
        <v>2437</v>
      </c>
      <c r="M190" s="254">
        <v>45572</v>
      </c>
      <c r="N190" s="251" t="s">
        <v>257</v>
      </c>
      <c r="O190" s="251">
        <v>2</v>
      </c>
      <c r="P190" s="251">
        <f t="shared" si="8"/>
        <v>30</v>
      </c>
      <c r="Q190" s="251" t="s">
        <v>174</v>
      </c>
      <c r="R190" s="251" t="s">
        <v>174</v>
      </c>
      <c r="S190" s="251" t="s">
        <v>173</v>
      </c>
      <c r="T190" s="251" t="s">
        <v>174</v>
      </c>
      <c r="U190" s="251" t="s">
        <v>906</v>
      </c>
      <c r="V190" s="251">
        <f t="shared" si="9"/>
        <v>1</v>
      </c>
      <c r="W190" s="4" t="s">
        <v>73</v>
      </c>
      <c r="X190" s="4"/>
      <c r="Y190" s="251" t="s">
        <v>33</v>
      </c>
      <c r="Z190" s="251"/>
      <c r="AA190" s="251" t="s">
        <v>7</v>
      </c>
      <c r="AB190" s="58" t="str">
        <f>_xlfn.XLOOKUP(B190,NIPs!E:E,NIPs!AJ:AJ,0,0)</f>
        <v>Não</v>
      </c>
      <c r="AC190" s="58" t="str">
        <f>_xlfn.XLOOKUP(B190,NIPs!E:E,NIPs!AK:AK,0,0)</f>
        <v>Perda de SLA</v>
      </c>
      <c r="AD190" s="29" t="s">
        <v>2486</v>
      </c>
      <c r="AE190" s="6"/>
      <c r="AF190" s="6"/>
      <c r="AG190" s="6"/>
      <c r="AH190" s="6"/>
      <c r="AI190" s="6"/>
      <c r="AJ190" s="6"/>
      <c r="AK190" s="6"/>
      <c r="AL190" s="6"/>
      <c r="AM190" s="6"/>
      <c r="AN190" s="6"/>
      <c r="AO190" s="6"/>
    </row>
    <row r="191" spans="1:41" hidden="1" x14ac:dyDescent="0.3">
      <c r="A191" s="246">
        <v>45602</v>
      </c>
      <c r="B191" s="251">
        <v>13179037</v>
      </c>
      <c r="C191" s="251" t="s">
        <v>259</v>
      </c>
      <c r="D191" s="251" t="s">
        <v>196</v>
      </c>
      <c r="E191" s="255" t="s">
        <v>1594</v>
      </c>
      <c r="F191" s="47"/>
      <c r="G191" s="251">
        <v>35</v>
      </c>
      <c r="H191" s="251" t="s">
        <v>283</v>
      </c>
      <c r="I191" s="251" t="s">
        <v>118</v>
      </c>
      <c r="J191" s="251" t="s">
        <v>355</v>
      </c>
      <c r="K191" s="251" t="s">
        <v>262</v>
      </c>
      <c r="L191" s="253" t="s">
        <v>2438</v>
      </c>
      <c r="M191" s="254">
        <v>45572</v>
      </c>
      <c r="N191" s="251" t="s">
        <v>257</v>
      </c>
      <c r="O191" s="251">
        <v>2</v>
      </c>
      <c r="P191" s="251">
        <f t="shared" si="8"/>
        <v>30</v>
      </c>
      <c r="Q191" s="251" t="s">
        <v>174</v>
      </c>
      <c r="R191" s="251" t="s">
        <v>174</v>
      </c>
      <c r="S191" s="251" t="s">
        <v>173</v>
      </c>
      <c r="T191" s="251" t="s">
        <v>174</v>
      </c>
      <c r="U191" s="251" t="s">
        <v>906</v>
      </c>
      <c r="V191" s="251">
        <f t="shared" si="9"/>
        <v>1</v>
      </c>
      <c r="W191" s="4" t="s">
        <v>2375</v>
      </c>
      <c r="X191" s="4"/>
      <c r="Y191" s="251" t="s">
        <v>43</v>
      </c>
      <c r="Z191" s="251"/>
      <c r="AA191" s="251" t="s">
        <v>7</v>
      </c>
      <c r="AB191" s="58" t="s">
        <v>174</v>
      </c>
      <c r="AC191" s="58" t="s">
        <v>1515</v>
      </c>
      <c r="AD191" s="29" t="s">
        <v>2591</v>
      </c>
      <c r="AE191" s="6"/>
      <c r="AF191" s="6"/>
      <c r="AG191" s="6"/>
      <c r="AH191" s="6"/>
      <c r="AI191" s="6"/>
      <c r="AJ191" s="6"/>
      <c r="AK191" s="6"/>
      <c r="AL191" s="6"/>
      <c r="AM191" s="6"/>
      <c r="AN191" s="6"/>
      <c r="AO191" s="6"/>
    </row>
    <row r="192" spans="1:41" hidden="1" x14ac:dyDescent="0.3">
      <c r="A192" s="246">
        <v>45602</v>
      </c>
      <c r="B192" s="251">
        <v>13180332</v>
      </c>
      <c r="C192" s="251" t="s">
        <v>294</v>
      </c>
      <c r="D192" s="251" t="s">
        <v>34</v>
      </c>
      <c r="E192" s="255" t="s">
        <v>2439</v>
      </c>
      <c r="F192" s="47"/>
      <c r="G192" s="251" t="s">
        <v>227</v>
      </c>
      <c r="H192" s="251" t="s">
        <v>283</v>
      </c>
      <c r="I192" s="251" t="s">
        <v>178</v>
      </c>
      <c r="J192" s="251" t="s">
        <v>131</v>
      </c>
      <c r="K192" s="251" t="s">
        <v>262</v>
      </c>
      <c r="L192" s="253" t="s">
        <v>2441</v>
      </c>
      <c r="M192" s="254">
        <v>45589</v>
      </c>
      <c r="N192" s="251" t="s">
        <v>268</v>
      </c>
      <c r="O192" s="251">
        <v>4</v>
      </c>
      <c r="P192" s="251">
        <f t="shared" si="8"/>
        <v>13</v>
      </c>
      <c r="Q192" s="251" t="s">
        <v>173</v>
      </c>
      <c r="R192" s="251" t="s">
        <v>173</v>
      </c>
      <c r="S192" s="251" t="s">
        <v>173</v>
      </c>
      <c r="T192" s="251" t="s">
        <v>174</v>
      </c>
      <c r="U192" s="251" t="s">
        <v>1517</v>
      </c>
      <c r="V192" s="251">
        <f t="shared" si="9"/>
        <v>3</v>
      </c>
      <c r="W192" s="4" t="s">
        <v>56</v>
      </c>
      <c r="X192" s="4"/>
      <c r="Y192" s="251" t="s">
        <v>33</v>
      </c>
      <c r="Z192" s="251"/>
      <c r="AA192" s="251" t="s">
        <v>12</v>
      </c>
      <c r="AB192" s="58" t="str">
        <f>_xlfn.XLOOKUP(B192,NIPs!E:E,NIPs!AJ:AJ,0,0)</f>
        <v>Sim</v>
      </c>
      <c r="AC192" s="58" t="str">
        <f>_xlfn.XLOOKUP(B192,NIPs!E:E,NIPs!AK:AK,0,0)</f>
        <v>Não</v>
      </c>
      <c r="AD192" s="253" t="s">
        <v>2487</v>
      </c>
      <c r="AE192" s="6"/>
      <c r="AF192" s="6"/>
      <c r="AG192" s="6"/>
      <c r="AH192" s="6"/>
      <c r="AI192" s="6"/>
      <c r="AJ192" s="6"/>
      <c r="AK192" s="6"/>
      <c r="AL192" s="6"/>
      <c r="AM192" s="6"/>
      <c r="AN192" s="6"/>
      <c r="AO192" s="6"/>
    </row>
    <row r="193" spans="1:41" hidden="1" x14ac:dyDescent="0.3">
      <c r="A193" s="246">
        <v>45603</v>
      </c>
      <c r="B193" s="251">
        <v>13181018</v>
      </c>
      <c r="C193" s="251" t="s">
        <v>259</v>
      </c>
      <c r="D193" s="251" t="s">
        <v>26</v>
      </c>
      <c r="E193" s="255" t="s">
        <v>2458</v>
      </c>
      <c r="F193" s="47"/>
      <c r="G193" s="251">
        <v>74</v>
      </c>
      <c r="H193" s="251" t="s">
        <v>283</v>
      </c>
      <c r="I193" s="251" t="s">
        <v>118</v>
      </c>
      <c r="J193" s="251" t="s">
        <v>131</v>
      </c>
      <c r="K193" s="251" t="s">
        <v>274</v>
      </c>
      <c r="L193" s="253" t="s">
        <v>2488</v>
      </c>
      <c r="M193" s="254">
        <v>45562</v>
      </c>
      <c r="N193" s="251" t="s">
        <v>268</v>
      </c>
      <c r="O193" s="251" t="s">
        <v>227</v>
      </c>
      <c r="P193" s="251">
        <f t="shared" si="8"/>
        <v>41</v>
      </c>
      <c r="Q193" s="251" t="s">
        <v>174</v>
      </c>
      <c r="R193" s="251" t="s">
        <v>174</v>
      </c>
      <c r="S193" s="251" t="s">
        <v>174</v>
      </c>
      <c r="T193" s="251" t="s">
        <v>174</v>
      </c>
      <c r="U193" s="251" t="s">
        <v>174</v>
      </c>
      <c r="V193" s="251">
        <f t="shared" si="9"/>
        <v>0</v>
      </c>
      <c r="W193" s="4" t="s">
        <v>27</v>
      </c>
      <c r="X193" s="4"/>
      <c r="Y193" s="251" t="s">
        <v>31</v>
      </c>
      <c r="Z193" s="251"/>
      <c r="AA193" s="251" t="s">
        <v>14</v>
      </c>
      <c r="AB193" s="58" t="str">
        <f>_xlfn.XLOOKUP(B193,NIPs!E:E,NIPs!AJ:AJ,0,0)</f>
        <v>Não</v>
      </c>
      <c r="AC193" s="58" t="str">
        <f>_xlfn.XLOOKUP(B193,NIPs!E:E,NIPs!AK:AK,0,0)</f>
        <v>Não</v>
      </c>
      <c r="AD193" s="319" t="s">
        <v>1538</v>
      </c>
      <c r="AE193" s="6"/>
      <c r="AF193" s="6"/>
      <c r="AG193" s="6"/>
      <c r="AH193" s="6"/>
      <c r="AI193" s="6"/>
      <c r="AJ193" s="6"/>
      <c r="AK193" s="6"/>
      <c r="AL193" s="6"/>
      <c r="AM193" s="6"/>
      <c r="AN193" s="6"/>
      <c r="AO193" s="6"/>
    </row>
    <row r="194" spans="1:41" hidden="1" x14ac:dyDescent="0.3">
      <c r="A194" s="246">
        <v>45603</v>
      </c>
      <c r="B194" s="251">
        <v>13182260</v>
      </c>
      <c r="C194" s="251" t="s">
        <v>259</v>
      </c>
      <c r="D194" s="251" t="s">
        <v>196</v>
      </c>
      <c r="E194" s="255" t="s">
        <v>2460</v>
      </c>
      <c r="F194" s="47"/>
      <c r="G194" s="251">
        <v>72</v>
      </c>
      <c r="H194" s="251" t="s">
        <v>1379</v>
      </c>
      <c r="I194" s="251" t="s">
        <v>121</v>
      </c>
      <c r="J194" s="251" t="s">
        <v>224</v>
      </c>
      <c r="K194" s="251" t="s">
        <v>274</v>
      </c>
      <c r="L194" s="253" t="s">
        <v>2489</v>
      </c>
      <c r="M194" s="254">
        <v>45597</v>
      </c>
      <c r="N194" s="251" t="s">
        <v>268</v>
      </c>
      <c r="O194" s="251">
        <v>3</v>
      </c>
      <c r="P194" s="251">
        <f t="shared" si="8"/>
        <v>6</v>
      </c>
      <c r="Q194" s="251" t="s">
        <v>173</v>
      </c>
      <c r="R194" s="251" t="s">
        <v>173</v>
      </c>
      <c r="S194" s="251" t="s">
        <v>173</v>
      </c>
      <c r="T194" s="251" t="s">
        <v>174</v>
      </c>
      <c r="U194" s="251" t="s">
        <v>1517</v>
      </c>
      <c r="V194" s="251">
        <f t="shared" si="9"/>
        <v>3</v>
      </c>
      <c r="W194" s="4" t="s">
        <v>90</v>
      </c>
      <c r="X194" s="4" t="s">
        <v>2411</v>
      </c>
      <c r="Y194" s="251" t="s">
        <v>114</v>
      </c>
      <c r="Z194" s="251" t="s">
        <v>39</v>
      </c>
      <c r="AA194" s="251" t="s">
        <v>7</v>
      </c>
      <c r="AB194" s="58" t="str">
        <f>_xlfn.XLOOKUP(B194,NIPs!E:E,NIPs!AJ:AJ,0,0)</f>
        <v>Sim</v>
      </c>
      <c r="AC194" s="58" t="str">
        <f>_xlfn.XLOOKUP(B194,NIPs!E:E,NIPs!AK:AK,0,0)</f>
        <v>Sim</v>
      </c>
      <c r="AD194" s="263" t="s">
        <v>2490</v>
      </c>
      <c r="AE194" s="6"/>
      <c r="AF194" s="6"/>
      <c r="AG194" s="6"/>
      <c r="AH194" s="6"/>
      <c r="AI194" s="6"/>
      <c r="AJ194" s="6"/>
      <c r="AK194" s="6"/>
      <c r="AL194" s="6"/>
      <c r="AM194" s="6"/>
      <c r="AN194" s="6"/>
      <c r="AO194" s="6"/>
    </row>
    <row r="195" spans="1:41" hidden="1" x14ac:dyDescent="0.3">
      <c r="A195" s="246">
        <v>45603</v>
      </c>
      <c r="B195" s="251">
        <v>13182375</v>
      </c>
      <c r="C195" s="251" t="s">
        <v>259</v>
      </c>
      <c r="D195" s="4" t="s">
        <v>24</v>
      </c>
      <c r="E195" s="255" t="s">
        <v>2462</v>
      </c>
      <c r="F195" s="47"/>
      <c r="G195" s="251">
        <v>47</v>
      </c>
      <c r="H195" s="251" t="s">
        <v>336</v>
      </c>
      <c r="I195" s="251" t="s">
        <v>178</v>
      </c>
      <c r="J195" s="251" t="s">
        <v>1402</v>
      </c>
      <c r="K195" s="251" t="s">
        <v>262</v>
      </c>
      <c r="L195" s="253" t="s">
        <v>2491</v>
      </c>
      <c r="M195" s="254">
        <v>45547</v>
      </c>
      <c r="N195" s="251" t="s">
        <v>268</v>
      </c>
      <c r="O195" s="251">
        <v>12</v>
      </c>
      <c r="P195" s="251">
        <f t="shared" si="8"/>
        <v>56</v>
      </c>
      <c r="Q195" s="251" t="s">
        <v>174</v>
      </c>
      <c r="R195" s="251" t="s">
        <v>174</v>
      </c>
      <c r="S195" s="251" t="s">
        <v>173</v>
      </c>
      <c r="T195" s="251" t="s">
        <v>174</v>
      </c>
      <c r="U195" s="251" t="s">
        <v>174</v>
      </c>
      <c r="V195" s="251">
        <f t="shared" si="9"/>
        <v>1</v>
      </c>
      <c r="W195" s="4" t="s">
        <v>2473</v>
      </c>
      <c r="X195" s="4" t="s">
        <v>2474</v>
      </c>
      <c r="Y195" s="251" t="s">
        <v>124</v>
      </c>
      <c r="Z195" s="251"/>
      <c r="AA195" s="251" t="s">
        <v>7</v>
      </c>
      <c r="AB195" s="58" t="str">
        <f>_xlfn.XLOOKUP(B195,NIPs!E:E,NIPs!AJ:AJ,0,0)</f>
        <v>Não</v>
      </c>
      <c r="AC195" s="58" t="str">
        <f>_xlfn.XLOOKUP(B195,NIPs!E:E,NIPs!AK:AK,0,0)</f>
        <v>Não</v>
      </c>
      <c r="AD195" s="253" t="s">
        <v>2492</v>
      </c>
      <c r="AE195" s="6"/>
      <c r="AF195" s="6"/>
      <c r="AG195" s="6"/>
      <c r="AH195" s="6"/>
      <c r="AI195" s="6"/>
      <c r="AJ195" s="6"/>
      <c r="AK195" s="6"/>
      <c r="AL195" s="6"/>
      <c r="AM195" s="6"/>
      <c r="AN195" s="6"/>
      <c r="AO195" s="6"/>
    </row>
    <row r="196" spans="1:41" hidden="1" x14ac:dyDescent="0.3">
      <c r="A196" s="246">
        <v>45603</v>
      </c>
      <c r="B196" s="251">
        <v>13182898</v>
      </c>
      <c r="C196" s="251" t="s">
        <v>259</v>
      </c>
      <c r="D196" s="251" t="s">
        <v>2475</v>
      </c>
      <c r="E196" s="255" t="s">
        <v>2464</v>
      </c>
      <c r="F196" s="47"/>
      <c r="G196" s="251">
        <v>71</v>
      </c>
      <c r="H196" s="251" t="s">
        <v>1379</v>
      </c>
      <c r="I196" s="251" t="s">
        <v>121</v>
      </c>
      <c r="J196" s="251" t="s">
        <v>355</v>
      </c>
      <c r="K196" s="251" t="s">
        <v>262</v>
      </c>
      <c r="L196" s="253" t="s">
        <v>2493</v>
      </c>
      <c r="M196" s="254">
        <v>45598</v>
      </c>
      <c r="N196" s="251" t="s">
        <v>268</v>
      </c>
      <c r="O196" s="251">
        <v>4</v>
      </c>
      <c r="P196" s="251">
        <f t="shared" si="8"/>
        <v>5</v>
      </c>
      <c r="Q196" s="251" t="s">
        <v>173</v>
      </c>
      <c r="R196" s="251" t="s">
        <v>173</v>
      </c>
      <c r="S196" s="251" t="s">
        <v>173</v>
      </c>
      <c r="T196" s="251" t="s">
        <v>174</v>
      </c>
      <c r="U196" s="251" t="s">
        <v>1517</v>
      </c>
      <c r="V196" s="251">
        <f t="shared" si="9"/>
        <v>3</v>
      </c>
      <c r="W196" s="4" t="s">
        <v>2375</v>
      </c>
      <c r="X196" s="4" t="s">
        <v>2476</v>
      </c>
      <c r="Y196" s="251" t="s">
        <v>124</v>
      </c>
      <c r="Z196" s="251"/>
      <c r="AA196" s="251" t="s">
        <v>12</v>
      </c>
      <c r="AB196" s="58" t="str">
        <f>_xlfn.XLOOKUP(B196,NIPs!E:E,NIPs!AJ:AJ,0,0)</f>
        <v>Sim</v>
      </c>
      <c r="AC196" s="58" t="str">
        <f>_xlfn.XLOOKUP(B196,NIPs!E:E,NIPs!AK:AK,0,0)</f>
        <v>Não</v>
      </c>
      <c r="AD196" s="253" t="s">
        <v>2494</v>
      </c>
      <c r="AE196" s="6"/>
      <c r="AF196" s="6"/>
      <c r="AG196" s="6"/>
      <c r="AH196" s="6"/>
      <c r="AI196" s="6"/>
      <c r="AJ196" s="6"/>
      <c r="AK196" s="6"/>
      <c r="AL196" s="6"/>
      <c r="AM196" s="6"/>
      <c r="AN196" s="6"/>
      <c r="AO196" s="6"/>
    </row>
    <row r="197" spans="1:41" hidden="1" x14ac:dyDescent="0.3">
      <c r="A197" s="246">
        <v>45603</v>
      </c>
      <c r="B197" s="251">
        <v>13183173</v>
      </c>
      <c r="C197" s="251" t="s">
        <v>259</v>
      </c>
      <c r="D197" s="4" t="s">
        <v>24</v>
      </c>
      <c r="E197" s="255" t="s">
        <v>2466</v>
      </c>
      <c r="F197" s="47"/>
      <c r="G197" s="251">
        <v>56</v>
      </c>
      <c r="H197" s="251" t="s">
        <v>1220</v>
      </c>
      <c r="I197" s="251" t="s">
        <v>118</v>
      </c>
      <c r="J197" s="251" t="s">
        <v>151</v>
      </c>
      <c r="K197" s="251" t="s">
        <v>274</v>
      </c>
      <c r="L197" s="253" t="s">
        <v>2495</v>
      </c>
      <c r="M197" s="254">
        <v>45587</v>
      </c>
      <c r="N197" s="251" t="s">
        <v>268</v>
      </c>
      <c r="O197" s="251">
        <v>22</v>
      </c>
      <c r="P197" s="251">
        <f t="shared" si="8"/>
        <v>16</v>
      </c>
      <c r="Q197" s="251" t="s">
        <v>174</v>
      </c>
      <c r="R197" s="251" t="s">
        <v>174</v>
      </c>
      <c r="S197" s="251" t="s">
        <v>173</v>
      </c>
      <c r="T197" s="251" t="s">
        <v>174</v>
      </c>
      <c r="U197" s="251" t="s">
        <v>1517</v>
      </c>
      <c r="V197" s="251">
        <f t="shared" si="9"/>
        <v>1</v>
      </c>
      <c r="W197" s="4" t="s">
        <v>44</v>
      </c>
      <c r="X197" s="4" t="s">
        <v>2477</v>
      </c>
      <c r="Y197" s="251" t="s">
        <v>28</v>
      </c>
      <c r="Z197" s="251" t="s">
        <v>43</v>
      </c>
      <c r="AA197" s="251" t="s">
        <v>7</v>
      </c>
      <c r="AB197" s="58" t="str">
        <f>_xlfn.XLOOKUP(B197,NIPs!E:E,NIPs!AJ:AJ,0,0)</f>
        <v>Sim</v>
      </c>
      <c r="AC197" s="58" t="str">
        <f>_xlfn.XLOOKUP(B197,NIPs!E:E,NIPs!AK:AK,0,0)</f>
        <v>Não</v>
      </c>
      <c r="AD197" s="253" t="s">
        <v>2608</v>
      </c>
      <c r="AE197" s="6">
        <v>1</v>
      </c>
      <c r="AF197" s="6" t="s">
        <v>2903</v>
      </c>
      <c r="AG197" s="6">
        <v>1</v>
      </c>
      <c r="AH197" s="6" t="s">
        <v>2904</v>
      </c>
      <c r="AI197" s="6">
        <v>0</v>
      </c>
      <c r="AJ197" s="6"/>
      <c r="AK197" s="6">
        <v>0</v>
      </c>
      <c r="AL197" s="6"/>
      <c r="AM197" s="6">
        <v>0</v>
      </c>
      <c r="AN197" s="6">
        <v>0</v>
      </c>
      <c r="AO197" s="6"/>
    </row>
    <row r="198" spans="1:41" hidden="1" x14ac:dyDescent="0.3">
      <c r="A198" s="246">
        <v>45604</v>
      </c>
      <c r="B198" s="251">
        <v>13183582</v>
      </c>
      <c r="C198" s="251" t="s">
        <v>259</v>
      </c>
      <c r="D198" s="251" t="s">
        <v>196</v>
      </c>
      <c r="E198" s="255" t="s">
        <v>2468</v>
      </c>
      <c r="F198" s="47"/>
      <c r="G198" s="251">
        <v>58</v>
      </c>
      <c r="H198" s="251" t="s">
        <v>1379</v>
      </c>
      <c r="I198" s="251" t="s">
        <v>118</v>
      </c>
      <c r="J198" s="251" t="s">
        <v>223</v>
      </c>
      <c r="K198" s="251" t="s">
        <v>274</v>
      </c>
      <c r="L198" s="253" t="s">
        <v>2497</v>
      </c>
      <c r="M198" s="254">
        <v>45588</v>
      </c>
      <c r="N198" s="251" t="s">
        <v>268</v>
      </c>
      <c r="O198" s="251">
        <v>5</v>
      </c>
      <c r="P198" s="251">
        <f t="shared" si="8"/>
        <v>16</v>
      </c>
      <c r="Q198" s="251" t="s">
        <v>174</v>
      </c>
      <c r="R198" s="251" t="s">
        <v>174</v>
      </c>
      <c r="S198" s="251" t="s">
        <v>173</v>
      </c>
      <c r="T198" s="251" t="s">
        <v>174</v>
      </c>
      <c r="U198" s="251" t="s">
        <v>1517</v>
      </c>
      <c r="V198" s="251">
        <f t="shared" si="9"/>
        <v>1</v>
      </c>
      <c r="W198" s="4" t="s">
        <v>2478</v>
      </c>
      <c r="X198" s="4" t="s">
        <v>2479</v>
      </c>
      <c r="Y198" s="251" t="s">
        <v>28</v>
      </c>
      <c r="Z198" s="251"/>
      <c r="AA198" s="251" t="s">
        <v>7</v>
      </c>
      <c r="AB198" s="58" t="str">
        <f>_xlfn.XLOOKUP(B198,NIPs!E:E,NIPs!AJ:AJ,0,0)</f>
        <v>Sim</v>
      </c>
      <c r="AC198" s="58" t="str">
        <f>_xlfn.XLOOKUP(B198,NIPs!E:E,NIPs!AK:AK,0,0)</f>
        <v>Não</v>
      </c>
      <c r="AD198" s="253" t="s">
        <v>2498</v>
      </c>
      <c r="AE198" s="6">
        <v>0</v>
      </c>
      <c r="AF198" s="6"/>
      <c r="AG198" s="6">
        <v>2</v>
      </c>
      <c r="AH198" s="6" t="s">
        <v>2905</v>
      </c>
      <c r="AI198" s="6">
        <v>0</v>
      </c>
      <c r="AJ198" s="6"/>
      <c r="AK198" s="6">
        <v>0</v>
      </c>
      <c r="AL198" s="6"/>
      <c r="AM198" s="6">
        <v>0</v>
      </c>
      <c r="AN198" s="6">
        <v>0</v>
      </c>
      <c r="AO198" s="6"/>
    </row>
    <row r="199" spans="1:41" hidden="1" x14ac:dyDescent="0.3">
      <c r="A199" s="246">
        <v>45604</v>
      </c>
      <c r="B199" s="251">
        <v>13183891</v>
      </c>
      <c r="C199" s="110" t="s">
        <v>259</v>
      </c>
      <c r="D199" s="110" t="s">
        <v>196</v>
      </c>
      <c r="E199" s="255" t="s">
        <v>2470</v>
      </c>
      <c r="F199" s="47"/>
      <c r="G199" s="251">
        <v>70</v>
      </c>
      <c r="H199" s="251" t="s">
        <v>1379</v>
      </c>
      <c r="I199" s="251" t="s">
        <v>118</v>
      </c>
      <c r="J199" s="251" t="s">
        <v>136</v>
      </c>
      <c r="K199" s="251" t="s">
        <v>274</v>
      </c>
      <c r="L199" s="253" t="s">
        <v>2499</v>
      </c>
      <c r="M199" s="254">
        <v>45582</v>
      </c>
      <c r="N199" s="251" t="s">
        <v>268</v>
      </c>
      <c r="O199" s="251">
        <v>17</v>
      </c>
      <c r="P199" s="251">
        <f t="shared" si="8"/>
        <v>22</v>
      </c>
      <c r="Q199" s="251" t="s">
        <v>173</v>
      </c>
      <c r="R199" s="251" t="s">
        <v>173</v>
      </c>
      <c r="S199" s="251" t="s">
        <v>173</v>
      </c>
      <c r="T199" s="251" t="s">
        <v>174</v>
      </c>
      <c r="U199" s="251" t="s">
        <v>1517</v>
      </c>
      <c r="V199" s="251">
        <f t="shared" si="9"/>
        <v>3</v>
      </c>
      <c r="W199" s="4" t="s">
        <v>29</v>
      </c>
      <c r="X199" s="4" t="s">
        <v>2480</v>
      </c>
      <c r="Y199" s="251" t="s">
        <v>28</v>
      </c>
      <c r="Z199" s="251"/>
      <c r="AA199" s="251" t="s">
        <v>7</v>
      </c>
      <c r="AB199" s="58" t="str">
        <f>_xlfn.XLOOKUP(B199,NIPs!E:E,NIPs!AJ:AJ,0,0)</f>
        <v>Sim</v>
      </c>
      <c r="AC199" s="58" t="str">
        <f>_xlfn.XLOOKUP(B199,NIPs!E:E,NIPs!AK:AK,0,0)</f>
        <v>Não</v>
      </c>
      <c r="AD199" s="29" t="s">
        <v>2907</v>
      </c>
      <c r="AE199" s="6">
        <v>0</v>
      </c>
      <c r="AF199" s="6"/>
      <c r="AG199" s="6">
        <v>1</v>
      </c>
      <c r="AH199" s="6" t="s">
        <v>2906</v>
      </c>
      <c r="AI199" s="6">
        <v>1</v>
      </c>
      <c r="AJ199" s="6" t="s">
        <v>2120</v>
      </c>
      <c r="AK199" s="6">
        <v>1</v>
      </c>
      <c r="AL199" s="6" t="s">
        <v>2564</v>
      </c>
      <c r="AM199" s="6">
        <v>0</v>
      </c>
      <c r="AN199" s="6">
        <v>0</v>
      </c>
      <c r="AO199" s="6"/>
    </row>
    <row r="200" spans="1:41" hidden="1" x14ac:dyDescent="0.3">
      <c r="A200" s="246">
        <v>45604</v>
      </c>
      <c r="B200" s="251">
        <v>13184819</v>
      </c>
      <c r="C200" s="110" t="s">
        <v>259</v>
      </c>
      <c r="D200" s="110" t="s">
        <v>196</v>
      </c>
      <c r="E200" s="255" t="s">
        <v>2501</v>
      </c>
      <c r="F200" s="47"/>
      <c r="G200" s="251">
        <v>23</v>
      </c>
      <c r="H200" s="251" t="s">
        <v>283</v>
      </c>
      <c r="I200" s="251" t="s">
        <v>121</v>
      </c>
      <c r="J200" s="251" t="s">
        <v>151</v>
      </c>
      <c r="K200" s="251" t="s">
        <v>274</v>
      </c>
      <c r="L200" s="253" t="s">
        <v>2503</v>
      </c>
      <c r="M200" s="254" t="s">
        <v>227</v>
      </c>
      <c r="N200" s="251" t="s">
        <v>268</v>
      </c>
      <c r="O200" s="251" t="s">
        <v>227</v>
      </c>
      <c r="P200" s="251">
        <v>0</v>
      </c>
      <c r="Q200" s="251" t="s">
        <v>174</v>
      </c>
      <c r="R200" s="251" t="s">
        <v>174</v>
      </c>
      <c r="S200" s="251" t="s">
        <v>173</v>
      </c>
      <c r="T200" s="251" t="s">
        <v>174</v>
      </c>
      <c r="U200" s="251" t="s">
        <v>174</v>
      </c>
      <c r="V200" s="251">
        <f t="shared" si="9"/>
        <v>1</v>
      </c>
      <c r="W200" s="4" t="s">
        <v>42</v>
      </c>
      <c r="X200" s="4"/>
      <c r="Y200" s="251" t="s">
        <v>43</v>
      </c>
      <c r="Z200" s="251"/>
      <c r="AA200" s="4" t="s">
        <v>12</v>
      </c>
      <c r="AB200" s="58" t="s">
        <v>174</v>
      </c>
      <c r="AC200" s="58" t="s">
        <v>174</v>
      </c>
      <c r="AD200" s="93" t="s">
        <v>2506</v>
      </c>
      <c r="AE200" s="6">
        <v>1</v>
      </c>
      <c r="AF200" s="6"/>
      <c r="AG200" s="6"/>
      <c r="AH200" s="6"/>
      <c r="AI200" s="6"/>
      <c r="AJ200" s="6"/>
      <c r="AK200" s="6"/>
      <c r="AL200" s="6"/>
      <c r="AM200" s="6"/>
      <c r="AN200" s="6"/>
      <c r="AO200" s="6" t="s">
        <v>227</v>
      </c>
    </row>
    <row r="201" spans="1:41" s="5" customFormat="1" hidden="1" x14ac:dyDescent="0.3">
      <c r="A201" s="246">
        <v>45604</v>
      </c>
      <c r="B201" s="251">
        <v>13185487</v>
      </c>
      <c r="C201" s="110" t="s">
        <v>259</v>
      </c>
      <c r="D201" s="4" t="s">
        <v>24</v>
      </c>
      <c r="E201" s="255" t="s">
        <v>2507</v>
      </c>
      <c r="F201" s="6"/>
      <c r="G201" s="251">
        <v>75</v>
      </c>
      <c r="H201" s="251" t="s">
        <v>258</v>
      </c>
      <c r="I201" s="251" t="s">
        <v>178</v>
      </c>
      <c r="J201" s="251" t="s">
        <v>226</v>
      </c>
      <c r="K201" s="251" t="s">
        <v>274</v>
      </c>
      <c r="L201" s="251" t="s">
        <v>2509</v>
      </c>
      <c r="M201" s="129">
        <v>45588</v>
      </c>
      <c r="N201" s="251" t="s">
        <v>257</v>
      </c>
      <c r="O201" s="6" t="s">
        <v>227</v>
      </c>
      <c r="P201" s="251">
        <f t="shared" ref="P201:P212" si="10">_xlfn.DAYS(A201,M201)</f>
        <v>16</v>
      </c>
      <c r="Q201" s="251" t="s">
        <v>174</v>
      </c>
      <c r="R201" s="251" t="s">
        <v>174</v>
      </c>
      <c r="S201" s="251" t="s">
        <v>173</v>
      </c>
      <c r="T201" s="251" t="s">
        <v>174</v>
      </c>
      <c r="U201" s="251" t="s">
        <v>174</v>
      </c>
      <c r="V201" s="251">
        <f t="shared" si="9"/>
        <v>1</v>
      </c>
      <c r="W201" s="4" t="str">
        <f>_xlfn.XLOOKUP(B:B,NIPs!E:E,NIPs!Q:Q,0,0)</f>
        <v>Demora para pagamento de reembolso</v>
      </c>
      <c r="X201" s="4"/>
      <c r="Y201" s="251" t="s">
        <v>39</v>
      </c>
      <c r="Z201" s="6"/>
      <c r="AA201" s="251" t="s">
        <v>7</v>
      </c>
      <c r="AB201" s="58" t="str">
        <f>_xlfn.XLOOKUP(B201,NIPs!E:E,NIPs!AJ:AJ,0,0)</f>
        <v>Sim</v>
      </c>
      <c r="AC201" s="58" t="str">
        <f>_xlfn.XLOOKUP(B201,NIPs!E:E,NIPs!AK:AK,0,0)</f>
        <v>Não</v>
      </c>
      <c r="AD201" s="251" t="s">
        <v>2513</v>
      </c>
      <c r="AE201" s="6">
        <v>1</v>
      </c>
      <c r="AF201" s="6" t="s">
        <v>2515</v>
      </c>
      <c r="AG201" s="6">
        <v>1</v>
      </c>
      <c r="AH201" s="6" t="s">
        <v>39</v>
      </c>
      <c r="AI201" s="6">
        <v>0</v>
      </c>
      <c r="AJ201" s="6" t="s">
        <v>227</v>
      </c>
      <c r="AK201" s="6">
        <v>0</v>
      </c>
      <c r="AL201" s="6" t="s">
        <v>227</v>
      </c>
      <c r="AM201" s="6">
        <v>0</v>
      </c>
      <c r="AN201" s="6">
        <v>0</v>
      </c>
      <c r="AO201" s="6" t="s">
        <v>227</v>
      </c>
    </row>
    <row r="202" spans="1:41" hidden="1" x14ac:dyDescent="0.3">
      <c r="A202" s="250">
        <v>45605</v>
      </c>
      <c r="B202" s="247">
        <v>13185567</v>
      </c>
      <c r="C202" s="264" t="s">
        <v>259</v>
      </c>
      <c r="D202" s="4" t="s">
        <v>24</v>
      </c>
      <c r="E202" s="269" t="s">
        <v>2508</v>
      </c>
      <c r="F202" s="195"/>
      <c r="G202" s="247">
        <v>54</v>
      </c>
      <c r="H202" s="247" t="s">
        <v>283</v>
      </c>
      <c r="I202" s="247" t="s">
        <v>118</v>
      </c>
      <c r="J202" s="247" t="s">
        <v>223</v>
      </c>
      <c r="K202" s="247" t="s">
        <v>262</v>
      </c>
      <c r="L202" s="252" t="s">
        <v>2510</v>
      </c>
      <c r="M202" s="245">
        <v>45576</v>
      </c>
      <c r="N202" s="251" t="s">
        <v>268</v>
      </c>
      <c r="O202" s="58">
        <v>10</v>
      </c>
      <c r="P202" s="251">
        <f t="shared" si="10"/>
        <v>29</v>
      </c>
      <c r="Q202" s="58" t="s">
        <v>173</v>
      </c>
      <c r="R202" s="58" t="s">
        <v>173</v>
      </c>
      <c r="S202" s="251" t="s">
        <v>173</v>
      </c>
      <c r="T202" s="251" t="s">
        <v>174</v>
      </c>
      <c r="U202" s="4" t="s">
        <v>1517</v>
      </c>
      <c r="V202" s="251">
        <f t="shared" si="9"/>
        <v>3</v>
      </c>
      <c r="W202" s="38" t="str">
        <f>_xlfn.XLOOKUP(B:B,NIPs!E:E,NIPs!Q:Q,0,0)</f>
        <v>Demora no processo de cirurgia</v>
      </c>
      <c r="X202" s="4"/>
      <c r="Y202" s="4" t="s">
        <v>28</v>
      </c>
      <c r="Z202" s="58"/>
      <c r="AA202" s="251" t="s">
        <v>7</v>
      </c>
      <c r="AB202" s="58" t="str">
        <f>_xlfn.XLOOKUP(B202,NIPs!E:E,NIPs!AJ:AJ,0,0)</f>
        <v>Sim</v>
      </c>
      <c r="AC202" s="58" t="str">
        <f>_xlfn.XLOOKUP(B202,NIPs!E:E,NIPs!AK:AK,0,0)</f>
        <v>Não</v>
      </c>
      <c r="AD202" s="320" t="s">
        <v>2592</v>
      </c>
      <c r="AE202" s="6">
        <v>1</v>
      </c>
      <c r="AF202" s="58" t="s">
        <v>2910</v>
      </c>
      <c r="AG202" s="6">
        <v>0</v>
      </c>
      <c r="AH202" s="58"/>
      <c r="AI202" s="58">
        <v>1</v>
      </c>
      <c r="AJ202" s="58" t="s">
        <v>2908</v>
      </c>
      <c r="AK202" s="6">
        <v>0</v>
      </c>
      <c r="AL202" s="58"/>
      <c r="AM202" s="6">
        <v>0</v>
      </c>
      <c r="AN202" s="6">
        <v>1</v>
      </c>
      <c r="AO202" s="58" t="s">
        <v>2909</v>
      </c>
    </row>
    <row r="203" spans="1:41" hidden="1" x14ac:dyDescent="0.3">
      <c r="A203" s="250">
        <v>45607</v>
      </c>
      <c r="B203" s="247">
        <v>13186596</v>
      </c>
      <c r="C203" s="110" t="s">
        <v>259</v>
      </c>
      <c r="D203" s="4" t="s">
        <v>24</v>
      </c>
      <c r="E203" s="269" t="s">
        <v>2526</v>
      </c>
      <c r="F203" s="195"/>
      <c r="G203" s="58">
        <v>4</v>
      </c>
      <c r="H203" s="58" t="s">
        <v>258</v>
      </c>
      <c r="I203" s="38" t="s">
        <v>118</v>
      </c>
      <c r="J203" s="251" t="s">
        <v>226</v>
      </c>
      <c r="K203" s="38" t="s">
        <v>262</v>
      </c>
      <c r="L203" s="195" t="s">
        <v>2527</v>
      </c>
      <c r="M203" s="245">
        <v>45588</v>
      </c>
      <c r="N203" s="251" t="s">
        <v>268</v>
      </c>
      <c r="O203" s="58">
        <v>6</v>
      </c>
      <c r="P203" s="251">
        <f t="shared" si="10"/>
        <v>19</v>
      </c>
      <c r="Q203" s="58" t="s">
        <v>173</v>
      </c>
      <c r="R203" s="58" t="s">
        <v>173</v>
      </c>
      <c r="S203" s="58" t="s">
        <v>173</v>
      </c>
      <c r="T203" s="58" t="s">
        <v>174</v>
      </c>
      <c r="U203" s="4" t="s">
        <v>1517</v>
      </c>
      <c r="V203" s="251">
        <f t="shared" si="9"/>
        <v>3</v>
      </c>
      <c r="W203" s="58" t="s">
        <v>32</v>
      </c>
      <c r="X203" s="4"/>
      <c r="Y203" s="251" t="s">
        <v>39</v>
      </c>
      <c r="Z203" s="195"/>
      <c r="AA203" s="251" t="s">
        <v>7</v>
      </c>
      <c r="AB203" s="58"/>
      <c r="AC203" s="58"/>
      <c r="AD203" s="47" t="s">
        <v>2549</v>
      </c>
      <c r="AE203" s="58"/>
      <c r="AF203" s="58"/>
      <c r="AG203" s="58"/>
      <c r="AH203" s="58"/>
      <c r="AI203" s="58"/>
      <c r="AJ203" s="58"/>
      <c r="AK203" s="58"/>
      <c r="AL203" s="58"/>
      <c r="AM203" s="58"/>
      <c r="AN203" s="58"/>
      <c r="AO203" s="58"/>
    </row>
    <row r="204" spans="1:41" hidden="1" x14ac:dyDescent="0.3">
      <c r="A204" s="250">
        <v>45607</v>
      </c>
      <c r="B204" s="4">
        <v>13186772</v>
      </c>
      <c r="C204" s="110" t="s">
        <v>2557</v>
      </c>
      <c r="D204" s="110" t="s">
        <v>2558</v>
      </c>
      <c r="E204" s="61" t="s">
        <v>2530</v>
      </c>
      <c r="F204" s="47"/>
      <c r="G204" s="4">
        <v>72</v>
      </c>
      <c r="H204" s="58" t="s">
        <v>258</v>
      </c>
      <c r="I204" s="38" t="s">
        <v>118</v>
      </c>
      <c r="J204" s="251" t="s">
        <v>224</v>
      </c>
      <c r="K204" s="4" t="s">
        <v>274</v>
      </c>
      <c r="L204" s="29" t="s">
        <v>2532</v>
      </c>
      <c r="M204" s="129">
        <v>45601</v>
      </c>
      <c r="N204" s="251" t="s">
        <v>268</v>
      </c>
      <c r="O204" s="6">
        <v>5</v>
      </c>
      <c r="P204" s="251">
        <f t="shared" si="10"/>
        <v>6</v>
      </c>
      <c r="Q204" s="58" t="s">
        <v>173</v>
      </c>
      <c r="R204" s="58" t="s">
        <v>173</v>
      </c>
      <c r="S204" s="58" t="s">
        <v>173</v>
      </c>
      <c r="T204" s="58" t="s">
        <v>174</v>
      </c>
      <c r="U204" s="4" t="s">
        <v>1517</v>
      </c>
      <c r="V204" s="251">
        <f t="shared" si="9"/>
        <v>3</v>
      </c>
      <c r="W204" s="6" t="s">
        <v>86</v>
      </c>
      <c r="X204" s="4"/>
      <c r="Y204" s="4" t="s">
        <v>55</v>
      </c>
      <c r="Z204" s="47"/>
      <c r="AA204" s="251" t="s">
        <v>7</v>
      </c>
      <c r="AB204" s="58" t="s">
        <v>173</v>
      </c>
      <c r="AC204" s="58" t="s">
        <v>173</v>
      </c>
      <c r="AD204" s="47" t="s">
        <v>2546</v>
      </c>
      <c r="AE204" s="6">
        <v>2</v>
      </c>
      <c r="AF204" s="6" t="s">
        <v>2548</v>
      </c>
      <c r="AG204" s="6">
        <v>2</v>
      </c>
      <c r="AH204" s="6" t="s">
        <v>2547</v>
      </c>
      <c r="AI204" s="6">
        <v>0</v>
      </c>
      <c r="AJ204" s="6"/>
      <c r="AK204" s="6">
        <v>0</v>
      </c>
      <c r="AL204" s="6"/>
      <c r="AM204" s="6">
        <v>0</v>
      </c>
      <c r="AN204" s="6"/>
      <c r="AO204" s="6">
        <v>0</v>
      </c>
    </row>
    <row r="205" spans="1:41" hidden="1" x14ac:dyDescent="0.3">
      <c r="A205" s="246">
        <v>45607</v>
      </c>
      <c r="B205" s="4">
        <v>13186913</v>
      </c>
      <c r="C205" s="4" t="s">
        <v>259</v>
      </c>
      <c r="D205" s="4" t="s">
        <v>196</v>
      </c>
      <c r="E205" s="61" t="s">
        <v>2531</v>
      </c>
      <c r="F205" s="47"/>
      <c r="G205" s="4">
        <v>82</v>
      </c>
      <c r="H205" s="6" t="s">
        <v>258</v>
      </c>
      <c r="I205" s="4" t="s">
        <v>118</v>
      </c>
      <c r="J205" s="4" t="s">
        <v>625</v>
      </c>
      <c r="K205" s="4" t="s">
        <v>262</v>
      </c>
      <c r="L205" s="29" t="s">
        <v>2533</v>
      </c>
      <c r="M205" s="129">
        <v>45588</v>
      </c>
      <c r="N205" s="251" t="s">
        <v>268</v>
      </c>
      <c r="O205" s="6">
        <v>6</v>
      </c>
      <c r="P205" s="251">
        <f t="shared" si="10"/>
        <v>19</v>
      </c>
      <c r="Q205" s="6" t="s">
        <v>173</v>
      </c>
      <c r="R205" s="6" t="s">
        <v>173</v>
      </c>
      <c r="S205" s="6" t="s">
        <v>173</v>
      </c>
      <c r="T205" s="6" t="s">
        <v>174</v>
      </c>
      <c r="U205" s="4" t="s">
        <v>1517</v>
      </c>
      <c r="V205" s="251">
        <f t="shared" si="9"/>
        <v>3</v>
      </c>
      <c r="W205" s="6" t="s">
        <v>30</v>
      </c>
      <c r="X205" s="58"/>
      <c r="Y205" s="4" t="s">
        <v>28</v>
      </c>
      <c r="Z205" s="6" t="s">
        <v>31</v>
      </c>
      <c r="AA205" s="6" t="s">
        <v>7</v>
      </c>
      <c r="AB205" s="6" t="s">
        <v>174</v>
      </c>
      <c r="AC205" s="6" t="s">
        <v>174</v>
      </c>
      <c r="AD205" s="47" t="s">
        <v>2599</v>
      </c>
      <c r="AE205" s="6">
        <v>1</v>
      </c>
      <c r="AF205" s="6" t="s">
        <v>2550</v>
      </c>
      <c r="AG205" s="6">
        <v>2</v>
      </c>
      <c r="AH205" s="6" t="s">
        <v>2551</v>
      </c>
      <c r="AI205" s="6">
        <v>0</v>
      </c>
      <c r="AJ205" s="6" t="s">
        <v>227</v>
      </c>
      <c r="AK205" s="6">
        <v>0</v>
      </c>
      <c r="AL205" s="6" t="s">
        <v>227</v>
      </c>
      <c r="AM205" s="6">
        <v>0</v>
      </c>
      <c r="AN205" s="6">
        <v>0</v>
      </c>
      <c r="AO205" s="6" t="s">
        <v>227</v>
      </c>
    </row>
    <row r="206" spans="1:41" hidden="1" x14ac:dyDescent="0.3">
      <c r="A206" s="250">
        <v>45607</v>
      </c>
      <c r="B206" s="6">
        <v>13187807</v>
      </c>
      <c r="C206" s="110" t="s">
        <v>259</v>
      </c>
      <c r="D206" s="110" t="s">
        <v>196</v>
      </c>
      <c r="E206" s="47" t="s">
        <v>2545</v>
      </c>
      <c r="F206" s="47"/>
      <c r="G206" s="6">
        <v>63</v>
      </c>
      <c r="H206" s="6" t="s">
        <v>1220</v>
      </c>
      <c r="I206" s="251" t="s">
        <v>118</v>
      </c>
      <c r="J206" s="251" t="s">
        <v>226</v>
      </c>
      <c r="K206" s="6" t="s">
        <v>274</v>
      </c>
      <c r="L206" s="47" t="s">
        <v>2544</v>
      </c>
      <c r="M206" s="129">
        <v>45581</v>
      </c>
      <c r="N206" s="251" t="s">
        <v>268</v>
      </c>
      <c r="O206" s="6"/>
      <c r="P206" s="251">
        <f t="shared" si="10"/>
        <v>26</v>
      </c>
      <c r="Q206" s="6" t="s">
        <v>173</v>
      </c>
      <c r="R206" s="6" t="s">
        <v>173</v>
      </c>
      <c r="S206" s="6" t="s">
        <v>173</v>
      </c>
      <c r="T206" s="6" t="s">
        <v>174</v>
      </c>
      <c r="U206" s="4" t="s">
        <v>1517</v>
      </c>
      <c r="V206" s="251">
        <f t="shared" si="9"/>
        <v>3</v>
      </c>
      <c r="W206" s="6" t="s">
        <v>38</v>
      </c>
      <c r="X206" s="58" t="s">
        <v>135</v>
      </c>
      <c r="Y206" s="4" t="s">
        <v>39</v>
      </c>
      <c r="Z206" s="47"/>
      <c r="AA206" s="6" t="s">
        <v>7</v>
      </c>
      <c r="AB206" s="58" t="s">
        <v>173</v>
      </c>
      <c r="AC206" s="6" t="s">
        <v>174</v>
      </c>
      <c r="AD206" s="47" t="s">
        <v>2573</v>
      </c>
      <c r="AE206" s="6"/>
      <c r="AF206" s="6"/>
      <c r="AG206" s="6">
        <v>1</v>
      </c>
      <c r="AH206" s="6" t="s">
        <v>2117</v>
      </c>
      <c r="AI206" s="6"/>
      <c r="AJ206" s="6"/>
      <c r="AK206" s="6"/>
      <c r="AL206" s="6"/>
      <c r="AM206" s="6"/>
      <c r="AN206" s="6"/>
      <c r="AO206" s="6" t="s">
        <v>227</v>
      </c>
    </row>
    <row r="207" spans="1:41" hidden="1" x14ac:dyDescent="0.3">
      <c r="A207" s="246">
        <v>45607</v>
      </c>
      <c r="B207" s="6">
        <v>13188396</v>
      </c>
      <c r="C207" s="264" t="s">
        <v>259</v>
      </c>
      <c r="D207" s="264" t="s">
        <v>2073</v>
      </c>
      <c r="E207" s="47" t="s">
        <v>2552</v>
      </c>
      <c r="F207" s="47"/>
      <c r="G207" s="6">
        <v>72</v>
      </c>
      <c r="H207" s="6" t="s">
        <v>258</v>
      </c>
      <c r="I207" s="6" t="s">
        <v>121</v>
      </c>
      <c r="J207" s="6" t="s">
        <v>132</v>
      </c>
      <c r="K207" s="6" t="s">
        <v>274</v>
      </c>
      <c r="L207" s="47" t="s">
        <v>2553</v>
      </c>
      <c r="M207" s="129">
        <v>45516</v>
      </c>
      <c r="N207" s="4" t="s">
        <v>268</v>
      </c>
      <c r="O207" s="6">
        <v>5</v>
      </c>
      <c r="P207" s="251">
        <f t="shared" si="10"/>
        <v>91</v>
      </c>
      <c r="Q207" s="6" t="s">
        <v>174</v>
      </c>
      <c r="R207" s="6" t="s">
        <v>174</v>
      </c>
      <c r="S207" s="6" t="s">
        <v>173</v>
      </c>
      <c r="T207" s="6" t="s">
        <v>174</v>
      </c>
      <c r="U207" s="6" t="s">
        <v>174</v>
      </c>
      <c r="V207" s="251">
        <f t="shared" si="9"/>
        <v>1</v>
      </c>
      <c r="W207" s="6" t="s">
        <v>2375</v>
      </c>
      <c r="X207" s="6" t="s">
        <v>2571</v>
      </c>
      <c r="Y207" s="4" t="s">
        <v>43</v>
      </c>
      <c r="Z207" s="47"/>
      <c r="AA207" s="4" t="s">
        <v>12</v>
      </c>
      <c r="AB207" s="6" t="s">
        <v>174</v>
      </c>
      <c r="AC207" s="6" t="s">
        <v>2564</v>
      </c>
      <c r="AD207" s="47" t="s">
        <v>2566</v>
      </c>
      <c r="AE207" s="6">
        <v>1</v>
      </c>
      <c r="AF207" s="6" t="s">
        <v>2565</v>
      </c>
      <c r="AG207" s="6">
        <v>1</v>
      </c>
      <c r="AH207" s="6" t="s">
        <v>39</v>
      </c>
      <c r="AI207" s="6">
        <v>0</v>
      </c>
      <c r="AJ207" s="6" t="s">
        <v>227</v>
      </c>
      <c r="AK207" s="6">
        <v>0</v>
      </c>
      <c r="AL207" s="6" t="s">
        <v>227</v>
      </c>
      <c r="AM207" s="6">
        <v>0</v>
      </c>
      <c r="AN207" s="6">
        <v>0</v>
      </c>
      <c r="AO207" s="6" t="s">
        <v>227</v>
      </c>
    </row>
    <row r="208" spans="1:41" hidden="1" x14ac:dyDescent="0.3">
      <c r="A208" s="246">
        <v>45608</v>
      </c>
      <c r="B208" s="6">
        <v>13189092</v>
      </c>
      <c r="C208" s="110" t="s">
        <v>2557</v>
      </c>
      <c r="D208" s="4" t="s">
        <v>26</v>
      </c>
      <c r="E208" s="61" t="s">
        <v>2562</v>
      </c>
      <c r="F208" s="47"/>
      <c r="G208" s="6">
        <v>51</v>
      </c>
      <c r="H208" s="6" t="s">
        <v>258</v>
      </c>
      <c r="I208" s="6" t="s">
        <v>121</v>
      </c>
      <c r="J208" s="6" t="s">
        <v>223</v>
      </c>
      <c r="K208" s="6" t="s">
        <v>274</v>
      </c>
      <c r="L208" s="47" t="s">
        <v>2563</v>
      </c>
      <c r="M208" s="129">
        <v>45608</v>
      </c>
      <c r="N208" s="4" t="s">
        <v>268</v>
      </c>
      <c r="O208" s="6">
        <v>1</v>
      </c>
      <c r="P208" s="251">
        <f t="shared" si="10"/>
        <v>0</v>
      </c>
      <c r="Q208" s="6" t="s">
        <v>174</v>
      </c>
      <c r="R208" s="6" t="s">
        <v>174</v>
      </c>
      <c r="S208" s="6" t="s">
        <v>173</v>
      </c>
      <c r="T208" s="6" t="s">
        <v>174</v>
      </c>
      <c r="U208" s="6" t="s">
        <v>174</v>
      </c>
      <c r="V208" s="251">
        <f t="shared" si="9"/>
        <v>1</v>
      </c>
      <c r="W208" s="6" t="s">
        <v>27</v>
      </c>
      <c r="X208" s="6"/>
      <c r="Y208" s="4" t="s">
        <v>25</v>
      </c>
      <c r="Z208" s="47"/>
      <c r="AA208" s="6" t="s">
        <v>12</v>
      </c>
      <c r="AB208" s="6" t="s">
        <v>174</v>
      </c>
      <c r="AC208" s="6" t="s">
        <v>174</v>
      </c>
      <c r="AD208" s="47" t="s">
        <v>2586</v>
      </c>
      <c r="AE208" s="6">
        <v>0</v>
      </c>
      <c r="AF208" s="6" t="s">
        <v>227</v>
      </c>
      <c r="AG208" s="6">
        <v>0</v>
      </c>
      <c r="AH208" s="6" t="s">
        <v>227</v>
      </c>
      <c r="AI208" s="6">
        <v>0</v>
      </c>
      <c r="AJ208" s="6" t="s">
        <v>227</v>
      </c>
      <c r="AK208" s="6">
        <v>0</v>
      </c>
      <c r="AL208" s="6" t="s">
        <v>227</v>
      </c>
      <c r="AM208" s="6">
        <v>0</v>
      </c>
      <c r="AN208" s="6">
        <v>0</v>
      </c>
      <c r="AO208" s="6" t="s">
        <v>227</v>
      </c>
    </row>
    <row r="209" spans="1:41" hidden="1" x14ac:dyDescent="0.3">
      <c r="A209" s="250">
        <v>45608</v>
      </c>
      <c r="B209" s="58">
        <v>13189863</v>
      </c>
      <c r="C209" s="58" t="s">
        <v>259</v>
      </c>
      <c r="D209" s="58" t="s">
        <v>196</v>
      </c>
      <c r="E209" s="276" t="s">
        <v>2567</v>
      </c>
      <c r="F209" s="195"/>
      <c r="G209" s="58">
        <v>31</v>
      </c>
      <c r="H209" s="58" t="s">
        <v>283</v>
      </c>
      <c r="I209" s="58" t="s">
        <v>121</v>
      </c>
      <c r="J209" s="58" t="s">
        <v>223</v>
      </c>
      <c r="K209" s="58" t="s">
        <v>262</v>
      </c>
      <c r="L209" s="195" t="s">
        <v>2568</v>
      </c>
      <c r="M209" s="245">
        <v>45572</v>
      </c>
      <c r="N209" s="4" t="s">
        <v>268</v>
      </c>
      <c r="O209" s="58">
        <v>6</v>
      </c>
      <c r="P209" s="38">
        <f t="shared" si="10"/>
        <v>36</v>
      </c>
      <c r="Q209" s="58" t="s">
        <v>173</v>
      </c>
      <c r="R209" s="58" t="s">
        <v>173</v>
      </c>
      <c r="S209" s="58" t="s">
        <v>173</v>
      </c>
      <c r="T209" s="58" t="s">
        <v>173</v>
      </c>
      <c r="U209" s="195" t="s">
        <v>2569</v>
      </c>
      <c r="V209" s="251">
        <f t="shared" si="9"/>
        <v>4</v>
      </c>
      <c r="W209" s="58" t="s">
        <v>29</v>
      </c>
      <c r="X209" s="58" t="s">
        <v>2570</v>
      </c>
      <c r="Y209" s="4" t="s">
        <v>28</v>
      </c>
      <c r="Z209" s="58" t="s">
        <v>2574</v>
      </c>
      <c r="AA209" s="58" t="s">
        <v>7</v>
      </c>
      <c r="AB209" s="58" t="s">
        <v>173</v>
      </c>
      <c r="AC209" s="58" t="s">
        <v>2564</v>
      </c>
      <c r="AD209" s="195" t="s">
        <v>2572</v>
      </c>
      <c r="AE209" s="58">
        <v>2</v>
      </c>
      <c r="AF209" s="58" t="s">
        <v>2577</v>
      </c>
      <c r="AG209" s="58">
        <v>1</v>
      </c>
      <c r="AH209" s="58" t="s">
        <v>2578</v>
      </c>
      <c r="AI209" s="58">
        <v>0</v>
      </c>
      <c r="AJ209" s="58" t="s">
        <v>227</v>
      </c>
      <c r="AK209" s="58">
        <v>1</v>
      </c>
      <c r="AL209" s="58" t="s">
        <v>2564</v>
      </c>
      <c r="AM209" s="58">
        <v>0</v>
      </c>
      <c r="AN209" s="58">
        <v>0</v>
      </c>
      <c r="AO209" s="6" t="s">
        <v>227</v>
      </c>
    </row>
    <row r="210" spans="1:41" hidden="1" x14ac:dyDescent="0.3">
      <c r="A210" s="250">
        <v>45608</v>
      </c>
      <c r="B210" s="58">
        <v>13190095</v>
      </c>
      <c r="C210" s="4" t="s">
        <v>2557</v>
      </c>
      <c r="D210" s="4" t="s">
        <v>26</v>
      </c>
      <c r="E210" s="276" t="s">
        <v>2575</v>
      </c>
      <c r="F210" s="195"/>
      <c r="G210" s="58">
        <v>75</v>
      </c>
      <c r="H210" s="58" t="s">
        <v>283</v>
      </c>
      <c r="I210" s="247" t="s">
        <v>118</v>
      </c>
      <c r="J210" s="58" t="s">
        <v>223</v>
      </c>
      <c r="K210" s="58" t="s">
        <v>274</v>
      </c>
      <c r="L210" s="195" t="s">
        <v>2576</v>
      </c>
      <c r="M210" s="245">
        <v>45601</v>
      </c>
      <c r="N210" s="4" t="s">
        <v>268</v>
      </c>
      <c r="O210" s="58">
        <v>2</v>
      </c>
      <c r="P210" s="58">
        <f t="shared" si="10"/>
        <v>7</v>
      </c>
      <c r="Q210" s="58" t="s">
        <v>174</v>
      </c>
      <c r="R210" s="58" t="s">
        <v>174</v>
      </c>
      <c r="S210" s="58" t="s">
        <v>173</v>
      </c>
      <c r="T210" s="58" t="s">
        <v>174</v>
      </c>
      <c r="U210" s="58" t="s">
        <v>174</v>
      </c>
      <c r="V210" s="251">
        <f t="shared" si="9"/>
        <v>1</v>
      </c>
      <c r="W210" s="58" t="s">
        <v>27</v>
      </c>
      <c r="X210" s="58"/>
      <c r="Y210" s="58" t="s">
        <v>25</v>
      </c>
      <c r="Z210" s="195"/>
      <c r="AA210" s="58" t="s">
        <v>14</v>
      </c>
      <c r="AB210" s="58" t="s">
        <v>174</v>
      </c>
      <c r="AC210" s="58" t="s">
        <v>174</v>
      </c>
      <c r="AD210" s="195" t="s">
        <v>2580</v>
      </c>
      <c r="AE210" s="58">
        <v>1</v>
      </c>
      <c r="AF210" s="58" t="s">
        <v>2109</v>
      </c>
      <c r="AG210" s="58">
        <v>0</v>
      </c>
      <c r="AH210" s="58" t="s">
        <v>227</v>
      </c>
      <c r="AI210" s="58">
        <v>0</v>
      </c>
      <c r="AJ210" s="58" t="s">
        <v>227</v>
      </c>
      <c r="AK210" s="58">
        <v>0</v>
      </c>
      <c r="AL210" s="58" t="s">
        <v>227</v>
      </c>
      <c r="AM210" s="58">
        <v>0</v>
      </c>
      <c r="AN210" s="58">
        <v>0</v>
      </c>
      <c r="AO210" s="6" t="s">
        <v>227</v>
      </c>
    </row>
    <row r="211" spans="1:41" hidden="1" x14ac:dyDescent="0.3">
      <c r="A211" s="69">
        <v>45608</v>
      </c>
      <c r="B211" s="6">
        <v>13190497</v>
      </c>
      <c r="C211" s="4" t="s">
        <v>2557</v>
      </c>
      <c r="D211" s="4" t="s">
        <v>26</v>
      </c>
      <c r="E211" s="47" t="s">
        <v>2587</v>
      </c>
      <c r="F211" s="47"/>
      <c r="G211" s="6">
        <v>90</v>
      </c>
      <c r="H211" s="6" t="s">
        <v>283</v>
      </c>
      <c r="I211" s="6" t="s">
        <v>121</v>
      </c>
      <c r="J211" s="6" t="s">
        <v>355</v>
      </c>
      <c r="K211" s="6" t="s">
        <v>274</v>
      </c>
      <c r="L211" s="47" t="s">
        <v>2588</v>
      </c>
      <c r="M211" s="129">
        <v>45575</v>
      </c>
      <c r="N211" s="4" t="s">
        <v>268</v>
      </c>
      <c r="O211" s="6">
        <v>0</v>
      </c>
      <c r="P211" s="277">
        <f t="shared" si="10"/>
        <v>33</v>
      </c>
      <c r="Q211" s="6" t="s">
        <v>174</v>
      </c>
      <c r="R211" s="6" t="s">
        <v>174</v>
      </c>
      <c r="S211" s="6" t="s">
        <v>173</v>
      </c>
      <c r="T211" s="6" t="s">
        <v>174</v>
      </c>
      <c r="U211" s="277" t="s">
        <v>174</v>
      </c>
      <c r="V211" s="251">
        <f t="shared" si="9"/>
        <v>1</v>
      </c>
      <c r="W211" s="278" t="s">
        <v>27</v>
      </c>
      <c r="X211" s="6"/>
      <c r="Y211" s="6" t="s">
        <v>25</v>
      </c>
      <c r="Z211" s="47"/>
      <c r="AA211" s="6" t="s">
        <v>14</v>
      </c>
      <c r="AB211" s="6" t="s">
        <v>174</v>
      </c>
      <c r="AC211" s="6" t="s">
        <v>174</v>
      </c>
      <c r="AD211" s="47" t="s">
        <v>2590</v>
      </c>
      <c r="AE211" s="6">
        <v>0</v>
      </c>
      <c r="AF211" s="6" t="s">
        <v>227</v>
      </c>
      <c r="AG211" s="6">
        <v>1</v>
      </c>
      <c r="AH211" s="6" t="s">
        <v>227</v>
      </c>
      <c r="AI211" s="6">
        <v>1</v>
      </c>
      <c r="AJ211" s="6" t="s">
        <v>227</v>
      </c>
      <c r="AK211" s="6">
        <v>1</v>
      </c>
      <c r="AL211" s="6" t="s">
        <v>227</v>
      </c>
      <c r="AM211" s="6">
        <v>0</v>
      </c>
      <c r="AN211" s="6">
        <v>0</v>
      </c>
      <c r="AO211" s="6" t="s">
        <v>227</v>
      </c>
    </row>
    <row r="212" spans="1:41" hidden="1" x14ac:dyDescent="0.3">
      <c r="A212" s="69">
        <v>45608</v>
      </c>
      <c r="B212" s="58">
        <v>13191064</v>
      </c>
      <c r="C212" s="58" t="s">
        <v>259</v>
      </c>
      <c r="D212" s="58" t="s">
        <v>196</v>
      </c>
      <c r="E212" s="61" t="s">
        <v>220</v>
      </c>
      <c r="F212" s="47"/>
      <c r="G212" s="6">
        <v>38</v>
      </c>
      <c r="H212" s="6" t="s">
        <v>258</v>
      </c>
      <c r="I212" s="247" t="s">
        <v>118</v>
      </c>
      <c r="J212" s="6" t="s">
        <v>136</v>
      </c>
      <c r="K212" s="58" t="s">
        <v>262</v>
      </c>
      <c r="L212" s="47" t="s">
        <v>2597</v>
      </c>
      <c r="M212" s="129">
        <v>45600</v>
      </c>
      <c r="N212" s="6" t="s">
        <v>257</v>
      </c>
      <c r="O212" s="6">
        <v>1</v>
      </c>
      <c r="P212" s="6">
        <f t="shared" si="10"/>
        <v>8</v>
      </c>
      <c r="Q212" s="58" t="s">
        <v>173</v>
      </c>
      <c r="R212" s="58" t="s">
        <v>173</v>
      </c>
      <c r="S212" s="6" t="s">
        <v>173</v>
      </c>
      <c r="T212" s="6" t="s">
        <v>174</v>
      </c>
      <c r="U212" s="277" t="s">
        <v>174</v>
      </c>
      <c r="V212" s="251">
        <f t="shared" si="9"/>
        <v>3</v>
      </c>
      <c r="W212" s="6" t="s">
        <v>90</v>
      </c>
      <c r="X212" s="6"/>
      <c r="Y212" s="6" t="s">
        <v>46</v>
      </c>
      <c r="Z212" s="47"/>
      <c r="AA212" s="6" t="s">
        <v>7</v>
      </c>
      <c r="AB212" s="58" t="s">
        <v>173</v>
      </c>
      <c r="AC212" s="6" t="s">
        <v>174</v>
      </c>
      <c r="AD212" s="47" t="s">
        <v>2604</v>
      </c>
      <c r="AE212" s="6">
        <v>1</v>
      </c>
      <c r="AF212" s="6" t="s">
        <v>2602</v>
      </c>
      <c r="AG212" s="6"/>
      <c r="AH212" s="6"/>
      <c r="AI212" s="6"/>
      <c r="AJ212" s="6"/>
      <c r="AK212" s="6"/>
      <c r="AL212" s="6"/>
      <c r="AM212" s="6"/>
      <c r="AN212" s="6"/>
      <c r="AO212" s="6" t="s">
        <v>227</v>
      </c>
    </row>
    <row r="213" spans="1:41" hidden="1" x14ac:dyDescent="0.3">
      <c r="A213" s="69">
        <v>45608</v>
      </c>
      <c r="B213" s="58">
        <v>13191103</v>
      </c>
      <c r="C213" s="4" t="s">
        <v>294</v>
      </c>
      <c r="D213" s="4" t="s">
        <v>2603</v>
      </c>
      <c r="E213" s="61" t="s">
        <v>2593</v>
      </c>
      <c r="F213" s="47"/>
      <c r="G213" s="6">
        <v>46</v>
      </c>
      <c r="H213" s="6" t="s">
        <v>1379</v>
      </c>
      <c r="I213" s="6" t="s">
        <v>121</v>
      </c>
      <c r="J213" s="6" t="s">
        <v>132</v>
      </c>
      <c r="K213" s="6" t="s">
        <v>262</v>
      </c>
      <c r="L213" s="47" t="s">
        <v>2598</v>
      </c>
      <c r="M213" s="129">
        <v>45604</v>
      </c>
      <c r="N213" s="6" t="s">
        <v>268</v>
      </c>
      <c r="O213" s="6">
        <v>8</v>
      </c>
      <c r="P213" s="6">
        <f>_xlfn.DAYS(A213,M213)</f>
        <v>4</v>
      </c>
      <c r="Q213" s="6" t="s">
        <v>173</v>
      </c>
      <c r="R213" s="6" t="s">
        <v>173</v>
      </c>
      <c r="S213" s="6" t="s">
        <v>173</v>
      </c>
      <c r="T213" s="6" t="s">
        <v>174</v>
      </c>
      <c r="U213" s="251" t="s">
        <v>1517</v>
      </c>
      <c r="V213" s="251">
        <f>COUNTIF(Q213:T213,"SIM")</f>
        <v>3</v>
      </c>
      <c r="W213" s="6" t="s">
        <v>186</v>
      </c>
      <c r="X213" s="6"/>
      <c r="Y213" s="6" t="s">
        <v>33</v>
      </c>
      <c r="Z213" s="47"/>
      <c r="AA213" s="6" t="s">
        <v>12</v>
      </c>
      <c r="AB213" s="6" t="s">
        <v>174</v>
      </c>
      <c r="AC213" s="6" t="s">
        <v>174</v>
      </c>
      <c r="AD213" s="47" t="s">
        <v>2600</v>
      </c>
      <c r="AE213" s="6">
        <v>0</v>
      </c>
      <c r="AF213" s="6" t="s">
        <v>227</v>
      </c>
      <c r="AG213" s="6">
        <v>0</v>
      </c>
      <c r="AH213" s="6" t="s">
        <v>227</v>
      </c>
      <c r="AI213" s="6">
        <v>0</v>
      </c>
      <c r="AJ213" s="6" t="s">
        <v>227</v>
      </c>
      <c r="AK213" s="6">
        <v>0</v>
      </c>
      <c r="AL213" s="6" t="s">
        <v>227</v>
      </c>
      <c r="AM213" s="6">
        <v>0</v>
      </c>
      <c r="AN213" s="6">
        <v>0</v>
      </c>
      <c r="AO213" s="6" t="s">
        <v>227</v>
      </c>
    </row>
    <row r="214" spans="1:41" hidden="1" x14ac:dyDescent="0.3">
      <c r="A214" s="69">
        <v>45608</v>
      </c>
      <c r="B214" s="58">
        <v>13191159</v>
      </c>
      <c r="C214" s="4" t="s">
        <v>259</v>
      </c>
      <c r="D214" s="4" t="s">
        <v>196</v>
      </c>
      <c r="E214" s="61" t="s">
        <v>1358</v>
      </c>
      <c r="F214" s="47"/>
      <c r="G214" s="6">
        <v>43</v>
      </c>
      <c r="H214" s="6" t="s">
        <v>258</v>
      </c>
      <c r="I214" s="247" t="s">
        <v>118</v>
      </c>
      <c r="J214" s="6" t="s">
        <v>136</v>
      </c>
      <c r="K214" s="58" t="s">
        <v>262</v>
      </c>
      <c r="L214" s="47" t="s">
        <v>2596</v>
      </c>
      <c r="M214" s="129">
        <v>45594</v>
      </c>
      <c r="N214" s="6" t="s">
        <v>257</v>
      </c>
      <c r="O214" s="6">
        <v>2</v>
      </c>
      <c r="P214" s="6">
        <f>_xlfn.DAYS(A214,M214)</f>
        <v>14</v>
      </c>
      <c r="Q214" s="6" t="s">
        <v>174</v>
      </c>
      <c r="R214" s="6" t="s">
        <v>174</v>
      </c>
      <c r="S214" s="6" t="s">
        <v>173</v>
      </c>
      <c r="T214" s="6" t="s">
        <v>174</v>
      </c>
      <c r="U214" s="277" t="s">
        <v>174</v>
      </c>
      <c r="V214" s="251">
        <f t="shared" si="9"/>
        <v>1</v>
      </c>
      <c r="W214" s="6" t="s">
        <v>35</v>
      </c>
      <c r="X214" s="6"/>
      <c r="Y214" s="6" t="s">
        <v>46</v>
      </c>
      <c r="Z214" s="47"/>
      <c r="AA214" s="6" t="s">
        <v>7</v>
      </c>
      <c r="AB214" s="6" t="s">
        <v>174</v>
      </c>
      <c r="AC214" s="6" t="s">
        <v>174</v>
      </c>
      <c r="AD214" s="47" t="s">
        <v>2601</v>
      </c>
      <c r="AE214" s="58">
        <v>1</v>
      </c>
      <c r="AF214" s="6" t="s">
        <v>2602</v>
      </c>
      <c r="AG214" s="6"/>
      <c r="AH214" s="6"/>
      <c r="AI214" s="6"/>
      <c r="AJ214" s="6"/>
      <c r="AK214" s="6"/>
      <c r="AL214" s="6"/>
      <c r="AM214" s="6"/>
      <c r="AN214" s="6"/>
      <c r="AO214" s="6" t="s">
        <v>227</v>
      </c>
    </row>
    <row r="215" spans="1:41" hidden="1" x14ac:dyDescent="0.3">
      <c r="A215" s="91">
        <v>45609</v>
      </c>
      <c r="B215" s="58">
        <v>13191573</v>
      </c>
      <c r="C215" s="58" t="s">
        <v>259</v>
      </c>
      <c r="D215" s="58" t="s">
        <v>35</v>
      </c>
      <c r="E215" s="276" t="s">
        <v>2594</v>
      </c>
      <c r="F215" s="195"/>
      <c r="G215" s="58">
        <v>14</v>
      </c>
      <c r="H215" s="58" t="s">
        <v>1379</v>
      </c>
      <c r="I215" s="58" t="s">
        <v>118</v>
      </c>
      <c r="J215" s="58" t="s">
        <v>132</v>
      </c>
      <c r="K215" s="58" t="s">
        <v>262</v>
      </c>
      <c r="L215" s="195" t="s">
        <v>2595</v>
      </c>
      <c r="M215" s="245">
        <v>45560</v>
      </c>
      <c r="N215" s="58" t="s">
        <v>268</v>
      </c>
      <c r="O215" s="58">
        <v>4</v>
      </c>
      <c r="P215" s="58">
        <f>_xlfn.DAYS(A215,M215)</f>
        <v>49</v>
      </c>
      <c r="Q215" s="58" t="s">
        <v>173</v>
      </c>
      <c r="R215" s="58" t="s">
        <v>173</v>
      </c>
      <c r="S215" s="58" t="s">
        <v>173</v>
      </c>
      <c r="T215" s="58" t="s">
        <v>174</v>
      </c>
      <c r="U215" s="251" t="s">
        <v>1517</v>
      </c>
      <c r="V215" s="247">
        <f t="shared" si="9"/>
        <v>3</v>
      </c>
      <c r="W215" s="58" t="s">
        <v>35</v>
      </c>
      <c r="X215" s="58" t="s">
        <v>2254</v>
      </c>
      <c r="Y215" s="58" t="s">
        <v>39</v>
      </c>
      <c r="Z215" s="58" t="s">
        <v>46</v>
      </c>
      <c r="AA215" s="58" t="s">
        <v>7</v>
      </c>
      <c r="AB215" s="58" t="s">
        <v>174</v>
      </c>
      <c r="AC215" s="58" t="s">
        <v>174</v>
      </c>
      <c r="AD215" s="195" t="s">
        <v>2617</v>
      </c>
      <c r="AE215" s="58">
        <v>1</v>
      </c>
      <c r="AF215" s="58" t="s">
        <v>2618</v>
      </c>
      <c r="AG215" s="58">
        <v>1</v>
      </c>
      <c r="AH215" s="58" t="s">
        <v>2619</v>
      </c>
      <c r="AI215" s="58">
        <v>0</v>
      </c>
      <c r="AJ215" s="58" t="s">
        <v>227</v>
      </c>
      <c r="AK215" s="58">
        <v>1</v>
      </c>
      <c r="AL215" s="58" t="s">
        <v>2564</v>
      </c>
      <c r="AM215" s="58">
        <v>0</v>
      </c>
      <c r="AN215" s="58">
        <v>0</v>
      </c>
      <c r="AO215" s="6" t="s">
        <v>227</v>
      </c>
    </row>
    <row r="216" spans="1:41" hidden="1" x14ac:dyDescent="0.3">
      <c r="A216" s="246">
        <v>45609</v>
      </c>
      <c r="B216" s="6">
        <v>13193162</v>
      </c>
      <c r="C216" s="6" t="s">
        <v>259</v>
      </c>
      <c r="D216" s="4" t="s">
        <v>24</v>
      </c>
      <c r="E216" s="61" t="s">
        <v>2610</v>
      </c>
      <c r="F216" s="6"/>
      <c r="G216" s="6">
        <v>76</v>
      </c>
      <c r="H216" s="6" t="s">
        <v>1379</v>
      </c>
      <c r="I216" s="6" t="s">
        <v>121</v>
      </c>
      <c r="J216" s="6" t="s">
        <v>1402</v>
      </c>
      <c r="K216" s="6" t="s">
        <v>274</v>
      </c>
      <c r="L216" s="47" t="s">
        <v>2611</v>
      </c>
      <c r="M216" s="129">
        <v>45569</v>
      </c>
      <c r="N216" s="6" t="s">
        <v>268</v>
      </c>
      <c r="O216" s="6">
        <v>6</v>
      </c>
      <c r="P216" s="6">
        <f>_xlfn.DAYS(A216,M216)</f>
        <v>40</v>
      </c>
      <c r="Q216" s="6" t="s">
        <v>173</v>
      </c>
      <c r="R216" s="6" t="s">
        <v>173</v>
      </c>
      <c r="S216" s="6" t="s">
        <v>173</v>
      </c>
      <c r="T216" s="6" t="s">
        <v>174</v>
      </c>
      <c r="U216" s="4" t="s">
        <v>1517</v>
      </c>
      <c r="V216" s="247">
        <f t="shared" si="9"/>
        <v>3</v>
      </c>
      <c r="W216" s="6" t="s">
        <v>2375</v>
      </c>
      <c r="X216" s="6" t="s">
        <v>2650</v>
      </c>
      <c r="Y216" s="6" t="s">
        <v>124</v>
      </c>
      <c r="Z216" s="6"/>
      <c r="AA216" s="6" t="s">
        <v>12</v>
      </c>
      <c r="AB216" s="6" t="s">
        <v>2651</v>
      </c>
      <c r="AC216" s="6" t="s">
        <v>174</v>
      </c>
      <c r="AD216" s="339" t="s">
        <v>2649</v>
      </c>
      <c r="AE216" s="6">
        <v>0</v>
      </c>
      <c r="AF216" s="6" t="s">
        <v>227</v>
      </c>
      <c r="AG216" s="6">
        <v>0</v>
      </c>
      <c r="AH216" s="6" t="s">
        <v>227</v>
      </c>
      <c r="AI216" s="6">
        <v>1</v>
      </c>
      <c r="AJ216" s="6" t="s">
        <v>2650</v>
      </c>
      <c r="AK216" s="6">
        <v>0</v>
      </c>
      <c r="AL216" s="6" t="s">
        <v>227</v>
      </c>
      <c r="AM216" s="6">
        <v>0</v>
      </c>
      <c r="AN216" s="6">
        <v>0</v>
      </c>
      <c r="AO216" s="6" t="s">
        <v>227</v>
      </c>
    </row>
    <row r="217" spans="1:41" hidden="1" x14ac:dyDescent="0.3">
      <c r="A217" s="246">
        <v>45609</v>
      </c>
      <c r="B217" s="6">
        <v>13193765</v>
      </c>
      <c r="C217" s="6" t="s">
        <v>259</v>
      </c>
      <c r="D217" s="6" t="s">
        <v>2273</v>
      </c>
      <c r="E217" s="61" t="s">
        <v>2620</v>
      </c>
      <c r="F217" s="47"/>
      <c r="G217" s="6">
        <v>30</v>
      </c>
      <c r="H217" s="6" t="s">
        <v>1379</v>
      </c>
      <c r="I217" s="6" t="s">
        <v>121</v>
      </c>
      <c r="J217" s="6" t="s">
        <v>226</v>
      </c>
      <c r="K217" s="6" t="s">
        <v>262</v>
      </c>
      <c r="L217" s="47" t="s">
        <v>2646</v>
      </c>
      <c r="M217" s="129">
        <v>45558</v>
      </c>
      <c r="N217" s="6" t="s">
        <v>268</v>
      </c>
      <c r="O217" s="6">
        <v>4</v>
      </c>
      <c r="P217" s="6">
        <f t="shared" ref="P217:P268" si="11">_xlfn.DAYS(A217,M217)</f>
        <v>51</v>
      </c>
      <c r="Q217" s="6" t="s">
        <v>174</v>
      </c>
      <c r="R217" s="6" t="s">
        <v>174</v>
      </c>
      <c r="S217" s="6" t="s">
        <v>173</v>
      </c>
      <c r="T217" s="6" t="s">
        <v>173</v>
      </c>
      <c r="U217" s="6" t="s">
        <v>174</v>
      </c>
      <c r="V217" s="247">
        <f t="shared" si="9"/>
        <v>2</v>
      </c>
      <c r="W217" s="6" t="s">
        <v>38</v>
      </c>
      <c r="X217" s="6"/>
      <c r="Y217" s="6" t="s">
        <v>39</v>
      </c>
      <c r="Z217" s="6"/>
      <c r="AA217" s="6" t="s">
        <v>7</v>
      </c>
      <c r="AB217" s="6" t="s">
        <v>173</v>
      </c>
      <c r="AC217" s="6" t="s">
        <v>1529</v>
      </c>
      <c r="AD217" s="47" t="s">
        <v>2659</v>
      </c>
      <c r="AE217" s="5">
        <v>0</v>
      </c>
      <c r="AF217" s="5" t="s">
        <v>227</v>
      </c>
      <c r="AG217" s="6">
        <v>2</v>
      </c>
      <c r="AH217" s="6" t="s">
        <v>2660</v>
      </c>
      <c r="AI217" s="6">
        <v>0</v>
      </c>
      <c r="AJ217" s="6" t="s">
        <v>227</v>
      </c>
      <c r="AK217" s="6">
        <v>1</v>
      </c>
      <c r="AL217" s="6" t="s">
        <v>2564</v>
      </c>
      <c r="AM217" s="6">
        <v>0</v>
      </c>
      <c r="AN217" s="6">
        <v>0</v>
      </c>
      <c r="AO217" s="6" t="s">
        <v>227</v>
      </c>
    </row>
    <row r="218" spans="1:41" hidden="1" x14ac:dyDescent="0.3">
      <c r="A218" s="246">
        <v>45609</v>
      </c>
      <c r="B218" s="6">
        <v>13193800</v>
      </c>
      <c r="C218" s="4" t="s">
        <v>294</v>
      </c>
      <c r="D218" s="4" t="s">
        <v>26</v>
      </c>
      <c r="E218" s="61" t="s">
        <v>2621</v>
      </c>
      <c r="F218" s="47"/>
      <c r="G218" s="6">
        <v>40</v>
      </c>
      <c r="H218" s="6" t="s">
        <v>283</v>
      </c>
      <c r="I218" s="6" t="s">
        <v>118</v>
      </c>
      <c r="J218" s="6" t="s">
        <v>131</v>
      </c>
      <c r="K218" s="6" t="s">
        <v>274</v>
      </c>
      <c r="L218" s="47" t="s">
        <v>2645</v>
      </c>
      <c r="M218" s="129">
        <v>45566</v>
      </c>
      <c r="N218" s="6" t="s">
        <v>268</v>
      </c>
      <c r="O218" s="6">
        <v>2</v>
      </c>
      <c r="P218" s="6">
        <f t="shared" si="11"/>
        <v>43</v>
      </c>
      <c r="Q218" s="6" t="s">
        <v>174</v>
      </c>
      <c r="R218" s="6" t="s">
        <v>174</v>
      </c>
      <c r="S218" s="6" t="s">
        <v>173</v>
      </c>
      <c r="T218" s="6" t="s">
        <v>174</v>
      </c>
      <c r="U218" s="6" t="s">
        <v>174</v>
      </c>
      <c r="V218" s="247">
        <f t="shared" si="9"/>
        <v>1</v>
      </c>
      <c r="W218" s="6" t="s">
        <v>27</v>
      </c>
      <c r="X218" s="6"/>
      <c r="Y218" s="6" t="s">
        <v>31</v>
      </c>
      <c r="Z218" s="6"/>
      <c r="AA218" s="6" t="s">
        <v>14</v>
      </c>
      <c r="AB218" s="6" t="s">
        <v>174</v>
      </c>
      <c r="AC218" s="6" t="s">
        <v>174</v>
      </c>
      <c r="AD218" s="47" t="s">
        <v>2652</v>
      </c>
      <c r="AE218" s="6">
        <v>0</v>
      </c>
      <c r="AF218" s="6" t="s">
        <v>227</v>
      </c>
      <c r="AG218" s="6">
        <v>0</v>
      </c>
      <c r="AH218" s="6" t="s">
        <v>227</v>
      </c>
      <c r="AI218" s="6">
        <v>0</v>
      </c>
      <c r="AJ218" s="6" t="s">
        <v>227</v>
      </c>
      <c r="AK218" s="6">
        <v>0</v>
      </c>
      <c r="AL218" s="6" t="s">
        <v>227</v>
      </c>
      <c r="AM218" s="6">
        <v>0</v>
      </c>
      <c r="AN218" s="6">
        <v>0</v>
      </c>
      <c r="AO218" s="6" t="s">
        <v>227</v>
      </c>
    </row>
    <row r="219" spans="1:41" hidden="1" x14ac:dyDescent="0.3">
      <c r="A219" s="246">
        <v>45610</v>
      </c>
      <c r="B219" s="6">
        <v>13194174</v>
      </c>
      <c r="C219" s="4" t="s">
        <v>294</v>
      </c>
      <c r="D219" s="6" t="s">
        <v>198</v>
      </c>
      <c r="E219" s="61" t="s">
        <v>2624</v>
      </c>
      <c r="F219" s="47"/>
      <c r="G219" s="6">
        <v>42</v>
      </c>
      <c r="H219" s="6" t="s">
        <v>1379</v>
      </c>
      <c r="I219" s="6" t="s">
        <v>118</v>
      </c>
      <c r="J219" s="6" t="s">
        <v>223</v>
      </c>
      <c r="K219" s="6" t="s">
        <v>262</v>
      </c>
      <c r="L219" s="47" t="s">
        <v>2644</v>
      </c>
      <c r="M219" s="129">
        <v>45590</v>
      </c>
      <c r="N219" s="6" t="s">
        <v>268</v>
      </c>
      <c r="O219" s="6">
        <v>7</v>
      </c>
      <c r="P219" s="6">
        <f t="shared" si="11"/>
        <v>20</v>
      </c>
      <c r="Q219" s="6" t="s">
        <v>174</v>
      </c>
      <c r="R219" s="6" t="s">
        <v>174</v>
      </c>
      <c r="S219" s="6" t="s">
        <v>173</v>
      </c>
      <c r="T219" s="6" t="s">
        <v>174</v>
      </c>
      <c r="U219" s="6" t="s">
        <v>174</v>
      </c>
      <c r="V219" s="247">
        <f t="shared" si="9"/>
        <v>1</v>
      </c>
      <c r="W219" s="6" t="s">
        <v>186</v>
      </c>
      <c r="X219" s="6"/>
      <c r="Y219" s="6" t="s">
        <v>31</v>
      </c>
      <c r="Z219" s="6"/>
      <c r="AA219" s="6" t="s">
        <v>7</v>
      </c>
      <c r="AB219" s="6" t="s">
        <v>174</v>
      </c>
      <c r="AC219" s="6" t="s">
        <v>174</v>
      </c>
      <c r="AD219" s="47" t="s">
        <v>2664</v>
      </c>
      <c r="AE219" s="6">
        <v>0</v>
      </c>
      <c r="AF219" s="6" t="s">
        <v>227</v>
      </c>
      <c r="AG219" s="6">
        <v>0</v>
      </c>
      <c r="AH219" s="6" t="s">
        <v>227</v>
      </c>
      <c r="AI219" s="6">
        <v>0</v>
      </c>
      <c r="AJ219" s="6" t="s">
        <v>227</v>
      </c>
      <c r="AK219" s="6">
        <v>0</v>
      </c>
      <c r="AL219" s="6" t="s">
        <v>227</v>
      </c>
      <c r="AM219" s="6">
        <v>0</v>
      </c>
      <c r="AN219" s="6">
        <v>0</v>
      </c>
      <c r="AO219" s="6" t="s">
        <v>227</v>
      </c>
    </row>
    <row r="220" spans="1:41" hidden="1" x14ac:dyDescent="0.3">
      <c r="A220" s="246">
        <v>45610</v>
      </c>
      <c r="B220" s="6">
        <v>13194583</v>
      </c>
      <c r="C220" s="6" t="s">
        <v>259</v>
      </c>
      <c r="D220" s="6" t="s">
        <v>35</v>
      </c>
      <c r="E220" s="61" t="s">
        <v>2622</v>
      </c>
      <c r="F220" s="47"/>
      <c r="G220" s="6">
        <v>48</v>
      </c>
      <c r="H220" s="6" t="s">
        <v>1220</v>
      </c>
      <c r="I220" s="6" t="s">
        <v>121</v>
      </c>
      <c r="J220" s="6" t="s">
        <v>226</v>
      </c>
      <c r="K220" s="6" t="s">
        <v>274</v>
      </c>
      <c r="L220" s="47" t="s">
        <v>2648</v>
      </c>
      <c r="M220" s="129">
        <v>45610</v>
      </c>
      <c r="N220" s="6" t="s">
        <v>268</v>
      </c>
      <c r="O220" s="6">
        <v>2</v>
      </c>
      <c r="P220" s="6">
        <f t="shared" si="11"/>
        <v>0</v>
      </c>
      <c r="Q220" s="6" t="s">
        <v>173</v>
      </c>
      <c r="R220" s="6" t="s">
        <v>173</v>
      </c>
      <c r="S220" s="6" t="s">
        <v>173</v>
      </c>
      <c r="T220" s="6" t="s">
        <v>174</v>
      </c>
      <c r="U220" s="6" t="s">
        <v>2665</v>
      </c>
      <c r="V220" s="247">
        <f t="shared" si="9"/>
        <v>3</v>
      </c>
      <c r="W220" s="6" t="s">
        <v>35</v>
      </c>
      <c r="X220" s="6" t="s">
        <v>2666</v>
      </c>
      <c r="Y220" s="6" t="s">
        <v>114</v>
      </c>
      <c r="Z220" s="6"/>
      <c r="AA220" s="6" t="s">
        <v>7</v>
      </c>
      <c r="AB220" s="6" t="s">
        <v>173</v>
      </c>
      <c r="AC220" s="6" t="s">
        <v>173</v>
      </c>
      <c r="AD220" s="47" t="s">
        <v>2667</v>
      </c>
      <c r="AE220" s="6">
        <v>1</v>
      </c>
      <c r="AF220" s="6" t="s">
        <v>2668</v>
      </c>
      <c r="AG220" s="6">
        <v>0</v>
      </c>
      <c r="AH220" s="6" t="s">
        <v>227</v>
      </c>
      <c r="AI220" s="6">
        <v>0</v>
      </c>
      <c r="AJ220" s="6" t="s">
        <v>227</v>
      </c>
      <c r="AK220" s="6">
        <v>0</v>
      </c>
      <c r="AL220" s="6" t="s">
        <v>227</v>
      </c>
      <c r="AM220" s="6">
        <v>0</v>
      </c>
      <c r="AN220" s="6">
        <v>0</v>
      </c>
      <c r="AO220" s="6" t="s">
        <v>227</v>
      </c>
    </row>
    <row r="221" spans="1:41" hidden="1" x14ac:dyDescent="0.3">
      <c r="A221" s="246">
        <v>45610</v>
      </c>
      <c r="B221" s="6">
        <v>13194949</v>
      </c>
      <c r="C221" s="6" t="s">
        <v>259</v>
      </c>
      <c r="D221" s="6" t="s">
        <v>24</v>
      </c>
      <c r="E221" s="61" t="s">
        <v>890</v>
      </c>
      <c r="F221" s="47"/>
      <c r="G221" s="6">
        <v>60</v>
      </c>
      <c r="H221" s="6" t="s">
        <v>1220</v>
      </c>
      <c r="I221" s="6" t="s">
        <v>118</v>
      </c>
      <c r="J221" s="6" t="s">
        <v>224</v>
      </c>
      <c r="K221" s="6" t="s">
        <v>274</v>
      </c>
      <c r="L221" s="342" t="s">
        <v>2686</v>
      </c>
      <c r="M221" s="129">
        <v>45582</v>
      </c>
      <c r="N221" s="6" t="s">
        <v>257</v>
      </c>
      <c r="O221" s="6">
        <v>1</v>
      </c>
      <c r="P221" s="6">
        <f t="shared" si="11"/>
        <v>28</v>
      </c>
      <c r="Q221" s="6" t="s">
        <v>174</v>
      </c>
      <c r="R221" s="6" t="s">
        <v>174</v>
      </c>
      <c r="S221" s="6" t="s">
        <v>173</v>
      </c>
      <c r="T221" s="6" t="s">
        <v>174</v>
      </c>
      <c r="U221" s="6" t="s">
        <v>174</v>
      </c>
      <c r="V221" s="247">
        <f t="shared" si="9"/>
        <v>1</v>
      </c>
      <c r="W221" s="6" t="s">
        <v>2478</v>
      </c>
      <c r="X221" s="6" t="s">
        <v>2675</v>
      </c>
      <c r="Y221" s="6" t="s">
        <v>28</v>
      </c>
      <c r="Z221" s="6"/>
      <c r="AA221" s="6" t="s">
        <v>7</v>
      </c>
      <c r="AB221" s="6" t="s">
        <v>173</v>
      </c>
      <c r="AC221" s="6" t="s">
        <v>174</v>
      </c>
      <c r="AD221" s="47" t="s">
        <v>2674</v>
      </c>
      <c r="AE221" s="6">
        <v>0</v>
      </c>
      <c r="AF221" s="6" t="s">
        <v>227</v>
      </c>
      <c r="AG221" s="6">
        <v>0</v>
      </c>
      <c r="AH221" s="6" t="s">
        <v>227</v>
      </c>
      <c r="AI221" s="6">
        <v>0</v>
      </c>
      <c r="AJ221" s="6" t="s">
        <v>227</v>
      </c>
      <c r="AK221" s="6">
        <v>0</v>
      </c>
      <c r="AL221" s="6" t="s">
        <v>227</v>
      </c>
      <c r="AM221" s="6">
        <v>0</v>
      </c>
      <c r="AN221" s="6">
        <v>0</v>
      </c>
      <c r="AO221" s="6" t="s">
        <v>227</v>
      </c>
    </row>
    <row r="222" spans="1:41" hidden="1" x14ac:dyDescent="0.3">
      <c r="A222" s="246">
        <v>45610</v>
      </c>
      <c r="B222" s="6">
        <v>13195695</v>
      </c>
      <c r="C222" s="4" t="s">
        <v>294</v>
      </c>
      <c r="D222" s="4" t="s">
        <v>26</v>
      </c>
      <c r="E222" s="61" t="s">
        <v>2623</v>
      </c>
      <c r="F222" s="47"/>
      <c r="G222" s="6">
        <v>45</v>
      </c>
      <c r="H222" s="6" t="s">
        <v>1379</v>
      </c>
      <c r="I222" s="6" t="s">
        <v>118</v>
      </c>
      <c r="J222" s="6" t="s">
        <v>223</v>
      </c>
      <c r="K222" s="6" t="s">
        <v>274</v>
      </c>
      <c r="L222" s="47" t="s">
        <v>2643</v>
      </c>
      <c r="M222" s="129">
        <v>45602</v>
      </c>
      <c r="N222" s="6" t="s">
        <v>268</v>
      </c>
      <c r="O222" s="6">
        <v>6</v>
      </c>
      <c r="P222" s="6">
        <f t="shared" si="11"/>
        <v>8</v>
      </c>
      <c r="Q222" s="6" t="s">
        <v>174</v>
      </c>
      <c r="R222" s="6" t="s">
        <v>174</v>
      </c>
      <c r="S222" s="6" t="s">
        <v>173</v>
      </c>
      <c r="T222" s="6" t="s">
        <v>174</v>
      </c>
      <c r="U222" s="6" t="s">
        <v>174</v>
      </c>
      <c r="V222" s="247">
        <f t="shared" si="9"/>
        <v>1</v>
      </c>
      <c r="W222" s="6" t="s">
        <v>76</v>
      </c>
      <c r="X222" s="6"/>
      <c r="Y222" s="6" t="s">
        <v>31</v>
      </c>
      <c r="Z222" s="6"/>
      <c r="AA222" s="6" t="s">
        <v>14</v>
      </c>
      <c r="AB222" s="6" t="s">
        <v>174</v>
      </c>
      <c r="AC222" s="6" t="s">
        <v>174</v>
      </c>
      <c r="AD222" s="47" t="s">
        <v>2678</v>
      </c>
      <c r="AE222" s="6">
        <v>0</v>
      </c>
      <c r="AF222" s="6" t="s">
        <v>227</v>
      </c>
      <c r="AG222" s="6">
        <v>0</v>
      </c>
      <c r="AH222" s="6" t="s">
        <v>227</v>
      </c>
      <c r="AI222" s="6">
        <v>0</v>
      </c>
      <c r="AJ222" s="6" t="s">
        <v>227</v>
      </c>
      <c r="AK222" s="6">
        <v>0</v>
      </c>
      <c r="AL222" s="6" t="s">
        <v>227</v>
      </c>
      <c r="AM222" s="6">
        <v>0</v>
      </c>
      <c r="AN222" s="6">
        <v>0</v>
      </c>
      <c r="AO222" s="6" t="s">
        <v>227</v>
      </c>
    </row>
    <row r="223" spans="1:41" hidden="1" x14ac:dyDescent="0.3">
      <c r="A223" s="246">
        <v>45611</v>
      </c>
      <c r="B223" s="337">
        <v>13196418</v>
      </c>
      <c r="C223" s="6" t="s">
        <v>259</v>
      </c>
      <c r="D223" s="4" t="s">
        <v>24</v>
      </c>
      <c r="E223" s="338" t="s">
        <v>2625</v>
      </c>
      <c r="F223" s="47"/>
      <c r="G223" s="6">
        <v>51</v>
      </c>
      <c r="H223" s="6" t="s">
        <v>283</v>
      </c>
      <c r="I223" s="6" t="s">
        <v>116</v>
      </c>
      <c r="J223" s="6" t="s">
        <v>223</v>
      </c>
      <c r="K223" s="6" t="s">
        <v>274</v>
      </c>
      <c r="L223" s="47" t="s">
        <v>2642</v>
      </c>
      <c r="M223" s="129">
        <v>45574</v>
      </c>
      <c r="N223" s="6" t="s">
        <v>268</v>
      </c>
      <c r="O223" s="6">
        <v>10</v>
      </c>
      <c r="P223" s="6">
        <f t="shared" si="11"/>
        <v>37</v>
      </c>
      <c r="Q223" s="6" t="s">
        <v>173</v>
      </c>
      <c r="R223" s="6" t="s">
        <v>173</v>
      </c>
      <c r="S223" s="6" t="s">
        <v>173</v>
      </c>
      <c r="T223" s="6" t="s">
        <v>173</v>
      </c>
      <c r="U223" s="6" t="s">
        <v>1517</v>
      </c>
      <c r="V223" s="247">
        <f t="shared" si="9"/>
        <v>4</v>
      </c>
      <c r="W223" s="6" t="s">
        <v>2375</v>
      </c>
      <c r="X223" s="6" t="s">
        <v>2681</v>
      </c>
      <c r="Y223" s="6" t="s">
        <v>124</v>
      </c>
      <c r="Z223" s="6" t="s">
        <v>51</v>
      </c>
      <c r="AA223" s="6" t="s">
        <v>12</v>
      </c>
      <c r="AB223" s="6" t="s">
        <v>174</v>
      </c>
      <c r="AC223" s="6" t="s">
        <v>174</v>
      </c>
      <c r="AD223" s="47" t="s">
        <v>2682</v>
      </c>
      <c r="AE223" s="6">
        <v>0</v>
      </c>
      <c r="AF223" s="6" t="s">
        <v>227</v>
      </c>
      <c r="AG223" s="6">
        <v>0</v>
      </c>
      <c r="AH223" s="6" t="s">
        <v>227</v>
      </c>
      <c r="AI223" s="6">
        <v>0</v>
      </c>
      <c r="AJ223" s="6" t="s">
        <v>227</v>
      </c>
      <c r="AK223" s="6">
        <v>0</v>
      </c>
      <c r="AL223" s="6" t="s">
        <v>227</v>
      </c>
      <c r="AM223" s="6">
        <v>0</v>
      </c>
      <c r="AN223" s="6">
        <v>0</v>
      </c>
      <c r="AO223" s="6" t="s">
        <v>227</v>
      </c>
    </row>
    <row r="224" spans="1:41" hidden="1" x14ac:dyDescent="0.3">
      <c r="A224" s="246">
        <v>45613</v>
      </c>
      <c r="B224" s="6">
        <v>13196564</v>
      </c>
      <c r="C224" s="6" t="s">
        <v>259</v>
      </c>
      <c r="D224" s="4" t="s">
        <v>24</v>
      </c>
      <c r="E224" s="61" t="s">
        <v>2626</v>
      </c>
      <c r="F224" s="47"/>
      <c r="G224" s="6">
        <v>25</v>
      </c>
      <c r="H224" s="6" t="s">
        <v>1379</v>
      </c>
      <c r="I224" s="6" t="s">
        <v>121</v>
      </c>
      <c r="J224" s="6" t="s">
        <v>355</v>
      </c>
      <c r="K224" s="6" t="s">
        <v>262</v>
      </c>
      <c r="L224" s="47" t="s">
        <v>2641</v>
      </c>
      <c r="M224" s="129">
        <v>45537</v>
      </c>
      <c r="N224" s="6" t="s">
        <v>268</v>
      </c>
      <c r="O224" s="6">
        <v>5</v>
      </c>
      <c r="P224" s="6">
        <f t="shared" si="11"/>
        <v>76</v>
      </c>
      <c r="Q224" s="6" t="s">
        <v>174</v>
      </c>
      <c r="R224" s="6" t="s">
        <v>174</v>
      </c>
      <c r="S224" s="6" t="s">
        <v>173</v>
      </c>
      <c r="T224" s="6" t="s">
        <v>174</v>
      </c>
      <c r="U224" s="6" t="s">
        <v>174</v>
      </c>
      <c r="V224" s="247">
        <f t="shared" si="9"/>
        <v>1</v>
      </c>
      <c r="W224" s="6" t="s">
        <v>2478</v>
      </c>
      <c r="X224" s="6"/>
      <c r="Y224" s="6" t="s">
        <v>43</v>
      </c>
      <c r="Z224" s="6" t="s">
        <v>39</v>
      </c>
      <c r="AA224" s="6" t="s">
        <v>12</v>
      </c>
      <c r="AB224" s="6" t="s">
        <v>174</v>
      </c>
      <c r="AC224" s="6" t="s">
        <v>1515</v>
      </c>
      <c r="AD224" s="47" t="s">
        <v>2683</v>
      </c>
      <c r="AE224" s="6">
        <v>2</v>
      </c>
      <c r="AF224" s="6" t="s">
        <v>2684</v>
      </c>
      <c r="AG224" s="6">
        <v>2</v>
      </c>
      <c r="AH224" s="6" t="s">
        <v>2685</v>
      </c>
      <c r="AI224" s="6">
        <v>0</v>
      </c>
      <c r="AJ224" s="6" t="s">
        <v>227</v>
      </c>
      <c r="AK224" s="6">
        <v>0</v>
      </c>
      <c r="AL224" s="6" t="s">
        <v>227</v>
      </c>
      <c r="AM224" s="6">
        <v>0</v>
      </c>
      <c r="AN224" s="6">
        <v>0</v>
      </c>
      <c r="AO224" s="6" t="s">
        <v>227</v>
      </c>
    </row>
    <row r="225" spans="1:41" hidden="1" x14ac:dyDescent="0.3">
      <c r="A225" s="246">
        <v>45614</v>
      </c>
      <c r="B225" s="6">
        <v>13197146</v>
      </c>
      <c r="C225" s="6" t="s">
        <v>259</v>
      </c>
      <c r="D225" s="4" t="s">
        <v>24</v>
      </c>
      <c r="E225" s="61" t="s">
        <v>2627</v>
      </c>
      <c r="F225" s="47"/>
      <c r="G225" s="6">
        <v>38</v>
      </c>
      <c r="H225" s="6" t="s">
        <v>1220</v>
      </c>
      <c r="I225" s="6" t="s">
        <v>121</v>
      </c>
      <c r="J225" s="6" t="s">
        <v>223</v>
      </c>
      <c r="K225" s="6" t="s">
        <v>274</v>
      </c>
      <c r="L225" s="343" t="s">
        <v>2688</v>
      </c>
      <c r="M225" s="129">
        <v>45596</v>
      </c>
      <c r="N225" s="6" t="s">
        <v>268</v>
      </c>
      <c r="O225" s="6">
        <v>10</v>
      </c>
      <c r="P225" s="6">
        <f t="shared" si="11"/>
        <v>18</v>
      </c>
      <c r="Q225" s="6" t="s">
        <v>174</v>
      </c>
      <c r="R225" s="6" t="s">
        <v>174</v>
      </c>
      <c r="S225" s="6" t="s">
        <v>173</v>
      </c>
      <c r="T225" s="6" t="s">
        <v>173</v>
      </c>
      <c r="U225" s="6" t="s">
        <v>1517</v>
      </c>
      <c r="V225" s="247">
        <f t="shared" si="9"/>
        <v>2</v>
      </c>
      <c r="W225" s="6" t="s">
        <v>2483</v>
      </c>
      <c r="X225" s="6"/>
      <c r="Y225" s="6" t="s">
        <v>36</v>
      </c>
      <c r="Z225" s="6"/>
      <c r="AA225" s="6" t="s">
        <v>7</v>
      </c>
      <c r="AB225" s="6" t="s">
        <v>174</v>
      </c>
      <c r="AC225" s="6" t="s">
        <v>2564</v>
      </c>
      <c r="AD225" s="47" t="s">
        <v>2689</v>
      </c>
      <c r="AE225" s="6">
        <v>1</v>
      </c>
      <c r="AF225" s="6" t="s">
        <v>2690</v>
      </c>
      <c r="AG225" s="6">
        <v>0</v>
      </c>
      <c r="AH225" s="6" t="s">
        <v>227</v>
      </c>
      <c r="AI225" s="6">
        <v>0</v>
      </c>
      <c r="AJ225" s="6" t="s">
        <v>227</v>
      </c>
      <c r="AK225" s="6">
        <v>0</v>
      </c>
      <c r="AL225" s="6" t="s">
        <v>227</v>
      </c>
      <c r="AM225" s="6">
        <v>0</v>
      </c>
      <c r="AN225" s="6">
        <v>0</v>
      </c>
      <c r="AO225" s="6" t="s">
        <v>227</v>
      </c>
    </row>
    <row r="226" spans="1:41" hidden="1" x14ac:dyDescent="0.3">
      <c r="A226" s="246">
        <v>45614</v>
      </c>
      <c r="B226" s="6">
        <v>13197803</v>
      </c>
      <c r="C226" s="6" t="s">
        <v>259</v>
      </c>
      <c r="D226" s="6" t="s">
        <v>196</v>
      </c>
      <c r="E226" s="61" t="s">
        <v>2628</v>
      </c>
      <c r="F226" s="47"/>
      <c r="G226" s="6">
        <v>47</v>
      </c>
      <c r="H226" s="6" t="s">
        <v>1220</v>
      </c>
      <c r="I226" s="6" t="s">
        <v>118</v>
      </c>
      <c r="J226" s="6" t="s">
        <v>1402</v>
      </c>
      <c r="K226" s="6" t="s">
        <v>274</v>
      </c>
      <c r="L226" s="47" t="s">
        <v>2640</v>
      </c>
      <c r="M226" s="129">
        <v>45614</v>
      </c>
      <c r="N226" s="6" t="s">
        <v>268</v>
      </c>
      <c r="O226" s="6">
        <v>2</v>
      </c>
      <c r="P226" s="6">
        <f t="shared" si="11"/>
        <v>0</v>
      </c>
      <c r="Q226" s="6" t="s">
        <v>173</v>
      </c>
      <c r="R226" s="6" t="s">
        <v>173</v>
      </c>
      <c r="S226" s="6" t="s">
        <v>173</v>
      </c>
      <c r="T226" s="6" t="s">
        <v>174</v>
      </c>
      <c r="U226" s="6" t="s">
        <v>1517</v>
      </c>
      <c r="V226" s="247">
        <f t="shared" si="9"/>
        <v>3</v>
      </c>
      <c r="W226" s="6" t="s">
        <v>125</v>
      </c>
      <c r="X226" s="6" t="s">
        <v>2691</v>
      </c>
      <c r="Y226" s="6" t="s">
        <v>51</v>
      </c>
      <c r="Z226" s="6"/>
      <c r="AA226" s="6" t="s">
        <v>7</v>
      </c>
      <c r="AB226" s="6" t="s">
        <v>173</v>
      </c>
      <c r="AC226" s="6" t="s">
        <v>2564</v>
      </c>
      <c r="AD226" s="47" t="s">
        <v>2692</v>
      </c>
      <c r="AE226" s="6">
        <v>0</v>
      </c>
      <c r="AF226" s="6" t="s">
        <v>227</v>
      </c>
      <c r="AG226" s="6">
        <v>0</v>
      </c>
      <c r="AH226" s="6" t="s">
        <v>227</v>
      </c>
      <c r="AI226" s="6">
        <v>0</v>
      </c>
      <c r="AJ226" s="6" t="s">
        <v>227</v>
      </c>
      <c r="AK226" s="6">
        <v>0</v>
      </c>
      <c r="AL226" s="6" t="s">
        <v>227</v>
      </c>
      <c r="AM226" s="6">
        <v>0</v>
      </c>
      <c r="AN226" s="6">
        <v>0</v>
      </c>
      <c r="AO226" s="6" t="s">
        <v>227</v>
      </c>
    </row>
    <row r="227" spans="1:41" hidden="1" x14ac:dyDescent="0.3">
      <c r="A227" s="246">
        <v>45614</v>
      </c>
      <c r="B227" s="6">
        <v>13198188</v>
      </c>
      <c r="C227" s="4" t="s">
        <v>294</v>
      </c>
      <c r="D227" s="6" t="s">
        <v>198</v>
      </c>
      <c r="E227" s="61" t="s">
        <v>1253</v>
      </c>
      <c r="F227" s="47"/>
      <c r="G227" s="6">
        <v>24</v>
      </c>
      <c r="H227" s="6" t="s">
        <v>1379</v>
      </c>
      <c r="I227" s="6" t="s">
        <v>116</v>
      </c>
      <c r="J227" s="6" t="s">
        <v>131</v>
      </c>
      <c r="K227" s="6" t="s">
        <v>262</v>
      </c>
      <c r="L227" s="342" t="s">
        <v>2687</v>
      </c>
      <c r="M227" s="129">
        <v>45605</v>
      </c>
      <c r="N227" s="6" t="s">
        <v>257</v>
      </c>
      <c r="O227" s="6">
        <v>1</v>
      </c>
      <c r="P227" s="6">
        <f t="shared" si="11"/>
        <v>9</v>
      </c>
      <c r="Q227" s="6" t="s">
        <v>174</v>
      </c>
      <c r="R227" s="6" t="s">
        <v>174</v>
      </c>
      <c r="S227" s="6" t="s">
        <v>173</v>
      </c>
      <c r="T227" s="6" t="s">
        <v>174</v>
      </c>
      <c r="U227" s="6" t="s">
        <v>174</v>
      </c>
      <c r="V227" s="247">
        <f t="shared" si="9"/>
        <v>1</v>
      </c>
      <c r="W227" s="6" t="s">
        <v>71</v>
      </c>
      <c r="X227" s="6"/>
      <c r="Y227" s="6" t="s">
        <v>227</v>
      </c>
      <c r="Z227" s="6"/>
      <c r="AA227" s="6" t="s">
        <v>12</v>
      </c>
      <c r="AB227" s="6" t="s">
        <v>174</v>
      </c>
      <c r="AC227" s="6" t="s">
        <v>174</v>
      </c>
      <c r="AD227" s="47" t="s">
        <v>2748</v>
      </c>
      <c r="AE227" s="6">
        <v>0</v>
      </c>
      <c r="AF227" s="6" t="s">
        <v>227</v>
      </c>
      <c r="AG227" s="6">
        <v>0</v>
      </c>
      <c r="AH227" s="6" t="s">
        <v>227</v>
      </c>
      <c r="AI227" s="6">
        <v>0</v>
      </c>
      <c r="AJ227" s="6" t="s">
        <v>227</v>
      </c>
      <c r="AK227" s="6">
        <v>0</v>
      </c>
      <c r="AL227" s="6" t="s">
        <v>227</v>
      </c>
      <c r="AM227" s="6">
        <v>0</v>
      </c>
      <c r="AN227" s="6">
        <v>0</v>
      </c>
      <c r="AO227" s="6" t="s">
        <v>227</v>
      </c>
    </row>
    <row r="228" spans="1:41" hidden="1" x14ac:dyDescent="0.3">
      <c r="A228" s="246">
        <v>45614</v>
      </c>
      <c r="B228" s="6">
        <v>13198244</v>
      </c>
      <c r="C228" s="4" t="s">
        <v>294</v>
      </c>
      <c r="D228" s="6" t="s">
        <v>198</v>
      </c>
      <c r="E228" s="61" t="s">
        <v>2629</v>
      </c>
      <c r="F228" s="47"/>
      <c r="G228" s="6">
        <v>56</v>
      </c>
      <c r="H228" s="6" t="s">
        <v>1379</v>
      </c>
      <c r="I228" s="6" t="s">
        <v>178</v>
      </c>
      <c r="J228" s="6" t="s">
        <v>223</v>
      </c>
      <c r="K228" s="6" t="s">
        <v>262</v>
      </c>
      <c r="L228" s="47" t="s">
        <v>2639</v>
      </c>
      <c r="M228" s="129">
        <v>45560</v>
      </c>
      <c r="N228" s="6" t="s">
        <v>268</v>
      </c>
      <c r="O228" s="6">
        <v>5</v>
      </c>
      <c r="P228" s="6">
        <f>_xlfn.DAYS(A228,M228)</f>
        <v>54</v>
      </c>
      <c r="Q228" s="6" t="s">
        <v>174</v>
      </c>
      <c r="R228" s="6" t="s">
        <v>174</v>
      </c>
      <c r="S228" s="6" t="s">
        <v>173</v>
      </c>
      <c r="T228" s="6" t="s">
        <v>174</v>
      </c>
      <c r="U228" s="6" t="s">
        <v>174</v>
      </c>
      <c r="V228" s="247">
        <f t="shared" si="9"/>
        <v>1</v>
      </c>
      <c r="W228" s="6" t="s">
        <v>38</v>
      </c>
      <c r="X228" s="6"/>
      <c r="Y228" s="6" t="s">
        <v>39</v>
      </c>
      <c r="Z228" s="6"/>
      <c r="AA228" s="6" t="s">
        <v>7</v>
      </c>
      <c r="AB228" s="6" t="s">
        <v>173</v>
      </c>
      <c r="AC228" s="6" t="s">
        <v>174</v>
      </c>
      <c r="AD228" s="47" t="s">
        <v>2693</v>
      </c>
      <c r="AE228" s="6">
        <v>1</v>
      </c>
      <c r="AF228" s="6" t="s">
        <v>2694</v>
      </c>
      <c r="AG228" s="337">
        <v>1</v>
      </c>
      <c r="AH228" s="337" t="s">
        <v>2578</v>
      </c>
      <c r="AI228" s="6">
        <v>0</v>
      </c>
      <c r="AJ228" s="6" t="s">
        <v>227</v>
      </c>
      <c r="AK228" s="6">
        <v>0</v>
      </c>
      <c r="AL228" s="6" t="s">
        <v>227</v>
      </c>
      <c r="AM228" s="6">
        <v>0</v>
      </c>
      <c r="AN228" s="6">
        <v>0</v>
      </c>
      <c r="AO228" s="6" t="s">
        <v>227</v>
      </c>
    </row>
    <row r="229" spans="1:41" hidden="1" x14ac:dyDescent="0.3">
      <c r="A229" s="246">
        <v>45614</v>
      </c>
      <c r="B229" s="6">
        <v>13198934</v>
      </c>
      <c r="C229" s="6" t="s">
        <v>259</v>
      </c>
      <c r="D229" s="6" t="s">
        <v>196</v>
      </c>
      <c r="E229" s="61" t="s">
        <v>2630</v>
      </c>
      <c r="F229" s="47"/>
      <c r="G229" s="6">
        <v>72</v>
      </c>
      <c r="H229" s="6" t="s">
        <v>1379</v>
      </c>
      <c r="I229" s="6" t="s">
        <v>118</v>
      </c>
      <c r="J229" s="6" t="s">
        <v>1402</v>
      </c>
      <c r="K229" s="6" t="s">
        <v>274</v>
      </c>
      <c r="L229" s="47" t="s">
        <v>2638</v>
      </c>
      <c r="M229" s="129">
        <v>45588</v>
      </c>
      <c r="N229" s="6" t="s">
        <v>268</v>
      </c>
      <c r="O229" s="6">
        <v>5</v>
      </c>
      <c r="P229" s="6">
        <f t="shared" si="11"/>
        <v>26</v>
      </c>
      <c r="Q229" s="6" t="s">
        <v>174</v>
      </c>
      <c r="R229" s="6" t="s">
        <v>174</v>
      </c>
      <c r="S229" s="6" t="s">
        <v>173</v>
      </c>
      <c r="T229" s="6" t="s">
        <v>174</v>
      </c>
      <c r="U229" s="6" t="s">
        <v>174</v>
      </c>
      <c r="V229" s="247">
        <f t="shared" si="9"/>
        <v>1</v>
      </c>
      <c r="W229" s="6" t="s">
        <v>2478</v>
      </c>
      <c r="X229" s="6"/>
      <c r="Y229" s="6" t="s">
        <v>28</v>
      </c>
      <c r="Z229" s="6" t="s">
        <v>39</v>
      </c>
      <c r="AA229" s="6" t="s">
        <v>7</v>
      </c>
      <c r="AB229" s="6" t="s">
        <v>174</v>
      </c>
      <c r="AC229" s="6" t="s">
        <v>1515</v>
      </c>
      <c r="AD229" s="47" t="s">
        <v>2695</v>
      </c>
      <c r="AE229" s="6">
        <v>2</v>
      </c>
      <c r="AF229" s="6" t="s">
        <v>2749</v>
      </c>
      <c r="AG229" s="6">
        <v>0</v>
      </c>
      <c r="AH229" s="6" t="s">
        <v>227</v>
      </c>
      <c r="AI229" s="6">
        <v>1</v>
      </c>
      <c r="AJ229" s="6" t="s">
        <v>227</v>
      </c>
      <c r="AK229" s="6">
        <v>1</v>
      </c>
      <c r="AL229" s="6" t="s">
        <v>227</v>
      </c>
      <c r="AM229" s="6">
        <v>0</v>
      </c>
      <c r="AN229" s="6">
        <v>0</v>
      </c>
      <c r="AO229" s="6" t="s">
        <v>227</v>
      </c>
    </row>
    <row r="230" spans="1:41" hidden="1" x14ac:dyDescent="0.3">
      <c r="A230" s="246">
        <v>45615</v>
      </c>
      <c r="B230" s="6">
        <v>13200208</v>
      </c>
      <c r="C230" s="6" t="s">
        <v>259</v>
      </c>
      <c r="D230" s="6" t="s">
        <v>196</v>
      </c>
      <c r="E230" s="61" t="s">
        <v>2696</v>
      </c>
      <c r="F230" s="47"/>
      <c r="G230" s="6">
        <v>22</v>
      </c>
      <c r="H230" s="6" t="s">
        <v>1379</v>
      </c>
      <c r="I230" s="6" t="s">
        <v>121</v>
      </c>
      <c r="J230" s="6" t="s">
        <v>224</v>
      </c>
      <c r="K230" s="6" t="s">
        <v>262</v>
      </c>
      <c r="L230" s="47" t="s">
        <v>2637</v>
      </c>
      <c r="M230" s="129">
        <v>45575</v>
      </c>
      <c r="N230" s="6" t="s">
        <v>268</v>
      </c>
      <c r="O230" s="6">
        <v>4</v>
      </c>
      <c r="P230" s="6">
        <f t="shared" si="11"/>
        <v>40</v>
      </c>
      <c r="Q230" s="6" t="s">
        <v>173</v>
      </c>
      <c r="R230" s="6" t="s">
        <v>173</v>
      </c>
      <c r="S230" s="6" t="s">
        <v>173</v>
      </c>
      <c r="T230" s="6" t="s">
        <v>174</v>
      </c>
      <c r="U230" s="6" t="s">
        <v>1517</v>
      </c>
      <c r="V230" s="247">
        <f t="shared" si="9"/>
        <v>3</v>
      </c>
      <c r="W230" s="6" t="s">
        <v>29</v>
      </c>
      <c r="X230" s="6"/>
      <c r="Y230" s="6" t="s">
        <v>46</v>
      </c>
      <c r="Z230" s="6"/>
      <c r="AA230" s="6" t="s">
        <v>7</v>
      </c>
      <c r="AB230" s="6" t="s">
        <v>173</v>
      </c>
      <c r="AC230" s="6" t="s">
        <v>2564</v>
      </c>
      <c r="AD230" s="47" t="s">
        <v>2697</v>
      </c>
      <c r="AE230" s="6">
        <v>0</v>
      </c>
      <c r="AF230" s="6" t="s">
        <v>227</v>
      </c>
      <c r="AG230" s="6">
        <v>0</v>
      </c>
      <c r="AH230" s="6" t="s">
        <v>227</v>
      </c>
      <c r="AI230" s="6">
        <v>0</v>
      </c>
      <c r="AJ230" s="6" t="s">
        <v>227</v>
      </c>
      <c r="AK230" s="6">
        <v>0</v>
      </c>
      <c r="AL230" s="6" t="s">
        <v>227</v>
      </c>
      <c r="AM230" s="6">
        <v>0</v>
      </c>
      <c r="AN230" s="6">
        <v>0</v>
      </c>
      <c r="AO230" s="6" t="s">
        <v>227</v>
      </c>
    </row>
    <row r="231" spans="1:41" hidden="1" x14ac:dyDescent="0.3">
      <c r="A231" s="246">
        <v>45615</v>
      </c>
      <c r="B231" s="6">
        <v>13200341</v>
      </c>
      <c r="C231" s="6" t="s">
        <v>259</v>
      </c>
      <c r="D231" s="4" t="s">
        <v>24</v>
      </c>
      <c r="E231" s="61" t="s">
        <v>773</v>
      </c>
      <c r="F231" s="47"/>
      <c r="G231" s="6">
        <v>79</v>
      </c>
      <c r="H231" s="6" t="s">
        <v>1379</v>
      </c>
      <c r="I231" s="6" t="s">
        <v>118</v>
      </c>
      <c r="J231" s="6" t="s">
        <v>136</v>
      </c>
      <c r="K231" s="6" t="s">
        <v>274</v>
      </c>
      <c r="L231" s="47" t="s">
        <v>2636</v>
      </c>
      <c r="M231" s="129">
        <v>45608</v>
      </c>
      <c r="N231" s="6" t="s">
        <v>257</v>
      </c>
      <c r="O231" s="6">
        <v>1</v>
      </c>
      <c r="P231" s="6">
        <f t="shared" si="11"/>
        <v>7</v>
      </c>
      <c r="Q231" s="6" t="s">
        <v>173</v>
      </c>
      <c r="R231" s="6" t="s">
        <v>173</v>
      </c>
      <c r="S231" s="6" t="s">
        <v>173</v>
      </c>
      <c r="T231" s="6" t="s">
        <v>174</v>
      </c>
      <c r="U231" s="6" t="s">
        <v>1517</v>
      </c>
      <c r="V231" s="247">
        <f t="shared" si="9"/>
        <v>3</v>
      </c>
      <c r="W231" s="6" t="s">
        <v>81</v>
      </c>
      <c r="X231" s="6"/>
      <c r="Y231" s="6" t="s">
        <v>51</v>
      </c>
      <c r="Z231" s="6"/>
      <c r="AA231" s="6" t="s">
        <v>12</v>
      </c>
      <c r="AB231" s="6" t="s">
        <v>173</v>
      </c>
      <c r="AC231" s="6" t="s">
        <v>174</v>
      </c>
      <c r="AD231" s="47" t="s">
        <v>2700</v>
      </c>
      <c r="AE231" s="6">
        <v>0</v>
      </c>
      <c r="AF231" s="6" t="s">
        <v>227</v>
      </c>
      <c r="AG231" s="6">
        <v>0</v>
      </c>
      <c r="AH231" s="6" t="s">
        <v>227</v>
      </c>
      <c r="AI231" s="6">
        <v>0</v>
      </c>
      <c r="AJ231" s="6" t="s">
        <v>227</v>
      </c>
      <c r="AK231" s="6">
        <v>0</v>
      </c>
      <c r="AL231" s="6" t="s">
        <v>227</v>
      </c>
      <c r="AM231" s="6">
        <v>0</v>
      </c>
      <c r="AN231" s="6">
        <v>0</v>
      </c>
      <c r="AO231" s="6" t="s">
        <v>227</v>
      </c>
    </row>
    <row r="232" spans="1:41" hidden="1" x14ac:dyDescent="0.3">
      <c r="A232" s="246">
        <v>45615</v>
      </c>
      <c r="B232" s="6">
        <v>13200470</v>
      </c>
      <c r="C232" s="6" t="s">
        <v>259</v>
      </c>
      <c r="D232" s="4" t="s">
        <v>24</v>
      </c>
      <c r="E232" s="61" t="s">
        <v>2460</v>
      </c>
      <c r="F232" s="47"/>
      <c r="G232" s="6">
        <v>72</v>
      </c>
      <c r="H232" s="6" t="s">
        <v>1379</v>
      </c>
      <c r="I232" s="6" t="s">
        <v>121</v>
      </c>
      <c r="J232" s="6" t="s">
        <v>224</v>
      </c>
      <c r="K232" s="6" t="s">
        <v>274</v>
      </c>
      <c r="L232" s="47" t="s">
        <v>2635</v>
      </c>
      <c r="M232" s="129">
        <v>45610</v>
      </c>
      <c r="N232" s="6" t="s">
        <v>257</v>
      </c>
      <c r="O232" s="6">
        <v>2</v>
      </c>
      <c r="P232" s="6">
        <f t="shared" si="11"/>
        <v>5</v>
      </c>
      <c r="Q232" s="6" t="s">
        <v>174</v>
      </c>
      <c r="R232" s="6" t="s">
        <v>174</v>
      </c>
      <c r="S232" s="6" t="s">
        <v>173</v>
      </c>
      <c r="T232" s="6" t="s">
        <v>173</v>
      </c>
      <c r="U232" s="6" t="s">
        <v>906</v>
      </c>
      <c r="V232" s="247">
        <f t="shared" si="9"/>
        <v>2</v>
      </c>
      <c r="W232" s="6" t="s">
        <v>2483</v>
      </c>
      <c r="X232" s="6"/>
      <c r="Y232" s="6" t="s">
        <v>112</v>
      </c>
      <c r="Z232" s="6" t="s">
        <v>36</v>
      </c>
      <c r="AA232" s="6" t="s">
        <v>7</v>
      </c>
      <c r="AB232" s="6" t="s">
        <v>173</v>
      </c>
      <c r="AC232" s="6" t="s">
        <v>174</v>
      </c>
      <c r="AD232" s="47" t="s">
        <v>2701</v>
      </c>
      <c r="AE232" s="6">
        <v>1</v>
      </c>
      <c r="AF232" s="6" t="s">
        <v>2702</v>
      </c>
      <c r="AG232" s="6">
        <v>1</v>
      </c>
      <c r="AH232" s="6" t="s">
        <v>112</v>
      </c>
      <c r="AI232" s="6">
        <v>0</v>
      </c>
      <c r="AJ232" s="6" t="s">
        <v>227</v>
      </c>
      <c r="AK232" s="6">
        <v>0</v>
      </c>
      <c r="AL232" s="6" t="s">
        <v>227</v>
      </c>
      <c r="AM232" s="6">
        <v>0</v>
      </c>
      <c r="AN232" s="6">
        <v>0</v>
      </c>
      <c r="AO232" s="6" t="s">
        <v>227</v>
      </c>
    </row>
    <row r="233" spans="1:41" hidden="1" x14ac:dyDescent="0.3">
      <c r="A233" s="246">
        <v>45615</v>
      </c>
      <c r="B233" s="6">
        <v>13200587</v>
      </c>
      <c r="C233" s="6" t="s">
        <v>259</v>
      </c>
      <c r="D233" s="4" t="s">
        <v>24</v>
      </c>
      <c r="E233" s="61" t="s">
        <v>2631</v>
      </c>
      <c r="F233" s="47"/>
      <c r="G233" s="6">
        <v>47</v>
      </c>
      <c r="H233" s="6" t="s">
        <v>1379</v>
      </c>
      <c r="I233" s="6" t="s">
        <v>121</v>
      </c>
      <c r="J233" s="6" t="s">
        <v>223</v>
      </c>
      <c r="K233" s="6" t="s">
        <v>274</v>
      </c>
      <c r="L233" s="47" t="s">
        <v>2634</v>
      </c>
      <c r="M233" s="129">
        <v>45605</v>
      </c>
      <c r="N233" s="6" t="s">
        <v>257</v>
      </c>
      <c r="O233" s="6">
        <v>4</v>
      </c>
      <c r="P233" s="6">
        <f t="shared" si="11"/>
        <v>10</v>
      </c>
      <c r="Q233" s="6" t="s">
        <v>173</v>
      </c>
      <c r="R233" s="6" t="s">
        <v>173</v>
      </c>
      <c r="S233" s="6" t="s">
        <v>173</v>
      </c>
      <c r="T233" s="6" t="s">
        <v>174</v>
      </c>
      <c r="U233" s="6" t="s">
        <v>1517</v>
      </c>
      <c r="V233" s="247">
        <f t="shared" si="9"/>
        <v>3</v>
      </c>
      <c r="W233" s="6" t="s">
        <v>60</v>
      </c>
      <c r="X233" s="6"/>
      <c r="Y233" s="6" t="s">
        <v>113</v>
      </c>
      <c r="Z233" s="6"/>
      <c r="AA233" s="6" t="s">
        <v>14</v>
      </c>
      <c r="AB233" s="6" t="s">
        <v>173</v>
      </c>
      <c r="AC233" s="6" t="s">
        <v>174</v>
      </c>
      <c r="AD233" s="47" t="s">
        <v>2703</v>
      </c>
      <c r="AE233" s="6">
        <v>0</v>
      </c>
      <c r="AF233" s="6" t="s">
        <v>227</v>
      </c>
      <c r="AG233" s="6">
        <v>0</v>
      </c>
      <c r="AH233" s="6" t="s">
        <v>227</v>
      </c>
      <c r="AI233" s="6">
        <v>0</v>
      </c>
      <c r="AJ233" s="6" t="s">
        <v>227</v>
      </c>
      <c r="AK233" s="6">
        <v>0</v>
      </c>
      <c r="AL233" s="6" t="s">
        <v>227</v>
      </c>
      <c r="AM233" s="6">
        <v>0</v>
      </c>
      <c r="AN233" s="6">
        <v>0</v>
      </c>
      <c r="AO233" s="6" t="s">
        <v>227</v>
      </c>
    </row>
    <row r="234" spans="1:41" hidden="1" x14ac:dyDescent="0.3">
      <c r="A234" s="246">
        <v>45615</v>
      </c>
      <c r="B234" s="6">
        <v>13201254</v>
      </c>
      <c r="C234" s="4" t="s">
        <v>294</v>
      </c>
      <c r="D234" s="6" t="s">
        <v>2211</v>
      </c>
      <c r="E234" s="61" t="s">
        <v>2632</v>
      </c>
      <c r="F234" s="47"/>
      <c r="G234" s="6">
        <v>50</v>
      </c>
      <c r="H234" s="6" t="s">
        <v>336</v>
      </c>
      <c r="I234" s="6" t="s">
        <v>118</v>
      </c>
      <c r="J234" s="6" t="s">
        <v>1402</v>
      </c>
      <c r="K234" s="6" t="s">
        <v>262</v>
      </c>
      <c r="L234" s="47" t="s">
        <v>2633</v>
      </c>
      <c r="M234" s="129">
        <v>45614</v>
      </c>
      <c r="N234" s="6" t="s">
        <v>268</v>
      </c>
      <c r="O234" s="6">
        <v>2</v>
      </c>
      <c r="P234" s="6">
        <f t="shared" si="11"/>
        <v>1</v>
      </c>
      <c r="Q234" s="6" t="s">
        <v>174</v>
      </c>
      <c r="R234" s="6" t="s">
        <v>174</v>
      </c>
      <c r="S234" s="6" t="s">
        <v>173</v>
      </c>
      <c r="T234" s="6" t="s">
        <v>174</v>
      </c>
      <c r="U234" s="6" t="s">
        <v>174</v>
      </c>
      <c r="V234" s="251">
        <f t="shared" si="9"/>
        <v>1</v>
      </c>
      <c r="W234" s="6" t="s">
        <v>54</v>
      </c>
      <c r="X234" s="6"/>
      <c r="Y234" s="6" t="s">
        <v>31</v>
      </c>
      <c r="Z234" s="6"/>
      <c r="AA234" s="6" t="s">
        <v>7</v>
      </c>
      <c r="AB234" s="6" t="s">
        <v>174</v>
      </c>
      <c r="AC234" s="6" t="s">
        <v>174</v>
      </c>
      <c r="AD234" s="47" t="s">
        <v>2708</v>
      </c>
      <c r="AE234" s="6">
        <v>0</v>
      </c>
      <c r="AF234" s="6" t="s">
        <v>227</v>
      </c>
      <c r="AG234" s="6">
        <v>0</v>
      </c>
      <c r="AH234" s="6" t="s">
        <v>227</v>
      </c>
      <c r="AI234" s="6">
        <v>0</v>
      </c>
      <c r="AJ234" s="6" t="s">
        <v>227</v>
      </c>
      <c r="AK234" s="6">
        <v>0</v>
      </c>
      <c r="AL234" s="6" t="s">
        <v>227</v>
      </c>
      <c r="AM234" s="6">
        <v>0</v>
      </c>
      <c r="AN234" s="6">
        <v>0</v>
      </c>
      <c r="AO234" s="6" t="s">
        <v>227</v>
      </c>
    </row>
    <row r="235" spans="1:41" hidden="1" x14ac:dyDescent="0.3">
      <c r="A235" s="246">
        <v>45617</v>
      </c>
      <c r="B235" s="6">
        <v>13203577</v>
      </c>
      <c r="C235" s="4" t="s">
        <v>294</v>
      </c>
      <c r="D235" s="4" t="s">
        <v>26</v>
      </c>
      <c r="E235" s="61" t="s">
        <v>2653</v>
      </c>
      <c r="F235" s="47"/>
      <c r="G235" s="6">
        <v>28</v>
      </c>
      <c r="H235" s="6" t="s">
        <v>1379</v>
      </c>
      <c r="I235" s="6" t="s">
        <v>118</v>
      </c>
      <c r="J235" s="6" t="s">
        <v>226</v>
      </c>
      <c r="K235" s="6" t="s">
        <v>274</v>
      </c>
      <c r="L235" s="47" t="s">
        <v>2655</v>
      </c>
      <c r="M235" s="129">
        <v>45587</v>
      </c>
      <c r="N235" s="6" t="s">
        <v>268</v>
      </c>
      <c r="O235" s="6">
        <v>0</v>
      </c>
      <c r="P235" s="6">
        <f t="shared" si="11"/>
        <v>30</v>
      </c>
      <c r="Q235" s="6" t="s">
        <v>174</v>
      </c>
      <c r="R235" s="6" t="s">
        <v>174</v>
      </c>
      <c r="S235" s="6" t="s">
        <v>174</v>
      </c>
      <c r="T235" s="6" t="s">
        <v>174</v>
      </c>
      <c r="U235" s="6" t="s">
        <v>174</v>
      </c>
      <c r="V235" s="251">
        <f t="shared" si="9"/>
        <v>0</v>
      </c>
      <c r="W235" s="6" t="s">
        <v>76</v>
      </c>
      <c r="X235" s="6"/>
      <c r="Y235" s="6" t="s">
        <v>31</v>
      </c>
      <c r="Z235" s="6"/>
      <c r="AA235" s="6" t="s">
        <v>14</v>
      </c>
      <c r="AB235" s="6" t="s">
        <v>174</v>
      </c>
      <c r="AC235" s="6" t="s">
        <v>174</v>
      </c>
      <c r="AD235" s="47" t="s">
        <v>2709</v>
      </c>
      <c r="AE235" s="6">
        <v>0</v>
      </c>
      <c r="AF235" s="6" t="s">
        <v>227</v>
      </c>
      <c r="AG235" s="6">
        <v>0</v>
      </c>
      <c r="AH235" s="6" t="s">
        <v>227</v>
      </c>
      <c r="AI235" s="6">
        <v>0</v>
      </c>
      <c r="AJ235" s="6" t="s">
        <v>227</v>
      </c>
      <c r="AK235" s="6">
        <v>0</v>
      </c>
      <c r="AL235" s="6" t="s">
        <v>227</v>
      </c>
      <c r="AM235" s="6">
        <v>0</v>
      </c>
      <c r="AN235" s="6">
        <v>0</v>
      </c>
      <c r="AO235" s="6" t="s">
        <v>227</v>
      </c>
    </row>
    <row r="236" spans="1:41" hidden="1" x14ac:dyDescent="0.3">
      <c r="A236" s="246">
        <v>45617</v>
      </c>
      <c r="B236" s="6">
        <v>13204036</v>
      </c>
      <c r="C236" s="6" t="s">
        <v>259</v>
      </c>
      <c r="D236" s="6" t="s">
        <v>196</v>
      </c>
      <c r="E236" s="61" t="s">
        <v>2654</v>
      </c>
      <c r="F236" s="47"/>
      <c r="G236" s="6">
        <v>52</v>
      </c>
      <c r="H236" s="6" t="s">
        <v>283</v>
      </c>
      <c r="I236" s="6" t="s">
        <v>116</v>
      </c>
      <c r="J236" s="6" t="s">
        <v>226</v>
      </c>
      <c r="K236" s="6" t="s">
        <v>262</v>
      </c>
      <c r="L236" s="47" t="s">
        <v>2656</v>
      </c>
      <c r="M236" s="129">
        <v>45612</v>
      </c>
      <c r="N236" s="6" t="s">
        <v>268</v>
      </c>
      <c r="O236" s="6">
        <v>2</v>
      </c>
      <c r="P236" s="6">
        <f t="shared" si="11"/>
        <v>5</v>
      </c>
      <c r="Q236" s="6" t="s">
        <v>174</v>
      </c>
      <c r="R236" s="6" t="s">
        <v>174</v>
      </c>
      <c r="S236" s="6" t="s">
        <v>173</v>
      </c>
      <c r="T236" s="6" t="s">
        <v>173</v>
      </c>
      <c r="U236" s="6" t="s">
        <v>906</v>
      </c>
      <c r="V236" s="251">
        <f t="shared" si="9"/>
        <v>2</v>
      </c>
      <c r="W236" s="6" t="s">
        <v>29</v>
      </c>
      <c r="X236" s="6" t="s">
        <v>2691</v>
      </c>
      <c r="Y236" s="6" t="s">
        <v>46</v>
      </c>
      <c r="Z236" s="6"/>
      <c r="AA236" s="6" t="s">
        <v>7</v>
      </c>
      <c r="AB236" s="6" t="s">
        <v>173</v>
      </c>
      <c r="AC236" s="6" t="s">
        <v>2564</v>
      </c>
      <c r="AD236" s="47" t="s">
        <v>2710</v>
      </c>
      <c r="AE236" s="6">
        <v>0</v>
      </c>
      <c r="AF236" s="6" t="s">
        <v>227</v>
      </c>
      <c r="AG236" s="6">
        <v>0</v>
      </c>
      <c r="AH236" s="6" t="s">
        <v>227</v>
      </c>
      <c r="AI236" s="6">
        <v>0</v>
      </c>
      <c r="AJ236" s="6" t="s">
        <v>227</v>
      </c>
      <c r="AK236" s="6">
        <v>0</v>
      </c>
      <c r="AL236" s="6" t="s">
        <v>227</v>
      </c>
      <c r="AM236" s="6">
        <v>0</v>
      </c>
      <c r="AN236" s="6">
        <v>0</v>
      </c>
      <c r="AO236" s="6" t="s">
        <v>227</v>
      </c>
    </row>
    <row r="237" spans="1:41" hidden="1" x14ac:dyDescent="0.3">
      <c r="A237" s="246">
        <v>45617</v>
      </c>
      <c r="B237" s="6">
        <v>13204726</v>
      </c>
      <c r="C237" s="6" t="s">
        <v>259</v>
      </c>
      <c r="D237" s="4" t="s">
        <v>24</v>
      </c>
      <c r="E237" s="47" t="s">
        <v>2657</v>
      </c>
      <c r="F237" s="47"/>
      <c r="G237" s="6">
        <v>40</v>
      </c>
      <c r="H237" s="6" t="s">
        <v>283</v>
      </c>
      <c r="I237" s="6" t="s">
        <v>118</v>
      </c>
      <c r="J237" s="6" t="s">
        <v>355</v>
      </c>
      <c r="K237" s="6" t="s">
        <v>274</v>
      </c>
      <c r="L237" s="47" t="s">
        <v>2658</v>
      </c>
      <c r="M237" s="129">
        <v>45617</v>
      </c>
      <c r="N237" s="6" t="s">
        <v>268</v>
      </c>
      <c r="O237" s="6">
        <v>4</v>
      </c>
      <c r="P237" s="6">
        <f t="shared" si="11"/>
        <v>0</v>
      </c>
      <c r="Q237" s="6" t="s">
        <v>174</v>
      </c>
      <c r="R237" s="6" t="s">
        <v>174</v>
      </c>
      <c r="S237" s="6" t="s">
        <v>173</v>
      </c>
      <c r="T237" s="6" t="s">
        <v>174</v>
      </c>
      <c r="U237" s="6" t="s">
        <v>174</v>
      </c>
      <c r="V237" s="251">
        <f t="shared" si="9"/>
        <v>1</v>
      </c>
      <c r="W237" s="6" t="s">
        <v>50</v>
      </c>
      <c r="X237" s="6"/>
      <c r="Y237" s="6" t="s">
        <v>55</v>
      </c>
      <c r="Z237" s="6" t="s">
        <v>31</v>
      </c>
      <c r="AA237" s="6" t="s">
        <v>7</v>
      </c>
      <c r="AB237" s="6" t="s">
        <v>2651</v>
      </c>
      <c r="AC237" s="6" t="s">
        <v>174</v>
      </c>
      <c r="AD237" s="47" t="s">
        <v>2711</v>
      </c>
      <c r="AE237" s="6">
        <v>1</v>
      </c>
      <c r="AF237" s="6" t="s">
        <v>2712</v>
      </c>
      <c r="AG237" s="6">
        <v>1</v>
      </c>
      <c r="AH237" s="6" t="s">
        <v>55</v>
      </c>
      <c r="AI237" s="6">
        <v>0</v>
      </c>
      <c r="AJ237" s="6" t="s">
        <v>227</v>
      </c>
      <c r="AK237" s="6">
        <v>0</v>
      </c>
      <c r="AL237" s="6" t="s">
        <v>227</v>
      </c>
      <c r="AM237" s="6">
        <v>0</v>
      </c>
      <c r="AN237" s="6">
        <v>0</v>
      </c>
      <c r="AO237" s="6" t="s">
        <v>227</v>
      </c>
    </row>
    <row r="238" spans="1:41" hidden="1" x14ac:dyDescent="0.3">
      <c r="A238" s="246">
        <v>45618</v>
      </c>
      <c r="B238" s="6">
        <v>13204961</v>
      </c>
      <c r="C238" s="6" t="s">
        <v>259</v>
      </c>
      <c r="D238" s="6" t="s">
        <v>196</v>
      </c>
      <c r="E238" s="47" t="s">
        <v>1088</v>
      </c>
      <c r="F238" s="47"/>
      <c r="G238" s="6">
        <v>50</v>
      </c>
      <c r="H238" s="6" t="s">
        <v>1220</v>
      </c>
      <c r="I238" s="6" t="s">
        <v>121</v>
      </c>
      <c r="J238" s="6" t="s">
        <v>136</v>
      </c>
      <c r="K238" s="6" t="s">
        <v>274</v>
      </c>
      <c r="L238" s="47" t="s">
        <v>2662</v>
      </c>
      <c r="M238" s="129">
        <v>45575</v>
      </c>
      <c r="N238" s="6" t="s">
        <v>257</v>
      </c>
      <c r="O238" s="6">
        <v>5</v>
      </c>
      <c r="P238" s="6">
        <f t="shared" si="11"/>
        <v>43</v>
      </c>
      <c r="Q238" s="6" t="s">
        <v>173</v>
      </c>
      <c r="R238" s="6" t="s">
        <v>173</v>
      </c>
      <c r="S238" s="6" t="s">
        <v>173</v>
      </c>
      <c r="T238" s="6" t="s">
        <v>174</v>
      </c>
      <c r="U238" s="6" t="s">
        <v>1517</v>
      </c>
      <c r="V238" s="251">
        <f t="shared" si="9"/>
        <v>3</v>
      </c>
      <c r="W238" s="6" t="s">
        <v>211</v>
      </c>
      <c r="X238" s="6"/>
      <c r="Y238" s="6" t="s">
        <v>28</v>
      </c>
      <c r="Z238" s="6"/>
      <c r="AA238" s="6" t="s">
        <v>12</v>
      </c>
      <c r="AB238" s="6" t="s">
        <v>173</v>
      </c>
      <c r="AC238" s="6" t="s">
        <v>174</v>
      </c>
      <c r="AD238" s="47" t="s">
        <v>2713</v>
      </c>
      <c r="AE238" s="6">
        <v>0</v>
      </c>
      <c r="AF238" s="6" t="s">
        <v>227</v>
      </c>
      <c r="AG238" s="6">
        <v>0</v>
      </c>
      <c r="AH238" s="6" t="s">
        <v>227</v>
      </c>
      <c r="AI238" s="6">
        <v>0</v>
      </c>
      <c r="AJ238" s="6" t="s">
        <v>227</v>
      </c>
      <c r="AK238" s="6">
        <v>0</v>
      </c>
      <c r="AL238" s="6" t="s">
        <v>227</v>
      </c>
      <c r="AM238" s="6">
        <v>0</v>
      </c>
      <c r="AN238" s="6">
        <v>0</v>
      </c>
      <c r="AO238" s="6" t="s">
        <v>227</v>
      </c>
    </row>
    <row r="239" spans="1:41" hidden="1" x14ac:dyDescent="0.3">
      <c r="A239" s="246">
        <v>45618</v>
      </c>
      <c r="B239" s="6">
        <v>13205134</v>
      </c>
      <c r="C239" s="6" t="s">
        <v>259</v>
      </c>
      <c r="D239" s="4" t="s">
        <v>24</v>
      </c>
      <c r="E239" s="47" t="s">
        <v>2661</v>
      </c>
      <c r="F239" s="47"/>
      <c r="G239" s="6">
        <v>41</v>
      </c>
      <c r="H239" s="6" t="s">
        <v>283</v>
      </c>
      <c r="I239" s="6" t="s">
        <v>116</v>
      </c>
      <c r="J239" s="6" t="s">
        <v>223</v>
      </c>
      <c r="K239" s="6" t="s">
        <v>262</v>
      </c>
      <c r="L239" s="47" t="s">
        <v>2663</v>
      </c>
      <c r="M239" s="129">
        <v>45520</v>
      </c>
      <c r="N239" s="6" t="s">
        <v>268</v>
      </c>
      <c r="O239" s="6">
        <v>19</v>
      </c>
      <c r="P239" s="6">
        <f t="shared" si="11"/>
        <v>98</v>
      </c>
      <c r="Q239" s="6" t="s">
        <v>173</v>
      </c>
      <c r="R239" s="6" t="s">
        <v>173</v>
      </c>
      <c r="S239" s="6" t="s">
        <v>173</v>
      </c>
      <c r="T239" s="6" t="s">
        <v>173</v>
      </c>
      <c r="U239" s="6" t="s">
        <v>2569</v>
      </c>
      <c r="V239" s="251">
        <f t="shared" si="9"/>
        <v>4</v>
      </c>
      <c r="W239" s="6" t="s">
        <v>30</v>
      </c>
      <c r="X239" s="6"/>
      <c r="Y239" s="6" t="s">
        <v>28</v>
      </c>
      <c r="Z239" s="6"/>
      <c r="AA239" s="6" t="s">
        <v>7</v>
      </c>
      <c r="AB239" s="6" t="s">
        <v>174</v>
      </c>
      <c r="AC239" s="6" t="s">
        <v>174</v>
      </c>
      <c r="AD239" s="47" t="s">
        <v>2714</v>
      </c>
      <c r="AE239" s="6">
        <v>0</v>
      </c>
      <c r="AF239" s="6" t="s">
        <v>227</v>
      </c>
      <c r="AG239" s="6">
        <v>0</v>
      </c>
      <c r="AH239" s="6" t="s">
        <v>227</v>
      </c>
      <c r="AI239" s="6">
        <v>0</v>
      </c>
      <c r="AJ239" s="6" t="s">
        <v>227</v>
      </c>
      <c r="AK239" s="6">
        <v>0</v>
      </c>
      <c r="AL239" s="6" t="s">
        <v>227</v>
      </c>
      <c r="AM239" s="6">
        <v>0</v>
      </c>
      <c r="AN239" s="6">
        <v>0</v>
      </c>
      <c r="AO239" s="6" t="s">
        <v>227</v>
      </c>
    </row>
    <row r="240" spans="1:41" hidden="1" x14ac:dyDescent="0.3">
      <c r="A240" s="246">
        <v>45618</v>
      </c>
      <c r="B240" s="6">
        <v>13205224</v>
      </c>
      <c r="C240" s="4" t="s">
        <v>294</v>
      </c>
      <c r="D240" s="6" t="s">
        <v>2273</v>
      </c>
      <c r="E240" s="47" t="s">
        <v>2669</v>
      </c>
      <c r="F240" s="47"/>
      <c r="G240" s="6">
        <v>69</v>
      </c>
      <c r="H240" s="6" t="s">
        <v>1379</v>
      </c>
      <c r="I240" s="6" t="s">
        <v>121</v>
      </c>
      <c r="J240" s="6" t="s">
        <v>226</v>
      </c>
      <c r="K240" s="6" t="s">
        <v>262</v>
      </c>
      <c r="L240" s="47" t="s">
        <v>2671</v>
      </c>
      <c r="M240" s="129">
        <v>45572</v>
      </c>
      <c r="N240" s="6" t="s">
        <v>268</v>
      </c>
      <c r="O240" s="6">
        <v>11</v>
      </c>
      <c r="P240" s="6">
        <f t="shared" si="11"/>
        <v>46</v>
      </c>
      <c r="Q240" s="6" t="s">
        <v>173</v>
      </c>
      <c r="R240" s="6" t="s">
        <v>173</v>
      </c>
      <c r="S240" s="6" t="s">
        <v>173</v>
      </c>
      <c r="T240" s="6" t="s">
        <v>174</v>
      </c>
      <c r="U240" s="6" t="s">
        <v>1517</v>
      </c>
      <c r="V240" s="251">
        <f t="shared" si="9"/>
        <v>3</v>
      </c>
      <c r="W240" s="6" t="s">
        <v>38</v>
      </c>
      <c r="X240" s="6"/>
      <c r="Y240" s="6" t="s">
        <v>39</v>
      </c>
      <c r="Z240" s="6"/>
      <c r="AA240" s="6" t="s">
        <v>7</v>
      </c>
      <c r="AB240" s="6" t="s">
        <v>173</v>
      </c>
      <c r="AC240" s="6" t="s">
        <v>2564</v>
      </c>
      <c r="AD240" s="47" t="s">
        <v>2720</v>
      </c>
      <c r="AE240" s="6">
        <v>1</v>
      </c>
      <c r="AF240" s="6" t="s">
        <v>2721</v>
      </c>
      <c r="AG240" s="6">
        <v>2</v>
      </c>
      <c r="AH240" s="6" t="s">
        <v>2722</v>
      </c>
      <c r="AI240" s="6">
        <v>0</v>
      </c>
      <c r="AJ240" s="6" t="s">
        <v>227</v>
      </c>
      <c r="AK240" s="6">
        <v>0</v>
      </c>
      <c r="AL240" s="6" t="s">
        <v>227</v>
      </c>
      <c r="AM240" s="6">
        <v>0</v>
      </c>
      <c r="AN240" s="6">
        <v>0</v>
      </c>
      <c r="AO240" s="6" t="s">
        <v>227</v>
      </c>
    </row>
    <row r="241" spans="1:41" hidden="1" x14ac:dyDescent="0.3">
      <c r="A241" s="246">
        <v>45618</v>
      </c>
      <c r="B241" s="6">
        <v>13205416</v>
      </c>
      <c r="C241" s="4" t="s">
        <v>294</v>
      </c>
      <c r="D241" s="6" t="s">
        <v>2272</v>
      </c>
      <c r="E241" s="47" t="s">
        <v>2725</v>
      </c>
      <c r="F241" s="47"/>
      <c r="G241" s="6">
        <v>49</v>
      </c>
      <c r="H241" s="6" t="s">
        <v>283</v>
      </c>
      <c r="I241" s="6" t="s">
        <v>118</v>
      </c>
      <c r="J241" s="6" t="s">
        <v>223</v>
      </c>
      <c r="K241" s="6" t="s">
        <v>274</v>
      </c>
      <c r="L241" s="47" t="s">
        <v>2672</v>
      </c>
      <c r="M241" s="129">
        <v>45605</v>
      </c>
      <c r="N241" s="6" t="s">
        <v>268</v>
      </c>
      <c r="O241" s="6">
        <v>7</v>
      </c>
      <c r="P241" s="6">
        <f t="shared" si="11"/>
        <v>13</v>
      </c>
      <c r="Q241" s="6" t="s">
        <v>174</v>
      </c>
      <c r="R241" s="6" t="s">
        <v>174</v>
      </c>
      <c r="S241" s="6" t="s">
        <v>173</v>
      </c>
      <c r="T241" s="6" t="s">
        <v>174</v>
      </c>
      <c r="U241" s="6" t="s">
        <v>174</v>
      </c>
      <c r="V241" s="251">
        <f t="shared" si="9"/>
        <v>1</v>
      </c>
      <c r="W241" s="6" t="s">
        <v>38</v>
      </c>
      <c r="X241" s="6"/>
      <c r="Y241" s="6" t="s">
        <v>39</v>
      </c>
      <c r="Z241" s="6"/>
      <c r="AA241" s="6" t="s">
        <v>7</v>
      </c>
      <c r="AB241" s="6" t="s">
        <v>173</v>
      </c>
      <c r="AC241" s="6" t="s">
        <v>174</v>
      </c>
      <c r="AD241" s="47" t="s">
        <v>2723</v>
      </c>
      <c r="AE241" s="6">
        <v>1</v>
      </c>
      <c r="AF241" s="6" t="s">
        <v>2724</v>
      </c>
      <c r="AG241" s="6">
        <v>1</v>
      </c>
      <c r="AH241" s="6" t="s">
        <v>39</v>
      </c>
      <c r="AI241" s="6">
        <v>0</v>
      </c>
      <c r="AJ241" s="6" t="s">
        <v>227</v>
      </c>
      <c r="AK241" s="6">
        <v>0</v>
      </c>
      <c r="AL241" s="6" t="s">
        <v>227</v>
      </c>
      <c r="AM241" s="6">
        <v>0</v>
      </c>
      <c r="AN241" s="6">
        <v>0</v>
      </c>
      <c r="AO241" s="6" t="s">
        <v>227</v>
      </c>
    </row>
    <row r="242" spans="1:41" hidden="1" x14ac:dyDescent="0.3">
      <c r="A242" s="246">
        <v>45618</v>
      </c>
      <c r="B242" s="6">
        <v>13205473</v>
      </c>
      <c r="C242" s="6" t="s">
        <v>259</v>
      </c>
      <c r="D242" s="6" t="s">
        <v>2073</v>
      </c>
      <c r="E242" s="47" t="s">
        <v>2670</v>
      </c>
      <c r="F242" s="47"/>
      <c r="G242" s="6">
        <v>32</v>
      </c>
      <c r="H242" s="6" t="s">
        <v>1220</v>
      </c>
      <c r="I242" s="6" t="s">
        <v>121</v>
      </c>
      <c r="J242" s="6" t="s">
        <v>355</v>
      </c>
      <c r="K242" s="6" t="s">
        <v>274</v>
      </c>
      <c r="L242" s="47" t="s">
        <v>2673</v>
      </c>
      <c r="M242" s="129">
        <v>45595</v>
      </c>
      <c r="N242" s="6" t="s">
        <v>257</v>
      </c>
      <c r="O242" s="6">
        <v>4</v>
      </c>
      <c r="P242" s="6">
        <f t="shared" si="11"/>
        <v>23</v>
      </c>
      <c r="Q242" s="6" t="s">
        <v>174</v>
      </c>
      <c r="R242" s="6" t="s">
        <v>174</v>
      </c>
      <c r="S242" s="6" t="s">
        <v>173</v>
      </c>
      <c r="T242" s="6" t="s">
        <v>174</v>
      </c>
      <c r="U242" s="6" t="s">
        <v>174</v>
      </c>
      <c r="V242" s="251">
        <f t="shared" si="9"/>
        <v>1</v>
      </c>
      <c r="W242" s="6" t="s">
        <v>42</v>
      </c>
      <c r="X242" s="6" t="s">
        <v>2726</v>
      </c>
      <c r="Y242" s="6" t="s">
        <v>43</v>
      </c>
      <c r="Z242" s="6"/>
      <c r="AA242" s="6" t="s">
        <v>12</v>
      </c>
      <c r="AB242" s="6" t="s">
        <v>2651</v>
      </c>
      <c r="AC242" s="6" t="s">
        <v>174</v>
      </c>
      <c r="AD242" s="47" t="s">
        <v>2727</v>
      </c>
      <c r="AE242" s="6">
        <v>0</v>
      </c>
      <c r="AF242" s="6" t="s">
        <v>227</v>
      </c>
      <c r="AG242" s="6">
        <v>0</v>
      </c>
      <c r="AH242" s="6" t="s">
        <v>227</v>
      </c>
      <c r="AI242" s="6">
        <v>0</v>
      </c>
      <c r="AJ242" s="6" t="s">
        <v>227</v>
      </c>
      <c r="AK242" s="6">
        <v>0</v>
      </c>
      <c r="AL242" s="6" t="s">
        <v>227</v>
      </c>
      <c r="AM242" s="6">
        <v>0</v>
      </c>
      <c r="AN242" s="6">
        <v>0</v>
      </c>
      <c r="AO242" s="6" t="s">
        <v>227</v>
      </c>
    </row>
    <row r="243" spans="1:41" hidden="1" x14ac:dyDescent="0.3">
      <c r="A243" s="246">
        <v>45618</v>
      </c>
      <c r="B243" s="6">
        <v>13205631</v>
      </c>
      <c r="C243" s="6" t="s">
        <v>259</v>
      </c>
      <c r="D243" s="6" t="s">
        <v>2073</v>
      </c>
      <c r="E243" s="47" t="s">
        <v>2676</v>
      </c>
      <c r="F243" s="47"/>
      <c r="G243" s="6">
        <v>35</v>
      </c>
      <c r="H243" s="6" t="s">
        <v>1379</v>
      </c>
      <c r="I243" s="6" t="s">
        <v>121</v>
      </c>
      <c r="J243" s="6" t="s">
        <v>226</v>
      </c>
      <c r="K243" s="6" t="s">
        <v>274</v>
      </c>
      <c r="L243" s="47" t="s">
        <v>2677</v>
      </c>
      <c r="M243" s="129">
        <v>45610</v>
      </c>
      <c r="N243" s="6" t="s">
        <v>268</v>
      </c>
      <c r="O243" s="6">
        <v>8</v>
      </c>
      <c r="P243" s="6">
        <f t="shared" si="11"/>
        <v>8</v>
      </c>
      <c r="Q243" s="6" t="s">
        <v>173</v>
      </c>
      <c r="R243" s="6" t="s">
        <v>173</v>
      </c>
      <c r="S243" s="6" t="s">
        <v>173</v>
      </c>
      <c r="T243" s="6" t="s">
        <v>174</v>
      </c>
      <c r="U243" s="6" t="s">
        <v>2729</v>
      </c>
      <c r="V243" s="251">
        <f t="shared" si="9"/>
        <v>3</v>
      </c>
      <c r="W243" s="6" t="s">
        <v>2375</v>
      </c>
      <c r="X243" s="6" t="s">
        <v>2728</v>
      </c>
      <c r="Y243" s="6" t="s">
        <v>51</v>
      </c>
      <c r="Z243" s="6"/>
      <c r="AA243" s="6" t="s">
        <v>12</v>
      </c>
      <c r="AB243" s="6" t="s">
        <v>174</v>
      </c>
      <c r="AC243" s="6" t="s">
        <v>174</v>
      </c>
      <c r="AD243" s="47" t="s">
        <v>2730</v>
      </c>
      <c r="AE243" s="6">
        <v>0</v>
      </c>
      <c r="AF243" s="6" t="s">
        <v>227</v>
      </c>
      <c r="AG243" s="6">
        <v>0</v>
      </c>
      <c r="AH243" s="6" t="s">
        <v>227</v>
      </c>
      <c r="AI243" s="6">
        <v>0</v>
      </c>
      <c r="AJ243" s="6" t="s">
        <v>227</v>
      </c>
      <c r="AK243" s="6">
        <v>0</v>
      </c>
      <c r="AL243" s="6" t="s">
        <v>227</v>
      </c>
      <c r="AM243" s="6">
        <v>0</v>
      </c>
      <c r="AN243" s="6">
        <v>0</v>
      </c>
      <c r="AO243" s="6" t="s">
        <v>227</v>
      </c>
    </row>
    <row r="244" spans="1:41" hidden="1" x14ac:dyDescent="0.3">
      <c r="A244" s="246">
        <v>45618</v>
      </c>
      <c r="B244" s="6">
        <v>13206051</v>
      </c>
      <c r="C244" s="4" t="s">
        <v>294</v>
      </c>
      <c r="D244" s="6" t="s">
        <v>1965</v>
      </c>
      <c r="E244" s="47" t="s">
        <v>2679</v>
      </c>
      <c r="F244" s="47"/>
      <c r="G244" s="6">
        <v>44</v>
      </c>
      <c r="H244" s="6" t="s">
        <v>1379</v>
      </c>
      <c r="I244" s="6" t="s">
        <v>118</v>
      </c>
      <c r="J244" s="6" t="s">
        <v>1402</v>
      </c>
      <c r="K244" s="6" t="s">
        <v>262</v>
      </c>
      <c r="L244" s="47" t="s">
        <v>2680</v>
      </c>
      <c r="M244" s="129">
        <v>45589</v>
      </c>
      <c r="N244" s="6" t="s">
        <v>268</v>
      </c>
      <c r="O244" s="6">
        <v>3</v>
      </c>
      <c r="P244" s="6">
        <f t="shared" si="11"/>
        <v>29</v>
      </c>
      <c r="Q244" s="6" t="s">
        <v>173</v>
      </c>
      <c r="R244" s="6" t="s">
        <v>173</v>
      </c>
      <c r="S244" s="6" t="s">
        <v>173</v>
      </c>
      <c r="T244" s="6" t="s">
        <v>174</v>
      </c>
      <c r="U244" s="6" t="s">
        <v>174</v>
      </c>
      <c r="V244" s="251">
        <f t="shared" ref="V244:V253" si="12">COUNTIF(Q244:T244,"SIM")</f>
        <v>3</v>
      </c>
      <c r="W244" s="6" t="s">
        <v>29</v>
      </c>
      <c r="X244" s="6" t="s">
        <v>2731</v>
      </c>
      <c r="Y244" s="6" t="s">
        <v>31</v>
      </c>
      <c r="Z244" s="6"/>
      <c r="AA244" s="6" t="s">
        <v>7</v>
      </c>
      <c r="AB244" s="6" t="s">
        <v>173</v>
      </c>
      <c r="AC244" s="6" t="s">
        <v>174</v>
      </c>
      <c r="AD244" s="47" t="s">
        <v>2732</v>
      </c>
      <c r="AE244" s="6">
        <v>1</v>
      </c>
      <c r="AF244" s="6" t="s">
        <v>2733</v>
      </c>
      <c r="AG244" s="6">
        <v>1</v>
      </c>
      <c r="AH244" s="6" t="s">
        <v>31</v>
      </c>
      <c r="AI244" s="6">
        <v>0</v>
      </c>
      <c r="AJ244" s="6" t="s">
        <v>227</v>
      </c>
      <c r="AK244" s="6">
        <v>0</v>
      </c>
      <c r="AL244" s="6" t="s">
        <v>227</v>
      </c>
      <c r="AM244" s="6">
        <v>0</v>
      </c>
      <c r="AN244" s="6">
        <v>0</v>
      </c>
      <c r="AO244" s="6" t="s">
        <v>227</v>
      </c>
    </row>
    <row r="245" spans="1:41" hidden="1" x14ac:dyDescent="0.3">
      <c r="A245" s="246">
        <v>45618</v>
      </c>
      <c r="B245" s="6">
        <v>13206974</v>
      </c>
      <c r="C245" s="4" t="s">
        <v>294</v>
      </c>
      <c r="D245" s="6" t="s">
        <v>2273</v>
      </c>
      <c r="E245" s="47" t="s">
        <v>2698</v>
      </c>
      <c r="F245" s="47"/>
      <c r="G245" s="6">
        <v>83</v>
      </c>
      <c r="H245" s="6" t="s">
        <v>1379</v>
      </c>
      <c r="I245" s="6" t="s">
        <v>121</v>
      </c>
      <c r="J245" s="6" t="s">
        <v>131</v>
      </c>
      <c r="K245" s="6" t="s">
        <v>274</v>
      </c>
      <c r="L245" s="47" t="s">
        <v>2699</v>
      </c>
      <c r="M245" s="129">
        <v>45616</v>
      </c>
      <c r="N245" s="6" t="s">
        <v>268</v>
      </c>
      <c r="O245" s="6">
        <v>3</v>
      </c>
      <c r="P245" s="6">
        <f t="shared" si="11"/>
        <v>2</v>
      </c>
      <c r="Q245" s="6" t="s">
        <v>174</v>
      </c>
      <c r="R245" s="6" t="s">
        <v>174</v>
      </c>
      <c r="S245" s="6" t="s">
        <v>173</v>
      </c>
      <c r="T245" s="6" t="s">
        <v>173</v>
      </c>
      <c r="U245" s="6" t="s">
        <v>174</v>
      </c>
      <c r="V245" s="251">
        <f t="shared" si="12"/>
        <v>2</v>
      </c>
      <c r="W245" s="6" t="s">
        <v>186</v>
      </c>
      <c r="X245" s="6" t="s">
        <v>2734</v>
      </c>
      <c r="Y245" s="6" t="s">
        <v>28</v>
      </c>
      <c r="Z245" s="6"/>
      <c r="AA245" s="6" t="s">
        <v>7</v>
      </c>
      <c r="AB245" s="6" t="s">
        <v>174</v>
      </c>
      <c r="AC245" s="6" t="s">
        <v>174</v>
      </c>
      <c r="AD245" s="47" t="s">
        <v>2735</v>
      </c>
      <c r="AE245" s="6">
        <v>0</v>
      </c>
      <c r="AF245" s="6" t="s">
        <v>227</v>
      </c>
      <c r="AG245" s="6">
        <v>0</v>
      </c>
      <c r="AH245" s="6" t="s">
        <v>227</v>
      </c>
      <c r="AI245" s="6">
        <v>0</v>
      </c>
      <c r="AJ245" s="6" t="s">
        <v>227</v>
      </c>
      <c r="AK245" s="6">
        <v>0</v>
      </c>
      <c r="AL245" s="6" t="s">
        <v>227</v>
      </c>
      <c r="AM245" s="6">
        <v>0</v>
      </c>
      <c r="AN245" s="6">
        <v>0</v>
      </c>
      <c r="AO245" s="6" t="s">
        <v>227</v>
      </c>
    </row>
    <row r="246" spans="1:41" hidden="1" x14ac:dyDescent="0.3">
      <c r="A246" s="246">
        <v>45620</v>
      </c>
      <c r="B246" s="6">
        <v>13207197</v>
      </c>
      <c r="C246" s="6" t="s">
        <v>259</v>
      </c>
      <c r="D246" s="6" t="s">
        <v>196</v>
      </c>
      <c r="E246" s="47" t="s">
        <v>2704</v>
      </c>
      <c r="F246" s="47"/>
      <c r="G246" s="6">
        <v>33</v>
      </c>
      <c r="H246" s="6" t="s">
        <v>1379</v>
      </c>
      <c r="I246" s="6" t="s">
        <v>121</v>
      </c>
      <c r="J246" s="6" t="s">
        <v>136</v>
      </c>
      <c r="K246" s="6" t="s">
        <v>274</v>
      </c>
      <c r="L246" s="47" t="s">
        <v>2706</v>
      </c>
      <c r="M246" s="129">
        <v>45601</v>
      </c>
      <c r="N246" s="6" t="s">
        <v>268</v>
      </c>
      <c r="O246" s="6">
        <v>4</v>
      </c>
      <c r="P246" s="6">
        <f t="shared" si="11"/>
        <v>19</v>
      </c>
      <c r="Q246" s="6" t="s">
        <v>173</v>
      </c>
      <c r="R246" s="6" t="s">
        <v>173</v>
      </c>
      <c r="S246" s="6" t="s">
        <v>173</v>
      </c>
      <c r="T246" s="6" t="s">
        <v>174</v>
      </c>
      <c r="U246" s="6" t="s">
        <v>174</v>
      </c>
      <c r="V246" s="251">
        <f t="shared" si="12"/>
        <v>3</v>
      </c>
      <c r="W246" s="6" t="s">
        <v>2482</v>
      </c>
      <c r="X246" s="6" t="s">
        <v>2736</v>
      </c>
      <c r="Y246" s="6" t="s">
        <v>28</v>
      </c>
      <c r="Z246" s="6"/>
      <c r="AA246" s="6" t="s">
        <v>7</v>
      </c>
      <c r="AB246" s="6" t="s">
        <v>174</v>
      </c>
      <c r="AC246" s="6" t="s">
        <v>174</v>
      </c>
      <c r="AD246" s="47" t="s">
        <v>2737</v>
      </c>
      <c r="AE246" s="6">
        <v>0</v>
      </c>
      <c r="AF246" s="6" t="s">
        <v>227</v>
      </c>
      <c r="AG246" s="6">
        <v>0</v>
      </c>
      <c r="AH246" s="6" t="s">
        <v>227</v>
      </c>
      <c r="AI246" s="6">
        <v>0</v>
      </c>
      <c r="AJ246" s="6" t="s">
        <v>227</v>
      </c>
      <c r="AK246" s="6">
        <v>0</v>
      </c>
      <c r="AL246" s="6" t="s">
        <v>227</v>
      </c>
      <c r="AM246" s="6">
        <v>0</v>
      </c>
      <c r="AN246" s="6">
        <v>0</v>
      </c>
      <c r="AO246" s="6" t="s">
        <v>227</v>
      </c>
    </row>
    <row r="247" spans="1:41" hidden="1" x14ac:dyDescent="0.3">
      <c r="A247" s="246">
        <v>45621</v>
      </c>
      <c r="B247" s="6">
        <v>13207343</v>
      </c>
      <c r="C247" s="6" t="s">
        <v>259</v>
      </c>
      <c r="D247" s="4" t="s">
        <v>24</v>
      </c>
      <c r="E247" s="47" t="s">
        <v>2705</v>
      </c>
      <c r="F247" s="47"/>
      <c r="G247" s="6">
        <v>76</v>
      </c>
      <c r="H247" s="6" t="s">
        <v>1379</v>
      </c>
      <c r="I247" s="6" t="s">
        <v>121</v>
      </c>
      <c r="J247" s="6" t="s">
        <v>223</v>
      </c>
      <c r="K247" s="6" t="s">
        <v>274</v>
      </c>
      <c r="L247" s="47" t="s">
        <v>2707</v>
      </c>
      <c r="M247" s="129">
        <v>45618</v>
      </c>
      <c r="N247" s="6" t="s">
        <v>268</v>
      </c>
      <c r="O247" s="6">
        <v>3</v>
      </c>
      <c r="P247" s="6">
        <f t="shared" si="11"/>
        <v>3</v>
      </c>
      <c r="Q247" s="6" t="s">
        <v>173</v>
      </c>
      <c r="R247" s="6" t="s">
        <v>173</v>
      </c>
      <c r="S247" s="6" t="s">
        <v>173</v>
      </c>
      <c r="T247" s="6" t="s">
        <v>174</v>
      </c>
      <c r="U247" s="6" t="s">
        <v>1517</v>
      </c>
      <c r="V247" s="251">
        <f t="shared" si="12"/>
        <v>3</v>
      </c>
      <c r="W247" s="6" t="s">
        <v>44</v>
      </c>
      <c r="X247" s="6" t="s">
        <v>2738</v>
      </c>
      <c r="Y247" s="6" t="s">
        <v>36</v>
      </c>
      <c r="Z247" s="6"/>
      <c r="AA247" s="6" t="s">
        <v>7</v>
      </c>
      <c r="AB247" s="6" t="s">
        <v>174</v>
      </c>
      <c r="AC247" s="6" t="s">
        <v>174</v>
      </c>
      <c r="AD247" s="47" t="s">
        <v>2739</v>
      </c>
      <c r="AE247" s="6">
        <v>0</v>
      </c>
      <c r="AF247" s="6" t="s">
        <v>227</v>
      </c>
      <c r="AG247" s="6">
        <v>0</v>
      </c>
      <c r="AH247" s="6" t="s">
        <v>227</v>
      </c>
      <c r="AI247" s="6">
        <v>0</v>
      </c>
      <c r="AJ247" s="6" t="s">
        <v>227</v>
      </c>
      <c r="AK247" s="6">
        <v>0</v>
      </c>
      <c r="AL247" s="6" t="s">
        <v>227</v>
      </c>
      <c r="AM247" s="6">
        <v>0</v>
      </c>
      <c r="AN247" s="6">
        <v>0</v>
      </c>
      <c r="AO247" s="6" t="s">
        <v>227</v>
      </c>
    </row>
    <row r="248" spans="1:41" hidden="1" x14ac:dyDescent="0.3">
      <c r="A248" s="246">
        <v>45621</v>
      </c>
      <c r="B248" s="6">
        <v>13207967</v>
      </c>
      <c r="C248" s="6" t="s">
        <v>259</v>
      </c>
      <c r="D248" s="4" t="s">
        <v>24</v>
      </c>
      <c r="E248" s="47" t="s">
        <v>2715</v>
      </c>
      <c r="F248" s="47"/>
      <c r="G248" s="6">
        <v>40</v>
      </c>
      <c r="H248" s="6" t="s">
        <v>1379</v>
      </c>
      <c r="I248" s="6" t="s">
        <v>116</v>
      </c>
      <c r="J248" s="6" t="s">
        <v>224</v>
      </c>
      <c r="K248" s="6" t="s">
        <v>262</v>
      </c>
      <c r="L248" s="47" t="s">
        <v>2740</v>
      </c>
      <c r="M248" s="129">
        <v>45610</v>
      </c>
      <c r="N248" s="6" t="s">
        <v>268</v>
      </c>
      <c r="O248" s="6">
        <v>2</v>
      </c>
      <c r="P248" s="6">
        <f t="shared" si="11"/>
        <v>11</v>
      </c>
      <c r="Q248" s="6" t="s">
        <v>174</v>
      </c>
      <c r="R248" s="6" t="s">
        <v>174</v>
      </c>
      <c r="S248" s="6" t="s">
        <v>173</v>
      </c>
      <c r="T248" s="6" t="s">
        <v>174</v>
      </c>
      <c r="U248" s="6" t="s">
        <v>2729</v>
      </c>
      <c r="V248" s="251">
        <f t="shared" si="12"/>
        <v>1</v>
      </c>
      <c r="W248" s="6" t="s">
        <v>44</v>
      </c>
      <c r="X248" s="6" t="s">
        <v>2741</v>
      </c>
      <c r="Y248" s="6" t="s">
        <v>43</v>
      </c>
      <c r="Z248" s="6"/>
      <c r="AA248" s="6" t="s">
        <v>12</v>
      </c>
      <c r="AB248" s="6" t="s">
        <v>174</v>
      </c>
      <c r="AC248" s="6" t="s">
        <v>174</v>
      </c>
      <c r="AD248" s="47" t="s">
        <v>2742</v>
      </c>
      <c r="AE248" s="6">
        <v>0</v>
      </c>
      <c r="AF248" s="6" t="s">
        <v>227</v>
      </c>
      <c r="AG248" s="6">
        <v>0</v>
      </c>
      <c r="AH248" s="6" t="s">
        <v>227</v>
      </c>
      <c r="AI248" s="6">
        <v>0</v>
      </c>
      <c r="AJ248" s="6" t="s">
        <v>227</v>
      </c>
      <c r="AK248" s="6">
        <v>0</v>
      </c>
      <c r="AL248" s="6" t="s">
        <v>227</v>
      </c>
      <c r="AM248" s="6">
        <v>0</v>
      </c>
      <c r="AN248" s="6">
        <v>0</v>
      </c>
      <c r="AO248" s="6" t="s">
        <v>227</v>
      </c>
    </row>
    <row r="249" spans="1:41" hidden="1" x14ac:dyDescent="0.3">
      <c r="A249" s="246">
        <v>45621</v>
      </c>
      <c r="B249" s="6">
        <v>13208442</v>
      </c>
      <c r="C249" s="6" t="s">
        <v>259</v>
      </c>
      <c r="D249" s="4" t="s">
        <v>24</v>
      </c>
      <c r="E249" s="47" t="s">
        <v>2716</v>
      </c>
      <c r="F249" s="47"/>
      <c r="G249" s="6">
        <v>64</v>
      </c>
      <c r="H249" s="6" t="s">
        <v>1379</v>
      </c>
      <c r="I249" s="6" t="s">
        <v>118</v>
      </c>
      <c r="J249" s="6" t="s">
        <v>1402</v>
      </c>
      <c r="K249" s="6" t="s">
        <v>262</v>
      </c>
      <c r="L249" s="47" t="s">
        <v>2718</v>
      </c>
      <c r="M249" s="129">
        <v>45619</v>
      </c>
      <c r="N249" s="6" t="s">
        <v>268</v>
      </c>
      <c r="O249" s="6">
        <v>3</v>
      </c>
      <c r="P249" s="6">
        <f t="shared" si="11"/>
        <v>2</v>
      </c>
      <c r="Q249" s="6" t="s">
        <v>174</v>
      </c>
      <c r="R249" s="6" t="s">
        <v>174</v>
      </c>
      <c r="S249" s="6" t="s">
        <v>173</v>
      </c>
      <c r="T249" s="6" t="s">
        <v>174</v>
      </c>
      <c r="U249" s="6" t="s">
        <v>174</v>
      </c>
      <c r="V249" s="251">
        <f t="shared" si="12"/>
        <v>1</v>
      </c>
      <c r="W249" s="6" t="s">
        <v>2483</v>
      </c>
      <c r="X249" s="6"/>
      <c r="Y249" s="6" t="s">
        <v>36</v>
      </c>
      <c r="Z249" s="6"/>
      <c r="AA249" s="6" t="s">
        <v>12</v>
      </c>
      <c r="AB249" s="6" t="s">
        <v>174</v>
      </c>
      <c r="AC249" s="6" t="s">
        <v>174</v>
      </c>
      <c r="AD249" s="47" t="s">
        <v>2743</v>
      </c>
      <c r="AE249" s="6">
        <v>0</v>
      </c>
      <c r="AF249" s="6" t="s">
        <v>227</v>
      </c>
      <c r="AG249" s="6">
        <v>0</v>
      </c>
      <c r="AH249" s="6" t="s">
        <v>227</v>
      </c>
      <c r="AI249" s="6">
        <v>0</v>
      </c>
      <c r="AJ249" s="6" t="s">
        <v>227</v>
      </c>
      <c r="AK249" s="6">
        <v>0</v>
      </c>
      <c r="AL249" s="6" t="s">
        <v>227</v>
      </c>
      <c r="AM249" s="6">
        <v>0</v>
      </c>
      <c r="AN249" s="6">
        <v>0</v>
      </c>
      <c r="AO249" s="6" t="s">
        <v>227</v>
      </c>
    </row>
    <row r="250" spans="1:41" hidden="1" x14ac:dyDescent="0.3">
      <c r="A250" s="246">
        <v>45621</v>
      </c>
      <c r="B250" s="6">
        <v>13208561</v>
      </c>
      <c r="C250" s="6" t="s">
        <v>259</v>
      </c>
      <c r="D250" s="4" t="s">
        <v>24</v>
      </c>
      <c r="E250" s="47" t="s">
        <v>2717</v>
      </c>
      <c r="F250" s="47"/>
      <c r="G250" s="6">
        <v>55</v>
      </c>
      <c r="H250" s="6" t="s">
        <v>1379</v>
      </c>
      <c r="I250" s="6" t="s">
        <v>121</v>
      </c>
      <c r="J250" s="6" t="s">
        <v>226</v>
      </c>
      <c r="K250" s="6" t="s">
        <v>262</v>
      </c>
      <c r="L250" s="47" t="s">
        <v>2719</v>
      </c>
      <c r="M250" s="129">
        <v>45593</v>
      </c>
      <c r="N250" s="6" t="s">
        <v>268</v>
      </c>
      <c r="O250" s="6">
        <v>2</v>
      </c>
      <c r="P250" s="6">
        <f t="shared" si="11"/>
        <v>28</v>
      </c>
      <c r="Q250" s="6" t="s">
        <v>173</v>
      </c>
      <c r="R250" s="6" t="s">
        <v>174</v>
      </c>
      <c r="S250" s="6" t="s">
        <v>173</v>
      </c>
      <c r="T250" s="6" t="s">
        <v>174</v>
      </c>
      <c r="U250" s="6" t="s">
        <v>174</v>
      </c>
      <c r="V250" s="251">
        <f t="shared" si="12"/>
        <v>2</v>
      </c>
      <c r="W250" s="6" t="s">
        <v>29</v>
      </c>
      <c r="X250" s="6" t="s">
        <v>2736</v>
      </c>
      <c r="Y250" s="6" t="s">
        <v>28</v>
      </c>
      <c r="Z250" s="6"/>
      <c r="AA250" s="6" t="s">
        <v>7</v>
      </c>
      <c r="AB250" s="6" t="s">
        <v>173</v>
      </c>
      <c r="AC250" s="6" t="s">
        <v>174</v>
      </c>
      <c r="AD250" s="47" t="s">
        <v>2744</v>
      </c>
      <c r="AE250" s="6">
        <v>0</v>
      </c>
      <c r="AF250" s="6" t="s">
        <v>227</v>
      </c>
      <c r="AG250" s="6">
        <v>0</v>
      </c>
      <c r="AH250" s="6" t="s">
        <v>227</v>
      </c>
      <c r="AI250" s="6">
        <v>0</v>
      </c>
      <c r="AJ250" s="6" t="s">
        <v>227</v>
      </c>
      <c r="AK250" s="6">
        <v>0</v>
      </c>
      <c r="AL250" s="6" t="s">
        <v>227</v>
      </c>
      <c r="AM250" s="6">
        <v>0</v>
      </c>
      <c r="AN250" s="6">
        <v>0</v>
      </c>
      <c r="AO250" s="6" t="s">
        <v>227</v>
      </c>
    </row>
    <row r="251" spans="1:41" hidden="1" x14ac:dyDescent="0.3">
      <c r="A251" s="246">
        <v>45622</v>
      </c>
      <c r="B251" s="6">
        <v>13210159</v>
      </c>
      <c r="C251" s="4" t="s">
        <v>294</v>
      </c>
      <c r="D251" s="4" t="s">
        <v>26</v>
      </c>
      <c r="E251" s="47" t="s">
        <v>2745</v>
      </c>
      <c r="F251" s="47"/>
      <c r="G251" s="6">
        <v>53</v>
      </c>
      <c r="H251" s="6" t="s">
        <v>283</v>
      </c>
      <c r="I251" s="6" t="s">
        <v>121</v>
      </c>
      <c r="J251" s="6" t="s">
        <v>226</v>
      </c>
      <c r="K251" s="6" t="s">
        <v>274</v>
      </c>
      <c r="L251" s="47" t="s">
        <v>2746</v>
      </c>
      <c r="M251" s="129">
        <v>45614</v>
      </c>
      <c r="N251" s="6" t="s">
        <v>268</v>
      </c>
      <c r="O251" s="6">
        <v>0</v>
      </c>
      <c r="P251" s="6">
        <f t="shared" si="11"/>
        <v>8</v>
      </c>
      <c r="Q251" s="6" t="s">
        <v>174</v>
      </c>
      <c r="R251" s="6" t="s">
        <v>174</v>
      </c>
      <c r="S251" s="6" t="s">
        <v>174</v>
      </c>
      <c r="T251" s="6" t="s">
        <v>174</v>
      </c>
      <c r="U251" s="6" t="s">
        <v>174</v>
      </c>
      <c r="V251" s="251">
        <f t="shared" si="12"/>
        <v>0</v>
      </c>
      <c r="W251" s="6" t="s">
        <v>27</v>
      </c>
      <c r="X251" s="6"/>
      <c r="Y251" s="6" t="s">
        <v>31</v>
      </c>
      <c r="Z251" s="6"/>
      <c r="AA251" s="6" t="s">
        <v>14</v>
      </c>
      <c r="AB251" s="6" t="s">
        <v>174</v>
      </c>
      <c r="AC251" s="6" t="s">
        <v>174</v>
      </c>
      <c r="AD251" s="47" t="s">
        <v>2747</v>
      </c>
      <c r="AE251" s="6">
        <v>0</v>
      </c>
      <c r="AF251" s="6" t="s">
        <v>227</v>
      </c>
      <c r="AG251" s="6">
        <v>0</v>
      </c>
      <c r="AH251" s="6" t="s">
        <v>227</v>
      </c>
      <c r="AI251" s="6">
        <v>0</v>
      </c>
      <c r="AJ251" s="6" t="s">
        <v>227</v>
      </c>
      <c r="AK251" s="6">
        <v>0</v>
      </c>
      <c r="AL251" s="6" t="s">
        <v>227</v>
      </c>
      <c r="AM251" s="6">
        <v>0</v>
      </c>
      <c r="AN251" s="6">
        <v>0</v>
      </c>
      <c r="AO251" s="6" t="s">
        <v>227</v>
      </c>
    </row>
    <row r="252" spans="1:41" hidden="1" x14ac:dyDescent="0.3">
      <c r="A252" s="246">
        <v>45622</v>
      </c>
      <c r="B252" s="6">
        <v>13211453</v>
      </c>
      <c r="C252" s="4" t="s">
        <v>294</v>
      </c>
      <c r="D252" s="6" t="s">
        <v>198</v>
      </c>
      <c r="E252" s="47" t="s">
        <v>2750</v>
      </c>
      <c r="F252" s="47"/>
      <c r="G252" s="6">
        <v>34</v>
      </c>
      <c r="H252" s="6" t="s">
        <v>1379</v>
      </c>
      <c r="I252" s="6" t="s">
        <v>121</v>
      </c>
      <c r="J252" s="6" t="s">
        <v>1402</v>
      </c>
      <c r="K252" s="6" t="s">
        <v>262</v>
      </c>
      <c r="L252" s="47" t="s">
        <v>2751</v>
      </c>
      <c r="M252" s="129">
        <v>45622</v>
      </c>
      <c r="N252" s="6" t="s">
        <v>268</v>
      </c>
      <c r="O252" s="6">
        <v>4</v>
      </c>
      <c r="P252" s="6">
        <f t="shared" si="11"/>
        <v>0</v>
      </c>
      <c r="Q252" s="6" t="s">
        <v>174</v>
      </c>
      <c r="R252" s="6" t="s">
        <v>174</v>
      </c>
      <c r="S252" s="6" t="s">
        <v>173</v>
      </c>
      <c r="T252" s="6" t="s">
        <v>174</v>
      </c>
      <c r="U252" s="6" t="s">
        <v>174</v>
      </c>
      <c r="V252" s="251">
        <f t="shared" si="12"/>
        <v>1</v>
      </c>
      <c r="W252" s="6" t="s">
        <v>2754</v>
      </c>
      <c r="X252" s="6"/>
      <c r="Y252" s="6" t="s">
        <v>227</v>
      </c>
      <c r="Z252" s="6"/>
      <c r="AA252" s="6" t="s">
        <v>14</v>
      </c>
      <c r="AB252" s="6" t="s">
        <v>174</v>
      </c>
      <c r="AC252" s="6" t="s">
        <v>174</v>
      </c>
      <c r="AD252" s="47" t="s">
        <v>2752</v>
      </c>
      <c r="AE252" s="6">
        <v>0</v>
      </c>
      <c r="AF252" s="6" t="s">
        <v>227</v>
      </c>
      <c r="AG252" s="6">
        <v>0</v>
      </c>
      <c r="AH252" s="6" t="s">
        <v>227</v>
      </c>
      <c r="AI252" s="6">
        <v>0</v>
      </c>
      <c r="AJ252" s="6" t="s">
        <v>227</v>
      </c>
      <c r="AK252" s="6">
        <v>0</v>
      </c>
      <c r="AL252" s="6" t="s">
        <v>227</v>
      </c>
      <c r="AM252" s="6">
        <v>0</v>
      </c>
      <c r="AN252" s="6">
        <v>0</v>
      </c>
      <c r="AO252" s="6" t="s">
        <v>227</v>
      </c>
    </row>
    <row r="253" spans="1:41" hidden="1" x14ac:dyDescent="0.3">
      <c r="A253" s="246">
        <v>45623</v>
      </c>
      <c r="B253" s="6">
        <v>13213028</v>
      </c>
      <c r="C253" s="6" t="s">
        <v>259</v>
      </c>
      <c r="D253" s="6" t="s">
        <v>35</v>
      </c>
      <c r="E253" s="47" t="s">
        <v>2753</v>
      </c>
      <c r="F253" s="47"/>
      <c r="G253" s="6">
        <v>43</v>
      </c>
      <c r="H253" s="6" t="s">
        <v>1379</v>
      </c>
      <c r="I253" s="6" t="s">
        <v>121</v>
      </c>
      <c r="J253" s="6" t="s">
        <v>136</v>
      </c>
      <c r="K253" s="6" t="s">
        <v>262</v>
      </c>
      <c r="L253" s="47" t="s">
        <v>2759</v>
      </c>
      <c r="M253" s="129">
        <v>45619</v>
      </c>
      <c r="N253" s="6" t="s">
        <v>268</v>
      </c>
      <c r="O253" s="6">
        <v>4</v>
      </c>
      <c r="P253" s="6">
        <f t="shared" si="11"/>
        <v>4</v>
      </c>
      <c r="Q253" s="6" t="s">
        <v>173</v>
      </c>
      <c r="R253" s="6" t="s">
        <v>173</v>
      </c>
      <c r="S253" s="6" t="s">
        <v>173</v>
      </c>
      <c r="T253" s="6" t="s">
        <v>174</v>
      </c>
      <c r="U253" s="6" t="s">
        <v>1517</v>
      </c>
      <c r="V253" s="251">
        <f t="shared" si="12"/>
        <v>3</v>
      </c>
      <c r="W253" s="6" t="s">
        <v>35</v>
      </c>
      <c r="X253" s="6" t="s">
        <v>1873</v>
      </c>
      <c r="Y253" s="6" t="s">
        <v>46</v>
      </c>
      <c r="Z253" s="6"/>
      <c r="AA253" s="6" t="s">
        <v>7</v>
      </c>
      <c r="AB253" s="6" t="s">
        <v>174</v>
      </c>
      <c r="AC253" s="6" t="s">
        <v>174</v>
      </c>
      <c r="AD253" s="47" t="s">
        <v>2755</v>
      </c>
      <c r="AE253" s="6">
        <v>1</v>
      </c>
      <c r="AF253" s="6" t="s">
        <v>2756</v>
      </c>
      <c r="AG253" s="6">
        <v>1</v>
      </c>
      <c r="AH253" s="6" t="s">
        <v>114</v>
      </c>
      <c r="AI253" s="6">
        <v>0</v>
      </c>
      <c r="AJ253" s="6" t="s">
        <v>227</v>
      </c>
      <c r="AK253" s="6">
        <v>0</v>
      </c>
      <c r="AL253" s="6" t="s">
        <v>227</v>
      </c>
      <c r="AM253" s="6">
        <v>0</v>
      </c>
      <c r="AN253" s="6">
        <v>0</v>
      </c>
      <c r="AO253" s="6" t="s">
        <v>227</v>
      </c>
    </row>
    <row r="254" spans="1:41" hidden="1" x14ac:dyDescent="0.3">
      <c r="A254" s="246">
        <v>45623</v>
      </c>
      <c r="B254" s="6">
        <v>13213431</v>
      </c>
      <c r="C254" s="6" t="s">
        <v>259</v>
      </c>
      <c r="D254" s="4" t="s">
        <v>24</v>
      </c>
      <c r="E254" s="47" t="s">
        <v>2757</v>
      </c>
      <c r="F254" s="47"/>
      <c r="G254" s="6">
        <v>93</v>
      </c>
      <c r="H254" s="6" t="s">
        <v>1379</v>
      </c>
      <c r="I254" s="6" t="s">
        <v>118</v>
      </c>
      <c r="J254" s="6" t="s">
        <v>223</v>
      </c>
      <c r="K254" s="6" t="s">
        <v>274</v>
      </c>
      <c r="L254" s="47" t="s">
        <v>2758</v>
      </c>
      <c r="M254" s="129">
        <v>45619</v>
      </c>
      <c r="N254" s="6" t="s">
        <v>257</v>
      </c>
      <c r="O254" s="6">
        <v>2</v>
      </c>
      <c r="P254" s="6">
        <f t="shared" si="11"/>
        <v>4</v>
      </c>
      <c r="Q254" s="6" t="s">
        <v>174</v>
      </c>
      <c r="R254" s="6" t="s">
        <v>174</v>
      </c>
      <c r="S254" s="6" t="s">
        <v>173</v>
      </c>
      <c r="T254" s="6" t="s">
        <v>174</v>
      </c>
      <c r="U254" s="6" t="s">
        <v>174</v>
      </c>
      <c r="V254" s="251">
        <f t="shared" ref="V254:V283" si="13">COUNTIF(Q254:T254,"SIM")</f>
        <v>1</v>
      </c>
      <c r="W254" s="6" t="s">
        <v>47</v>
      </c>
      <c r="X254" s="6"/>
      <c r="Y254" s="4" t="s">
        <v>36</v>
      </c>
      <c r="Z254" s="6"/>
      <c r="AA254" s="6" t="s">
        <v>12</v>
      </c>
      <c r="AB254" s="6" t="s">
        <v>174</v>
      </c>
      <c r="AC254" s="6" t="s">
        <v>174</v>
      </c>
      <c r="AD254" s="47" t="s">
        <v>2760</v>
      </c>
      <c r="AE254" s="6">
        <v>0</v>
      </c>
      <c r="AF254" s="6" t="s">
        <v>227</v>
      </c>
      <c r="AG254" s="6">
        <v>0</v>
      </c>
      <c r="AH254" s="6" t="s">
        <v>227</v>
      </c>
      <c r="AI254" s="6">
        <v>0</v>
      </c>
      <c r="AJ254" s="6" t="s">
        <v>227</v>
      </c>
      <c r="AK254" s="6">
        <v>0</v>
      </c>
      <c r="AL254" s="6" t="s">
        <v>227</v>
      </c>
      <c r="AM254" s="6">
        <v>0</v>
      </c>
      <c r="AN254" s="6">
        <v>0</v>
      </c>
      <c r="AO254" s="6" t="s">
        <v>227</v>
      </c>
    </row>
    <row r="255" spans="1:41" hidden="1" x14ac:dyDescent="0.3">
      <c r="A255" s="246">
        <v>45623</v>
      </c>
      <c r="B255" s="6">
        <v>13214108</v>
      </c>
      <c r="C255" s="6" t="s">
        <v>259</v>
      </c>
      <c r="D255" s="6" t="s">
        <v>2810</v>
      </c>
      <c r="E255" s="47" t="s">
        <v>2761</v>
      </c>
      <c r="F255" s="47"/>
      <c r="G255" s="6">
        <v>27</v>
      </c>
      <c r="H255" s="6" t="s">
        <v>1379</v>
      </c>
      <c r="I255" s="6" t="s">
        <v>118</v>
      </c>
      <c r="J255" s="6" t="s">
        <v>1402</v>
      </c>
      <c r="K255" s="6" t="s">
        <v>262</v>
      </c>
      <c r="L255" s="47" t="s">
        <v>2762</v>
      </c>
      <c r="M255" s="129">
        <v>45617</v>
      </c>
      <c r="N255" s="6" t="s">
        <v>268</v>
      </c>
      <c r="O255" s="6">
        <v>6</v>
      </c>
      <c r="P255" s="6">
        <f t="shared" si="11"/>
        <v>6</v>
      </c>
      <c r="Q255" s="6" t="s">
        <v>174</v>
      </c>
      <c r="R255" s="6" t="s">
        <v>174</v>
      </c>
      <c r="S255" s="6" t="s">
        <v>173</v>
      </c>
      <c r="T255" s="6" t="s">
        <v>174</v>
      </c>
      <c r="U255" s="6" t="s">
        <v>174</v>
      </c>
      <c r="V255" s="251">
        <f t="shared" si="13"/>
        <v>1</v>
      </c>
      <c r="W255" s="6" t="s">
        <v>52</v>
      </c>
      <c r="X255" s="6"/>
      <c r="Y255" s="6" t="s">
        <v>55</v>
      </c>
      <c r="Z255" s="6"/>
      <c r="AA255" s="6" t="s">
        <v>7</v>
      </c>
      <c r="AB255" s="6" t="s">
        <v>173</v>
      </c>
      <c r="AC255" s="6" t="s">
        <v>1529</v>
      </c>
      <c r="AD255" s="47" t="s">
        <v>2778</v>
      </c>
      <c r="AE255" s="6">
        <v>1</v>
      </c>
      <c r="AF255" s="6" t="s">
        <v>2779</v>
      </c>
      <c r="AG255" s="6">
        <v>2</v>
      </c>
      <c r="AH255" s="6" t="s">
        <v>2780</v>
      </c>
      <c r="AI255" s="6">
        <v>0</v>
      </c>
      <c r="AJ255" s="6" t="s">
        <v>227</v>
      </c>
      <c r="AK255" s="6">
        <v>0</v>
      </c>
      <c r="AL255" s="6" t="s">
        <v>227</v>
      </c>
      <c r="AM255" s="6">
        <v>0</v>
      </c>
      <c r="AN255" s="6">
        <v>0</v>
      </c>
      <c r="AO255" s="6" t="s">
        <v>227</v>
      </c>
    </row>
    <row r="256" spans="1:41" hidden="1" x14ac:dyDescent="0.3">
      <c r="A256" s="246">
        <v>45624</v>
      </c>
      <c r="B256" s="6">
        <v>13216068</v>
      </c>
      <c r="C256" s="4" t="s">
        <v>294</v>
      </c>
      <c r="D256" s="6" t="s">
        <v>198</v>
      </c>
      <c r="E256" s="47" t="s">
        <v>2764</v>
      </c>
      <c r="F256" s="47"/>
      <c r="G256" s="6">
        <v>59</v>
      </c>
      <c r="H256" s="6" t="s">
        <v>1379</v>
      </c>
      <c r="I256" s="6" t="s">
        <v>118</v>
      </c>
      <c r="J256" s="6" t="s">
        <v>136</v>
      </c>
      <c r="K256" s="6" t="s">
        <v>262</v>
      </c>
      <c r="L256" s="47" t="s">
        <v>2771</v>
      </c>
      <c r="M256" s="129">
        <v>45603</v>
      </c>
      <c r="N256" s="6" t="s">
        <v>257</v>
      </c>
      <c r="O256" s="6">
        <v>13</v>
      </c>
      <c r="P256" s="6">
        <f t="shared" si="11"/>
        <v>21</v>
      </c>
      <c r="Q256" s="6" t="s">
        <v>174</v>
      </c>
      <c r="R256" s="6" t="s">
        <v>174</v>
      </c>
      <c r="S256" s="6" t="s">
        <v>173</v>
      </c>
      <c r="T256" s="6" t="s">
        <v>174</v>
      </c>
      <c r="U256" s="6" t="s">
        <v>174</v>
      </c>
      <c r="V256" s="251">
        <f t="shared" si="13"/>
        <v>1</v>
      </c>
      <c r="W256" s="6" t="s">
        <v>2754</v>
      </c>
      <c r="X256" s="6"/>
      <c r="Y256" s="6" t="s">
        <v>227</v>
      </c>
      <c r="Z256" s="6"/>
      <c r="AA256" s="6" t="s">
        <v>14</v>
      </c>
      <c r="AB256" s="6" t="s">
        <v>173</v>
      </c>
      <c r="AC256" s="6" t="s">
        <v>1529</v>
      </c>
      <c r="AD256" s="47" t="s">
        <v>2783</v>
      </c>
      <c r="AE256" s="6">
        <v>1</v>
      </c>
      <c r="AF256" s="6" t="s">
        <v>2784</v>
      </c>
      <c r="AG256" s="6">
        <v>1</v>
      </c>
      <c r="AH256" s="6" t="s">
        <v>39</v>
      </c>
      <c r="AI256" s="6">
        <v>0</v>
      </c>
      <c r="AJ256" s="6" t="s">
        <v>227</v>
      </c>
      <c r="AK256" s="6">
        <v>0</v>
      </c>
      <c r="AL256" s="6" t="s">
        <v>227</v>
      </c>
      <c r="AM256" s="6">
        <v>0</v>
      </c>
      <c r="AN256" s="6">
        <v>0</v>
      </c>
      <c r="AO256" s="6" t="s">
        <v>227</v>
      </c>
    </row>
    <row r="257" spans="1:41" hidden="1" x14ac:dyDescent="0.3">
      <c r="A257" s="246">
        <v>45624</v>
      </c>
      <c r="B257" s="6">
        <v>13216338</v>
      </c>
      <c r="C257" s="4" t="s">
        <v>294</v>
      </c>
      <c r="D257" s="6" t="s">
        <v>2273</v>
      </c>
      <c r="E257" s="47" t="s">
        <v>2765</v>
      </c>
      <c r="F257" s="47"/>
      <c r="G257" s="6">
        <v>54</v>
      </c>
      <c r="H257" s="6" t="s">
        <v>1379</v>
      </c>
      <c r="I257" s="6" t="s">
        <v>121</v>
      </c>
      <c r="J257" s="6" t="s">
        <v>224</v>
      </c>
      <c r="K257" s="6" t="s">
        <v>262</v>
      </c>
      <c r="L257" s="47" t="s">
        <v>2772</v>
      </c>
      <c r="M257" s="129">
        <v>45539</v>
      </c>
      <c r="N257" s="6" t="s">
        <v>268</v>
      </c>
      <c r="O257" s="6">
        <v>8</v>
      </c>
      <c r="P257" s="6">
        <f t="shared" si="11"/>
        <v>85</v>
      </c>
      <c r="Q257" s="6" t="s">
        <v>174</v>
      </c>
      <c r="R257" s="6" t="s">
        <v>174</v>
      </c>
      <c r="S257" s="6" t="s">
        <v>173</v>
      </c>
      <c r="T257" s="6" t="s">
        <v>174</v>
      </c>
      <c r="U257" s="6" t="s">
        <v>174</v>
      </c>
      <c r="V257" s="251">
        <f t="shared" si="13"/>
        <v>1</v>
      </c>
      <c r="W257" s="6" t="s">
        <v>85</v>
      </c>
      <c r="X257" s="6"/>
      <c r="Y257" s="6" t="s">
        <v>55</v>
      </c>
      <c r="Z257" s="6"/>
      <c r="AA257" s="6" t="s">
        <v>12</v>
      </c>
      <c r="AB257" s="6" t="s">
        <v>174</v>
      </c>
      <c r="AC257" s="6" t="s">
        <v>2785</v>
      </c>
      <c r="AD257" s="47" t="s">
        <v>2786</v>
      </c>
      <c r="AE257" s="6">
        <v>1</v>
      </c>
      <c r="AF257" s="6" t="s">
        <v>2787</v>
      </c>
      <c r="AG257" s="6">
        <v>1</v>
      </c>
      <c r="AH257" s="6" t="s">
        <v>39</v>
      </c>
      <c r="AI257" s="6">
        <v>0</v>
      </c>
      <c r="AJ257" s="6" t="s">
        <v>227</v>
      </c>
      <c r="AK257" s="6">
        <v>0</v>
      </c>
      <c r="AL257" s="6" t="s">
        <v>227</v>
      </c>
      <c r="AM257" s="6">
        <v>0</v>
      </c>
      <c r="AN257" s="6">
        <v>0</v>
      </c>
      <c r="AO257" s="6" t="s">
        <v>227</v>
      </c>
    </row>
    <row r="258" spans="1:41" hidden="1" x14ac:dyDescent="0.3">
      <c r="A258" s="246">
        <v>45624</v>
      </c>
      <c r="B258" s="6">
        <v>13216384</v>
      </c>
      <c r="C258" s="6" t="s">
        <v>259</v>
      </c>
      <c r="D258" s="6" t="s">
        <v>2789</v>
      </c>
      <c r="E258" s="47" t="s">
        <v>2766</v>
      </c>
      <c r="F258" s="47"/>
      <c r="G258" s="6">
        <v>61</v>
      </c>
      <c r="H258" s="6" t="s">
        <v>1220</v>
      </c>
      <c r="I258" s="6" t="s">
        <v>121</v>
      </c>
      <c r="J258" s="6" t="s">
        <v>1402</v>
      </c>
      <c r="K258" s="6" t="s">
        <v>274</v>
      </c>
      <c r="L258" s="47" t="s">
        <v>2773</v>
      </c>
      <c r="M258" s="129">
        <v>45623</v>
      </c>
      <c r="N258" s="6" t="s">
        <v>268</v>
      </c>
      <c r="O258" s="6">
        <v>3</v>
      </c>
      <c r="P258" s="6">
        <f t="shared" si="11"/>
        <v>1</v>
      </c>
      <c r="Q258" s="6" t="s">
        <v>174</v>
      </c>
      <c r="R258" s="6" t="s">
        <v>174</v>
      </c>
      <c r="S258" s="6" t="s">
        <v>173</v>
      </c>
      <c r="T258" s="6" t="s">
        <v>174</v>
      </c>
      <c r="U258" s="6" t="s">
        <v>174</v>
      </c>
      <c r="V258" s="251">
        <f t="shared" si="13"/>
        <v>1</v>
      </c>
      <c r="W258" s="6" t="s">
        <v>2375</v>
      </c>
      <c r="X258" s="6"/>
      <c r="Y258" s="6" t="s">
        <v>43</v>
      </c>
      <c r="Z258" s="6"/>
      <c r="AA258" s="6" t="s">
        <v>12</v>
      </c>
      <c r="AB258" s="6" t="s">
        <v>174</v>
      </c>
      <c r="AC258" s="6" t="s">
        <v>174</v>
      </c>
      <c r="AD258" s="47" t="s">
        <v>2788</v>
      </c>
      <c r="AE258" s="6">
        <v>0</v>
      </c>
      <c r="AF258" s="6" t="s">
        <v>227</v>
      </c>
      <c r="AG258" s="6">
        <v>0</v>
      </c>
      <c r="AH258" s="6" t="s">
        <v>227</v>
      </c>
      <c r="AI258" s="6">
        <v>0</v>
      </c>
      <c r="AJ258" s="6" t="s">
        <v>227</v>
      </c>
      <c r="AK258" s="6">
        <v>0</v>
      </c>
      <c r="AL258" s="6" t="s">
        <v>227</v>
      </c>
      <c r="AM258" s="6">
        <v>0</v>
      </c>
      <c r="AN258" s="6">
        <v>0</v>
      </c>
      <c r="AO258" s="6" t="s">
        <v>227</v>
      </c>
    </row>
    <row r="259" spans="1:41" hidden="1" x14ac:dyDescent="0.3">
      <c r="A259" s="246">
        <v>45624</v>
      </c>
      <c r="B259" s="6">
        <v>13216444</v>
      </c>
      <c r="C259" s="4" t="s">
        <v>294</v>
      </c>
      <c r="D259" s="6" t="s">
        <v>338</v>
      </c>
      <c r="E259" s="47" t="s">
        <v>2767</v>
      </c>
      <c r="F259" s="47"/>
      <c r="G259" s="6">
        <v>70</v>
      </c>
      <c r="H259" s="6" t="s">
        <v>283</v>
      </c>
      <c r="I259" s="6" t="s">
        <v>121</v>
      </c>
      <c r="J259" s="6" t="s">
        <v>223</v>
      </c>
      <c r="K259" s="6" t="s">
        <v>274</v>
      </c>
      <c r="L259" s="47" t="s">
        <v>2774</v>
      </c>
      <c r="M259" s="129">
        <v>45624</v>
      </c>
      <c r="N259" s="6" t="s">
        <v>268</v>
      </c>
      <c r="O259" s="6">
        <v>3</v>
      </c>
      <c r="P259" s="6">
        <f t="shared" si="11"/>
        <v>0</v>
      </c>
      <c r="Q259" s="6" t="s">
        <v>173</v>
      </c>
      <c r="R259" s="6" t="s">
        <v>173</v>
      </c>
      <c r="S259" s="6" t="s">
        <v>173</v>
      </c>
      <c r="T259" s="6" t="s">
        <v>174</v>
      </c>
      <c r="U259" s="6" t="s">
        <v>1517</v>
      </c>
      <c r="V259" s="251">
        <f t="shared" si="13"/>
        <v>3</v>
      </c>
      <c r="W259" s="6" t="s">
        <v>50</v>
      </c>
      <c r="X259" s="6"/>
      <c r="Y259" s="6" t="s">
        <v>33</v>
      </c>
      <c r="Z259" s="6"/>
      <c r="AA259" s="6" t="s">
        <v>7</v>
      </c>
      <c r="AB259" s="6" t="s">
        <v>173</v>
      </c>
      <c r="AC259" s="6" t="s">
        <v>174</v>
      </c>
      <c r="AD259" s="47" t="s">
        <v>2795</v>
      </c>
      <c r="AE259" s="6">
        <v>1</v>
      </c>
      <c r="AF259" s="6" t="s">
        <v>2796</v>
      </c>
      <c r="AG259" s="6">
        <v>1</v>
      </c>
      <c r="AH259" s="6" t="s">
        <v>33</v>
      </c>
      <c r="AI259" s="6">
        <v>0</v>
      </c>
      <c r="AJ259" s="6" t="s">
        <v>227</v>
      </c>
      <c r="AK259" s="6">
        <v>0</v>
      </c>
      <c r="AL259" s="6" t="s">
        <v>227</v>
      </c>
      <c r="AM259" s="6">
        <v>0</v>
      </c>
      <c r="AN259" s="6">
        <v>0</v>
      </c>
      <c r="AO259" s="6" t="s">
        <v>227</v>
      </c>
    </row>
    <row r="260" spans="1:41" hidden="1" x14ac:dyDescent="0.3">
      <c r="A260" s="246">
        <v>45624</v>
      </c>
      <c r="B260" s="6">
        <v>13216478</v>
      </c>
      <c r="C260" s="6" t="s">
        <v>259</v>
      </c>
      <c r="D260" s="4" t="s">
        <v>24</v>
      </c>
      <c r="E260" s="47" t="s">
        <v>2768</v>
      </c>
      <c r="F260" s="47"/>
      <c r="G260" s="6">
        <v>34</v>
      </c>
      <c r="H260" s="6" t="s">
        <v>283</v>
      </c>
      <c r="I260" s="6" t="s">
        <v>121</v>
      </c>
      <c r="J260" s="6" t="s">
        <v>226</v>
      </c>
      <c r="K260" s="6" t="s">
        <v>262</v>
      </c>
      <c r="L260" s="47" t="s">
        <v>2775</v>
      </c>
      <c r="M260" s="129">
        <v>45622</v>
      </c>
      <c r="N260" s="6" t="s">
        <v>268</v>
      </c>
      <c r="O260" s="6">
        <v>9</v>
      </c>
      <c r="P260" s="6">
        <f t="shared" si="11"/>
        <v>2</v>
      </c>
      <c r="Q260" s="6" t="s">
        <v>173</v>
      </c>
      <c r="R260" s="6" t="s">
        <v>173</v>
      </c>
      <c r="S260" s="6" t="s">
        <v>173</v>
      </c>
      <c r="T260" s="6" t="s">
        <v>173</v>
      </c>
      <c r="U260" s="6" t="s">
        <v>2569</v>
      </c>
      <c r="V260" s="251">
        <f t="shared" si="13"/>
        <v>4</v>
      </c>
      <c r="W260" s="6" t="s">
        <v>2516</v>
      </c>
      <c r="X260" s="6"/>
      <c r="Y260" s="6" t="s">
        <v>36</v>
      </c>
      <c r="Z260" s="6"/>
      <c r="AA260" s="6" t="s">
        <v>7</v>
      </c>
      <c r="AB260" s="6" t="s">
        <v>173</v>
      </c>
      <c r="AC260" s="6" t="s">
        <v>174</v>
      </c>
      <c r="AD260" s="47" t="s">
        <v>2797</v>
      </c>
      <c r="AE260" s="6">
        <v>0</v>
      </c>
      <c r="AF260" s="6" t="s">
        <v>227</v>
      </c>
      <c r="AG260" s="6">
        <v>0</v>
      </c>
      <c r="AH260" s="6" t="s">
        <v>227</v>
      </c>
      <c r="AI260" s="6">
        <v>0</v>
      </c>
      <c r="AJ260" s="6" t="s">
        <v>227</v>
      </c>
      <c r="AK260" s="6">
        <v>0</v>
      </c>
      <c r="AL260" s="6" t="s">
        <v>227</v>
      </c>
      <c r="AM260" s="6">
        <v>0</v>
      </c>
      <c r="AN260" s="6">
        <v>0</v>
      </c>
      <c r="AO260" s="6" t="s">
        <v>227</v>
      </c>
    </row>
    <row r="261" spans="1:41" hidden="1" x14ac:dyDescent="0.3">
      <c r="A261" s="246">
        <v>45624</v>
      </c>
      <c r="B261" s="6">
        <v>13216893</v>
      </c>
      <c r="C261" s="4" t="s">
        <v>294</v>
      </c>
      <c r="D261" s="6" t="s">
        <v>198</v>
      </c>
      <c r="E261" s="47" t="s">
        <v>2769</v>
      </c>
      <c r="F261" s="47"/>
      <c r="G261" s="6">
        <v>57</v>
      </c>
      <c r="H261" s="6" t="s">
        <v>1379</v>
      </c>
      <c r="I261" s="6" t="s">
        <v>121</v>
      </c>
      <c r="J261" s="6" t="s">
        <v>136</v>
      </c>
      <c r="K261" s="6" t="s">
        <v>262</v>
      </c>
      <c r="L261" s="47" t="s">
        <v>2776</v>
      </c>
      <c r="M261" s="129">
        <v>45548</v>
      </c>
      <c r="N261" s="6" t="s">
        <v>268</v>
      </c>
      <c r="O261" s="6">
        <v>10</v>
      </c>
      <c r="P261" s="6">
        <f t="shared" si="11"/>
        <v>76</v>
      </c>
      <c r="Q261" s="6" t="s">
        <v>173</v>
      </c>
      <c r="R261" s="6" t="s">
        <v>173</v>
      </c>
      <c r="S261" s="6" t="s">
        <v>173</v>
      </c>
      <c r="T261" s="6" t="s">
        <v>173</v>
      </c>
      <c r="U261" s="6" t="s">
        <v>2569</v>
      </c>
      <c r="V261" s="251">
        <f t="shared" si="13"/>
        <v>4</v>
      </c>
      <c r="W261" s="6" t="s">
        <v>2754</v>
      </c>
      <c r="X261" s="6"/>
      <c r="Y261" s="6" t="s">
        <v>227</v>
      </c>
      <c r="Z261" s="6"/>
      <c r="AA261" s="6" t="s">
        <v>14</v>
      </c>
      <c r="AB261" s="6" t="s">
        <v>173</v>
      </c>
      <c r="AC261" s="6" t="s">
        <v>174</v>
      </c>
      <c r="AD261" s="47" t="s">
        <v>2802</v>
      </c>
      <c r="AE261" s="6">
        <v>0</v>
      </c>
      <c r="AF261" s="6" t="s">
        <v>227</v>
      </c>
      <c r="AG261" s="6">
        <v>0</v>
      </c>
      <c r="AH261" s="6" t="s">
        <v>227</v>
      </c>
      <c r="AI261" s="6">
        <v>0</v>
      </c>
      <c r="AJ261" s="6" t="s">
        <v>227</v>
      </c>
      <c r="AK261" s="6">
        <v>0</v>
      </c>
      <c r="AL261" s="6" t="s">
        <v>227</v>
      </c>
      <c r="AM261" s="6">
        <v>0</v>
      </c>
      <c r="AN261" s="6">
        <v>0</v>
      </c>
      <c r="AO261" s="6" t="s">
        <v>227</v>
      </c>
    </row>
    <row r="262" spans="1:41" hidden="1" x14ac:dyDescent="0.3">
      <c r="A262" s="246">
        <v>45624</v>
      </c>
      <c r="B262" s="6">
        <v>13217439</v>
      </c>
      <c r="C262" s="6" t="s">
        <v>259</v>
      </c>
      <c r="D262" s="4" t="s">
        <v>24</v>
      </c>
      <c r="E262" s="47" t="s">
        <v>2770</v>
      </c>
      <c r="F262" s="47"/>
      <c r="G262" s="6">
        <v>20</v>
      </c>
      <c r="H262" s="6" t="s">
        <v>1379</v>
      </c>
      <c r="I262" s="6" t="s">
        <v>121</v>
      </c>
      <c r="J262" s="6" t="s">
        <v>136</v>
      </c>
      <c r="K262" s="6" t="s">
        <v>274</v>
      </c>
      <c r="L262" s="47" t="s">
        <v>2777</v>
      </c>
      <c r="M262" s="129">
        <v>45581</v>
      </c>
      <c r="N262" s="6" t="s">
        <v>268</v>
      </c>
      <c r="O262" s="6">
        <v>5</v>
      </c>
      <c r="P262" s="6">
        <f t="shared" si="11"/>
        <v>43</v>
      </c>
      <c r="Q262" s="6" t="s">
        <v>174</v>
      </c>
      <c r="R262" s="6" t="s">
        <v>174</v>
      </c>
      <c r="S262" s="6" t="s">
        <v>173</v>
      </c>
      <c r="T262" s="6" t="s">
        <v>174</v>
      </c>
      <c r="U262" s="6" t="s">
        <v>174</v>
      </c>
      <c r="V262" s="251">
        <f t="shared" si="13"/>
        <v>1</v>
      </c>
      <c r="W262" s="6" t="s">
        <v>30</v>
      </c>
      <c r="X262" s="6" t="s">
        <v>2804</v>
      </c>
      <c r="Y262" s="6" t="s">
        <v>28</v>
      </c>
      <c r="Z262" s="6"/>
      <c r="AA262" s="6" t="s">
        <v>7</v>
      </c>
      <c r="AB262" s="6" t="s">
        <v>173</v>
      </c>
      <c r="AC262" s="6" t="s">
        <v>174</v>
      </c>
      <c r="AD262" s="47" t="s">
        <v>2803</v>
      </c>
      <c r="AE262" s="6">
        <v>0</v>
      </c>
      <c r="AF262" s="6" t="s">
        <v>227</v>
      </c>
      <c r="AG262" s="6">
        <v>0</v>
      </c>
      <c r="AH262" s="6" t="s">
        <v>227</v>
      </c>
      <c r="AI262" s="6">
        <v>0</v>
      </c>
      <c r="AJ262" s="6" t="s">
        <v>227</v>
      </c>
      <c r="AK262" s="6">
        <v>0</v>
      </c>
      <c r="AL262" s="6" t="s">
        <v>227</v>
      </c>
      <c r="AM262" s="6">
        <v>0</v>
      </c>
      <c r="AN262" s="6">
        <v>0</v>
      </c>
      <c r="AO262" s="6" t="s">
        <v>227</v>
      </c>
    </row>
    <row r="263" spans="1:41" hidden="1" x14ac:dyDescent="0.3">
      <c r="A263" s="246">
        <v>45625</v>
      </c>
      <c r="B263" s="6">
        <v>13218012</v>
      </c>
      <c r="C263" s="4" t="s">
        <v>294</v>
      </c>
      <c r="D263" s="6" t="s">
        <v>2810</v>
      </c>
      <c r="E263" s="47" t="s">
        <v>2781</v>
      </c>
      <c r="F263" s="47"/>
      <c r="G263" s="6">
        <v>0</v>
      </c>
      <c r="H263" s="6" t="s">
        <v>283</v>
      </c>
      <c r="I263" s="6" t="s">
        <v>121</v>
      </c>
      <c r="J263" s="6" t="s">
        <v>223</v>
      </c>
      <c r="K263" s="6" t="s">
        <v>262</v>
      </c>
      <c r="L263" s="47" t="s">
        <v>2782</v>
      </c>
      <c r="M263" s="129">
        <v>45625</v>
      </c>
      <c r="N263" s="6" t="s">
        <v>268</v>
      </c>
      <c r="O263" s="6">
        <v>1</v>
      </c>
      <c r="P263" s="6">
        <f t="shared" si="11"/>
        <v>0</v>
      </c>
      <c r="Q263" s="6" t="s">
        <v>174</v>
      </c>
      <c r="R263" s="6" t="s">
        <v>174</v>
      </c>
      <c r="S263" s="6" t="s">
        <v>173</v>
      </c>
      <c r="T263" s="6" t="s">
        <v>174</v>
      </c>
      <c r="U263" s="6" t="s">
        <v>174</v>
      </c>
      <c r="V263" s="251">
        <f t="shared" si="13"/>
        <v>1</v>
      </c>
      <c r="W263" s="6" t="s">
        <v>52</v>
      </c>
      <c r="X263" s="6"/>
      <c r="Y263" s="6" t="s">
        <v>33</v>
      </c>
      <c r="Z263" s="6"/>
      <c r="AA263" s="6" t="s">
        <v>12</v>
      </c>
      <c r="AB263" s="6" t="s">
        <v>174</v>
      </c>
      <c r="AC263" s="6" t="s">
        <v>174</v>
      </c>
      <c r="AD263" s="47" t="s">
        <v>2805</v>
      </c>
      <c r="AE263" s="6">
        <v>0</v>
      </c>
      <c r="AF263" s="6" t="s">
        <v>227</v>
      </c>
      <c r="AG263" s="6">
        <v>0</v>
      </c>
      <c r="AH263" s="6" t="s">
        <v>227</v>
      </c>
      <c r="AI263" s="6">
        <v>0</v>
      </c>
      <c r="AJ263" s="6" t="s">
        <v>227</v>
      </c>
      <c r="AK263" s="6">
        <v>0</v>
      </c>
      <c r="AL263" s="6" t="s">
        <v>227</v>
      </c>
      <c r="AM263" s="6">
        <v>0</v>
      </c>
      <c r="AN263" s="6">
        <v>0</v>
      </c>
      <c r="AO263" s="6" t="s">
        <v>227</v>
      </c>
    </row>
    <row r="264" spans="1:41" hidden="1" x14ac:dyDescent="0.3">
      <c r="A264" s="246">
        <v>45625</v>
      </c>
      <c r="B264" s="6">
        <v>13218707</v>
      </c>
      <c r="C264" s="4" t="s">
        <v>294</v>
      </c>
      <c r="D264" s="6" t="s">
        <v>338</v>
      </c>
      <c r="E264" s="47" t="s">
        <v>2793</v>
      </c>
      <c r="F264" s="47"/>
      <c r="G264" s="6">
        <v>24</v>
      </c>
      <c r="H264" s="6" t="s">
        <v>1379</v>
      </c>
      <c r="I264" s="6" t="s">
        <v>116</v>
      </c>
      <c r="J264" s="6" t="s">
        <v>224</v>
      </c>
      <c r="K264" s="6" t="s">
        <v>274</v>
      </c>
      <c r="L264" s="47" t="s">
        <v>2794</v>
      </c>
      <c r="M264" s="129">
        <v>45617</v>
      </c>
      <c r="N264" s="6" t="s">
        <v>268</v>
      </c>
      <c r="O264" s="6">
        <v>2</v>
      </c>
      <c r="P264" s="6">
        <f t="shared" si="11"/>
        <v>8</v>
      </c>
      <c r="Q264" s="6" t="s">
        <v>173</v>
      </c>
      <c r="R264" s="6" t="s">
        <v>173</v>
      </c>
      <c r="S264" s="6" t="s">
        <v>173</v>
      </c>
      <c r="T264" s="6" t="s">
        <v>174</v>
      </c>
      <c r="U264" s="6" t="s">
        <v>1517</v>
      </c>
      <c r="V264" s="251">
        <f t="shared" si="13"/>
        <v>3</v>
      </c>
      <c r="W264" s="6" t="s">
        <v>2375</v>
      </c>
      <c r="X264" s="6"/>
      <c r="Y264" s="6" t="s">
        <v>31</v>
      </c>
      <c r="Z264" s="6"/>
      <c r="AA264" s="6" t="s">
        <v>7</v>
      </c>
      <c r="AB264" s="6" t="s">
        <v>173</v>
      </c>
      <c r="AC264" s="6" t="s">
        <v>174</v>
      </c>
      <c r="AD264" s="47" t="s">
        <v>2806</v>
      </c>
      <c r="AE264" s="6">
        <v>1</v>
      </c>
      <c r="AF264" s="6" t="s">
        <v>2807</v>
      </c>
      <c r="AG264" s="6">
        <v>1</v>
      </c>
      <c r="AH264" s="6" t="s">
        <v>31</v>
      </c>
      <c r="AI264" s="6">
        <v>0</v>
      </c>
      <c r="AJ264" s="6" t="s">
        <v>227</v>
      </c>
      <c r="AK264" s="6">
        <v>0</v>
      </c>
      <c r="AL264" s="6" t="s">
        <v>227</v>
      </c>
      <c r="AM264" s="6">
        <v>0</v>
      </c>
      <c r="AN264" s="6">
        <v>0</v>
      </c>
      <c r="AO264" s="6" t="s">
        <v>227</v>
      </c>
    </row>
    <row r="265" spans="1:41" hidden="1" x14ac:dyDescent="0.3">
      <c r="A265" s="246">
        <v>45625</v>
      </c>
      <c r="B265" s="6">
        <v>13218821</v>
      </c>
      <c r="C265" s="4" t="s">
        <v>294</v>
      </c>
      <c r="D265" s="6" t="s">
        <v>2273</v>
      </c>
      <c r="E265" s="47" t="s">
        <v>2790</v>
      </c>
      <c r="F265" s="47"/>
      <c r="G265" s="6">
        <v>77</v>
      </c>
      <c r="H265" s="6" t="s">
        <v>1379</v>
      </c>
      <c r="I265" s="6" t="s">
        <v>121</v>
      </c>
      <c r="J265" s="6" t="s">
        <v>2798</v>
      </c>
      <c r="K265" s="6" t="s">
        <v>274</v>
      </c>
      <c r="L265" s="47" t="s">
        <v>2801</v>
      </c>
      <c r="M265" s="129">
        <v>45608</v>
      </c>
      <c r="N265" s="6" t="s">
        <v>268</v>
      </c>
      <c r="O265" s="6">
        <v>5</v>
      </c>
      <c r="P265" s="6">
        <f t="shared" si="11"/>
        <v>17</v>
      </c>
      <c r="Q265" s="6" t="s">
        <v>173</v>
      </c>
      <c r="R265" s="6" t="s">
        <v>173</v>
      </c>
      <c r="S265" s="6" t="s">
        <v>173</v>
      </c>
      <c r="T265" s="6" t="s">
        <v>174</v>
      </c>
      <c r="U265" s="6" t="s">
        <v>1517</v>
      </c>
      <c r="V265" s="251">
        <f t="shared" si="13"/>
        <v>3</v>
      </c>
      <c r="W265" s="6" t="s">
        <v>2483</v>
      </c>
      <c r="X265" s="6"/>
      <c r="Y265" s="6" t="s">
        <v>36</v>
      </c>
      <c r="Z265" s="6"/>
      <c r="AA265" s="6" t="s">
        <v>7</v>
      </c>
      <c r="AB265" s="6" t="s">
        <v>173</v>
      </c>
      <c r="AC265" s="6" t="s">
        <v>174</v>
      </c>
      <c r="AD265" s="47" t="s">
        <v>2808</v>
      </c>
      <c r="AE265" s="6">
        <v>0</v>
      </c>
      <c r="AF265" s="6" t="s">
        <v>227</v>
      </c>
      <c r="AG265" s="6">
        <v>0</v>
      </c>
      <c r="AH265" s="6" t="s">
        <v>227</v>
      </c>
      <c r="AI265" s="6">
        <v>0</v>
      </c>
      <c r="AJ265" s="6" t="s">
        <v>227</v>
      </c>
      <c r="AK265" s="6">
        <v>0</v>
      </c>
      <c r="AL265" s="6" t="s">
        <v>227</v>
      </c>
      <c r="AM265" s="6">
        <v>0</v>
      </c>
      <c r="AN265" s="6">
        <v>0</v>
      </c>
      <c r="AO265" s="6" t="s">
        <v>227</v>
      </c>
    </row>
    <row r="266" spans="1:41" hidden="1" x14ac:dyDescent="0.3">
      <c r="A266" s="246">
        <v>45625</v>
      </c>
      <c r="B266" s="6">
        <v>13218907</v>
      </c>
      <c r="C266" s="6" t="s">
        <v>259</v>
      </c>
      <c r="D266" s="6" t="s">
        <v>2035</v>
      </c>
      <c r="E266" s="47" t="s">
        <v>2791</v>
      </c>
      <c r="F266" s="47"/>
      <c r="G266" s="6">
        <v>10</v>
      </c>
      <c r="H266" s="6" t="s">
        <v>1379</v>
      </c>
      <c r="I266" s="6" t="s">
        <v>121</v>
      </c>
      <c r="J266" s="6" t="s">
        <v>223</v>
      </c>
      <c r="K266" s="6" t="s">
        <v>262</v>
      </c>
      <c r="L266" s="47" t="s">
        <v>2792</v>
      </c>
      <c r="M266" s="129">
        <v>45547</v>
      </c>
      <c r="N266" s="6" t="s">
        <v>268</v>
      </c>
      <c r="O266" s="6">
        <v>1</v>
      </c>
      <c r="P266" s="6">
        <f t="shared" si="11"/>
        <v>78</v>
      </c>
      <c r="Q266" s="6" t="s">
        <v>174</v>
      </c>
      <c r="R266" s="6" t="s">
        <v>174</v>
      </c>
      <c r="S266" s="6" t="s">
        <v>173</v>
      </c>
      <c r="T266" s="6" t="s">
        <v>174</v>
      </c>
      <c r="U266" s="6" t="s">
        <v>174</v>
      </c>
      <c r="V266" s="251">
        <f t="shared" si="13"/>
        <v>1</v>
      </c>
      <c r="W266" s="6" t="s">
        <v>30</v>
      </c>
      <c r="X266" s="6"/>
      <c r="Y266" s="6" t="s">
        <v>28</v>
      </c>
      <c r="Z266" s="6"/>
      <c r="AA266" s="6" t="s">
        <v>12</v>
      </c>
      <c r="AB266" s="6" t="s">
        <v>173</v>
      </c>
      <c r="AC266" s="6" t="s">
        <v>174</v>
      </c>
      <c r="AD266" s="47" t="s">
        <v>2809</v>
      </c>
      <c r="AE266" s="6">
        <v>0</v>
      </c>
      <c r="AF266" s="6" t="s">
        <v>227</v>
      </c>
      <c r="AG266" s="6">
        <v>0</v>
      </c>
      <c r="AH266" s="6" t="s">
        <v>227</v>
      </c>
      <c r="AI266" s="6">
        <v>0</v>
      </c>
      <c r="AJ266" s="6" t="s">
        <v>227</v>
      </c>
      <c r="AK266" s="6">
        <v>0</v>
      </c>
      <c r="AL266" s="6" t="s">
        <v>227</v>
      </c>
      <c r="AM266" s="6">
        <v>0</v>
      </c>
      <c r="AN266" s="6">
        <v>0</v>
      </c>
      <c r="AO266" s="6" t="s">
        <v>227</v>
      </c>
    </row>
    <row r="267" spans="1:41" hidden="1" x14ac:dyDescent="0.3">
      <c r="A267" s="246">
        <v>45626</v>
      </c>
      <c r="B267" s="6">
        <v>13219651</v>
      </c>
      <c r="C267" s="6" t="s">
        <v>259</v>
      </c>
      <c r="D267" s="4" t="s">
        <v>24</v>
      </c>
      <c r="E267" s="47" t="s">
        <v>2799</v>
      </c>
      <c r="F267" s="47"/>
      <c r="G267" s="6">
        <v>41</v>
      </c>
      <c r="H267" s="6" t="s">
        <v>1379</v>
      </c>
      <c r="I267" s="6" t="s">
        <v>118</v>
      </c>
      <c r="J267" s="6" t="s">
        <v>223</v>
      </c>
      <c r="K267" s="6" t="s">
        <v>262</v>
      </c>
      <c r="L267" s="47" t="s">
        <v>2800</v>
      </c>
      <c r="M267" s="129">
        <v>45608</v>
      </c>
      <c r="N267" s="6" t="s">
        <v>268</v>
      </c>
      <c r="O267" s="6">
        <v>4</v>
      </c>
      <c r="P267" s="6">
        <f t="shared" si="11"/>
        <v>18</v>
      </c>
      <c r="Q267" s="6" t="s">
        <v>173</v>
      </c>
      <c r="R267" s="6" t="s">
        <v>173</v>
      </c>
      <c r="S267" s="6" t="s">
        <v>173</v>
      </c>
      <c r="T267" s="6" t="s">
        <v>174</v>
      </c>
      <c r="U267" s="6" t="s">
        <v>1517</v>
      </c>
      <c r="V267" s="251">
        <f t="shared" si="13"/>
        <v>3</v>
      </c>
      <c r="W267" s="6" t="s">
        <v>35</v>
      </c>
      <c r="X267" s="6" t="s">
        <v>2818</v>
      </c>
      <c r="Y267" s="6" t="s">
        <v>46</v>
      </c>
      <c r="Z267" s="6"/>
      <c r="AA267" s="6" t="s">
        <v>7</v>
      </c>
      <c r="AB267" s="6" t="s">
        <v>173</v>
      </c>
      <c r="AC267" s="6" t="s">
        <v>174</v>
      </c>
      <c r="AD267" s="47" t="s">
        <v>2819</v>
      </c>
      <c r="AE267" s="6">
        <v>1</v>
      </c>
      <c r="AF267" s="6" t="s">
        <v>2820</v>
      </c>
      <c r="AG267" s="6">
        <v>1</v>
      </c>
      <c r="AH267" s="6" t="s">
        <v>2821</v>
      </c>
      <c r="AI267" s="6">
        <v>0</v>
      </c>
      <c r="AJ267" s="6" t="s">
        <v>227</v>
      </c>
      <c r="AK267" s="6">
        <v>0</v>
      </c>
      <c r="AL267" s="6" t="s">
        <v>227</v>
      </c>
      <c r="AM267" s="6">
        <v>0</v>
      </c>
      <c r="AN267" s="6">
        <v>0</v>
      </c>
      <c r="AO267" s="6" t="s">
        <v>227</v>
      </c>
    </row>
    <row r="268" spans="1:41" hidden="1" x14ac:dyDescent="0.3">
      <c r="A268" s="246">
        <v>45628</v>
      </c>
      <c r="B268" s="6">
        <v>13219946</v>
      </c>
      <c r="C268" s="6" t="s">
        <v>259</v>
      </c>
      <c r="D268" s="4" t="s">
        <v>24</v>
      </c>
      <c r="E268" s="47" t="s">
        <v>2811</v>
      </c>
      <c r="F268" s="47"/>
      <c r="G268" s="6">
        <v>61</v>
      </c>
      <c r="H268" s="6" t="s">
        <v>1379</v>
      </c>
      <c r="I268" s="6" t="s">
        <v>118</v>
      </c>
      <c r="J268" s="6" t="s">
        <v>2798</v>
      </c>
      <c r="K268" s="6" t="s">
        <v>262</v>
      </c>
      <c r="L268" s="47" t="s">
        <v>2812</v>
      </c>
      <c r="M268" s="129">
        <v>45625</v>
      </c>
      <c r="N268" s="6" t="s">
        <v>268</v>
      </c>
      <c r="O268" s="6">
        <v>2</v>
      </c>
      <c r="P268" s="6">
        <f t="shared" si="11"/>
        <v>3</v>
      </c>
      <c r="Q268" s="6" t="s">
        <v>173</v>
      </c>
      <c r="R268" s="6" t="s">
        <v>173</v>
      </c>
      <c r="S268" s="6" t="s">
        <v>173</v>
      </c>
      <c r="T268" s="6" t="s">
        <v>174</v>
      </c>
      <c r="U268" s="6" t="s">
        <v>174</v>
      </c>
      <c r="V268" s="251">
        <f t="shared" si="13"/>
        <v>3</v>
      </c>
      <c r="W268" s="6" t="s">
        <v>30</v>
      </c>
      <c r="X268" s="6" t="s">
        <v>2822</v>
      </c>
      <c r="Y268" s="6" t="s">
        <v>36</v>
      </c>
      <c r="Z268" s="6"/>
      <c r="AA268" s="6" t="s">
        <v>12</v>
      </c>
      <c r="AB268" s="6" t="s">
        <v>173</v>
      </c>
      <c r="AC268" s="6" t="s">
        <v>173</v>
      </c>
      <c r="AD268" s="47" t="s">
        <v>2823</v>
      </c>
      <c r="AE268" s="6">
        <v>1</v>
      </c>
      <c r="AF268" s="6" t="s">
        <v>2824</v>
      </c>
      <c r="AG268" s="6">
        <v>1</v>
      </c>
      <c r="AH268" s="6" t="s">
        <v>2825</v>
      </c>
      <c r="AI268" s="6">
        <v>0</v>
      </c>
      <c r="AJ268" s="6" t="s">
        <v>227</v>
      </c>
      <c r="AK268" s="6">
        <v>0</v>
      </c>
      <c r="AL268" s="6" t="s">
        <v>227</v>
      </c>
      <c r="AM268" s="6">
        <v>0</v>
      </c>
      <c r="AN268" s="6">
        <v>0</v>
      </c>
      <c r="AO268" s="6" t="s">
        <v>227</v>
      </c>
    </row>
    <row r="269" spans="1:41" hidden="1" x14ac:dyDescent="0.3">
      <c r="A269" s="246">
        <v>45628</v>
      </c>
      <c r="B269" s="6">
        <v>13220821</v>
      </c>
      <c r="C269" s="6" t="s">
        <v>259</v>
      </c>
      <c r="D269" s="6" t="s">
        <v>196</v>
      </c>
      <c r="E269" s="47" t="s">
        <v>2717</v>
      </c>
      <c r="F269" s="47"/>
      <c r="G269" s="6">
        <v>56</v>
      </c>
      <c r="H269" s="6" t="s">
        <v>1379</v>
      </c>
      <c r="I269" s="6" t="s">
        <v>121</v>
      </c>
      <c r="J269" s="6" t="s">
        <v>226</v>
      </c>
      <c r="K269" s="6" t="s">
        <v>262</v>
      </c>
      <c r="L269" s="47" t="s">
        <v>2815</v>
      </c>
      <c r="M269" s="129">
        <v>45628</v>
      </c>
      <c r="N269" s="6" t="s">
        <v>257</v>
      </c>
      <c r="O269" s="6">
        <v>3</v>
      </c>
      <c r="P269" s="6">
        <f t="shared" ref="P269:P292" si="14">_xlfn.DAYS(A269,M269)</f>
        <v>0</v>
      </c>
      <c r="Q269" s="6" t="s">
        <v>174</v>
      </c>
      <c r="R269" s="6" t="s">
        <v>174</v>
      </c>
      <c r="S269" s="6" t="s">
        <v>173</v>
      </c>
      <c r="T269" s="6" t="s">
        <v>174</v>
      </c>
      <c r="U269" s="6" t="s">
        <v>174</v>
      </c>
      <c r="V269" s="251">
        <f t="shared" si="13"/>
        <v>1</v>
      </c>
      <c r="W269" s="6" t="s">
        <v>29</v>
      </c>
      <c r="X269" s="6" t="s">
        <v>2830</v>
      </c>
      <c r="Y269" s="6" t="s">
        <v>28</v>
      </c>
      <c r="Z269" s="6"/>
      <c r="AA269" s="6" t="s">
        <v>7</v>
      </c>
      <c r="AB269" s="6" t="s">
        <v>173</v>
      </c>
      <c r="AC269" s="6" t="s">
        <v>174</v>
      </c>
      <c r="AD269" s="47" t="s">
        <v>2831</v>
      </c>
      <c r="AE269" s="6">
        <v>1</v>
      </c>
      <c r="AF269" s="6" t="s">
        <v>2832</v>
      </c>
      <c r="AG269" s="6">
        <v>1</v>
      </c>
      <c r="AH269" s="6" t="s">
        <v>28</v>
      </c>
      <c r="AI269" s="6">
        <v>0</v>
      </c>
      <c r="AJ269" s="6" t="s">
        <v>227</v>
      </c>
      <c r="AK269" s="6">
        <v>0</v>
      </c>
      <c r="AL269" s="6" t="s">
        <v>227</v>
      </c>
      <c r="AM269" s="6">
        <v>0</v>
      </c>
      <c r="AN269" s="6">
        <v>0</v>
      </c>
      <c r="AO269" s="6" t="s">
        <v>227</v>
      </c>
    </row>
    <row r="270" spans="1:41" hidden="1" x14ac:dyDescent="0.3">
      <c r="A270" s="246">
        <v>45628</v>
      </c>
      <c r="B270" s="6">
        <v>13220926</v>
      </c>
      <c r="C270" s="4" t="s">
        <v>259</v>
      </c>
      <c r="D270" s="6" t="s">
        <v>2837</v>
      </c>
      <c r="E270" s="47" t="s">
        <v>2813</v>
      </c>
      <c r="F270" s="47"/>
      <c r="G270" s="6">
        <v>29</v>
      </c>
      <c r="H270" s="6" t="s">
        <v>336</v>
      </c>
      <c r="I270" s="6" t="s">
        <v>121</v>
      </c>
      <c r="J270" s="6" t="s">
        <v>2798</v>
      </c>
      <c r="K270" s="6" t="s">
        <v>274</v>
      </c>
      <c r="L270" s="47" t="s">
        <v>2816</v>
      </c>
      <c r="M270" s="129">
        <v>45558</v>
      </c>
      <c r="N270" s="6" t="s">
        <v>268</v>
      </c>
      <c r="O270" s="6">
        <v>15</v>
      </c>
      <c r="P270" s="6">
        <f t="shared" si="14"/>
        <v>70</v>
      </c>
      <c r="Q270" s="6" t="s">
        <v>173</v>
      </c>
      <c r="R270" s="6" t="s">
        <v>174</v>
      </c>
      <c r="S270" s="6" t="s">
        <v>173</v>
      </c>
      <c r="T270" s="6" t="s">
        <v>174</v>
      </c>
      <c r="U270" s="6" t="s">
        <v>174</v>
      </c>
      <c r="V270" s="251">
        <f t="shared" si="13"/>
        <v>2</v>
      </c>
      <c r="W270" s="6" t="s">
        <v>2516</v>
      </c>
      <c r="X270" s="6"/>
      <c r="Y270" s="6" t="s">
        <v>43</v>
      </c>
      <c r="Z270" s="6"/>
      <c r="AA270" s="6" t="s">
        <v>7</v>
      </c>
      <c r="AB270" s="6" t="s">
        <v>173</v>
      </c>
      <c r="AC270" s="6" t="s">
        <v>1515</v>
      </c>
      <c r="AD270" s="47" t="s">
        <v>2851</v>
      </c>
      <c r="AE270" s="6">
        <v>1</v>
      </c>
      <c r="AF270" s="6"/>
      <c r="AG270" s="6">
        <v>1</v>
      </c>
      <c r="AH270" s="6" t="s">
        <v>2846</v>
      </c>
      <c r="AI270" s="6">
        <v>1</v>
      </c>
      <c r="AJ270" s="6" t="s">
        <v>83</v>
      </c>
      <c r="AK270" s="6">
        <v>2</v>
      </c>
      <c r="AL270" s="6" t="s">
        <v>2845</v>
      </c>
      <c r="AM270" s="6">
        <v>0</v>
      </c>
      <c r="AN270" s="6">
        <v>1</v>
      </c>
      <c r="AO270" s="6" t="s">
        <v>2847</v>
      </c>
    </row>
    <row r="271" spans="1:41" hidden="1" x14ac:dyDescent="0.3">
      <c r="A271" s="246">
        <v>45628</v>
      </c>
      <c r="B271" s="6">
        <v>13221125</v>
      </c>
      <c r="C271" s="6" t="s">
        <v>294</v>
      </c>
      <c r="D271" s="6" t="s">
        <v>2838</v>
      </c>
      <c r="E271" s="47" t="s">
        <v>2814</v>
      </c>
      <c r="F271" s="47"/>
      <c r="G271" s="6">
        <v>71</v>
      </c>
      <c r="H271" s="6" t="s">
        <v>336</v>
      </c>
      <c r="I271" s="6" t="s">
        <v>121</v>
      </c>
      <c r="J271" s="6" t="s">
        <v>226</v>
      </c>
      <c r="K271" s="6" t="s">
        <v>262</v>
      </c>
      <c r="L271" s="47" t="s">
        <v>2817</v>
      </c>
      <c r="M271" s="129">
        <v>45625</v>
      </c>
      <c r="N271" s="6" t="s">
        <v>268</v>
      </c>
      <c r="O271" s="6">
        <v>5</v>
      </c>
      <c r="P271" s="6">
        <f t="shared" si="14"/>
        <v>3</v>
      </c>
      <c r="Q271" s="6" t="s">
        <v>174</v>
      </c>
      <c r="R271" s="6" t="s">
        <v>174</v>
      </c>
      <c r="S271" s="6" t="s">
        <v>173</v>
      </c>
      <c r="T271" s="6" t="s">
        <v>174</v>
      </c>
      <c r="U271" s="6" t="s">
        <v>174</v>
      </c>
      <c r="V271" s="251">
        <f t="shared" si="13"/>
        <v>1</v>
      </c>
      <c r="W271" s="6" t="s">
        <v>52</v>
      </c>
      <c r="X271" s="6"/>
      <c r="Y271" s="6" t="s">
        <v>113</v>
      </c>
      <c r="Z271" s="6"/>
      <c r="AA271" s="6" t="s">
        <v>12</v>
      </c>
      <c r="AB271" s="6" t="s">
        <v>173</v>
      </c>
      <c r="AC271" s="6" t="s">
        <v>174</v>
      </c>
      <c r="AD271" s="47" t="s">
        <v>2829</v>
      </c>
      <c r="AE271" s="6">
        <v>0</v>
      </c>
      <c r="AF271" s="6"/>
      <c r="AG271" s="6">
        <v>0</v>
      </c>
      <c r="AH271" s="6"/>
      <c r="AI271" s="6">
        <v>0</v>
      </c>
      <c r="AJ271" s="6"/>
      <c r="AK271" s="6">
        <v>0</v>
      </c>
      <c r="AL271" s="6"/>
      <c r="AM271" s="6">
        <v>0</v>
      </c>
      <c r="AN271" s="6">
        <v>0</v>
      </c>
      <c r="AO271" s="6" t="s">
        <v>227</v>
      </c>
    </row>
    <row r="272" spans="1:41" hidden="1" x14ac:dyDescent="0.3">
      <c r="A272" s="246">
        <v>45629</v>
      </c>
      <c r="B272" s="6">
        <v>13222686</v>
      </c>
      <c r="C272" s="6" t="s">
        <v>259</v>
      </c>
      <c r="D272" s="4" t="s">
        <v>338</v>
      </c>
      <c r="E272" s="47" t="s">
        <v>2827</v>
      </c>
      <c r="F272" s="47"/>
      <c r="G272" s="6">
        <v>54</v>
      </c>
      <c r="H272" s="6" t="s">
        <v>283</v>
      </c>
      <c r="I272" s="6" t="s">
        <v>178</v>
      </c>
      <c r="J272" s="6" t="s">
        <v>223</v>
      </c>
      <c r="K272" s="6" t="s">
        <v>274</v>
      </c>
      <c r="L272" s="47" t="s">
        <v>2828</v>
      </c>
      <c r="M272" s="129">
        <v>45629</v>
      </c>
      <c r="N272" s="6" t="s">
        <v>268</v>
      </c>
      <c r="O272" s="6">
        <v>2</v>
      </c>
      <c r="P272" s="6">
        <f t="shared" si="14"/>
        <v>0</v>
      </c>
      <c r="Q272" s="6" t="s">
        <v>173</v>
      </c>
      <c r="R272" s="6" t="s">
        <v>173</v>
      </c>
      <c r="S272" s="6" t="s">
        <v>173</v>
      </c>
      <c r="T272" s="6" t="s">
        <v>173</v>
      </c>
      <c r="U272" s="6" t="s">
        <v>2569</v>
      </c>
      <c r="V272" s="251">
        <f t="shared" si="13"/>
        <v>4</v>
      </c>
      <c r="W272" s="6" t="s">
        <v>2516</v>
      </c>
      <c r="X272" s="6"/>
      <c r="Y272" s="6" t="s">
        <v>36</v>
      </c>
      <c r="Z272" s="6"/>
      <c r="AA272" s="6" t="s">
        <v>7</v>
      </c>
      <c r="AB272" s="6" t="s">
        <v>173</v>
      </c>
      <c r="AC272" s="6" t="s">
        <v>174</v>
      </c>
      <c r="AD272" s="47" t="s">
        <v>2833</v>
      </c>
      <c r="AE272" s="6">
        <v>0</v>
      </c>
      <c r="AF272" s="6"/>
      <c r="AG272" s="6">
        <v>0</v>
      </c>
      <c r="AH272" s="6"/>
      <c r="AI272" s="6">
        <v>0</v>
      </c>
      <c r="AJ272" s="6"/>
      <c r="AK272" s="6">
        <v>0</v>
      </c>
      <c r="AL272" s="6"/>
      <c r="AM272" s="6">
        <v>0</v>
      </c>
      <c r="AN272" s="6">
        <v>0</v>
      </c>
      <c r="AO272" s="6" t="s">
        <v>227</v>
      </c>
    </row>
    <row r="273" spans="1:41" hidden="1" x14ac:dyDescent="0.3">
      <c r="A273" s="346">
        <v>45629</v>
      </c>
      <c r="B273" s="6">
        <v>13222988</v>
      </c>
      <c r="C273" s="6" t="s">
        <v>294</v>
      </c>
      <c r="D273" s="347" t="s">
        <v>1421</v>
      </c>
      <c r="E273" s="47" t="s">
        <v>2840</v>
      </c>
      <c r="F273" s="47"/>
      <c r="G273" s="6">
        <v>0</v>
      </c>
      <c r="H273" s="6" t="s">
        <v>1379</v>
      </c>
      <c r="I273" s="6" t="s">
        <v>121</v>
      </c>
      <c r="J273" s="6" t="s">
        <v>1436</v>
      </c>
      <c r="K273" s="6" t="s">
        <v>262</v>
      </c>
      <c r="L273" s="47" t="s">
        <v>2834</v>
      </c>
      <c r="M273" s="129">
        <v>45590</v>
      </c>
      <c r="N273" s="6" t="s">
        <v>268</v>
      </c>
      <c r="O273" s="6">
        <v>7</v>
      </c>
      <c r="P273" s="6">
        <f t="shared" si="14"/>
        <v>39</v>
      </c>
      <c r="Q273" s="6" t="s">
        <v>174</v>
      </c>
      <c r="R273" s="6" t="s">
        <v>174</v>
      </c>
      <c r="S273" s="6" t="s">
        <v>173</v>
      </c>
      <c r="T273" s="6" t="s">
        <v>174</v>
      </c>
      <c r="U273" s="6" t="s">
        <v>174</v>
      </c>
      <c r="V273" s="348">
        <f t="shared" si="13"/>
        <v>1</v>
      </c>
      <c r="W273" s="6" t="s">
        <v>60</v>
      </c>
      <c r="X273" s="6"/>
      <c r="Y273" s="6" t="s">
        <v>33</v>
      </c>
      <c r="Z273" s="6"/>
      <c r="AA273" s="6" t="s">
        <v>7</v>
      </c>
      <c r="AB273" s="6" t="s">
        <v>174</v>
      </c>
      <c r="AC273" s="6" t="s">
        <v>174</v>
      </c>
      <c r="AD273" s="47" t="s">
        <v>2839</v>
      </c>
      <c r="AE273" s="6">
        <v>1</v>
      </c>
      <c r="AF273" s="81" t="s">
        <v>2842</v>
      </c>
      <c r="AG273" s="6">
        <v>1</v>
      </c>
      <c r="AH273" s="6" t="s">
        <v>2841</v>
      </c>
      <c r="AI273" s="6">
        <v>0</v>
      </c>
      <c r="AJ273" s="6"/>
      <c r="AK273" s="6">
        <v>0</v>
      </c>
      <c r="AL273" s="6"/>
      <c r="AM273" s="6">
        <v>0</v>
      </c>
      <c r="AN273" s="6">
        <v>0</v>
      </c>
      <c r="AO273" s="6"/>
    </row>
    <row r="274" spans="1:41" x14ac:dyDescent="0.3">
      <c r="A274" s="246">
        <v>45629</v>
      </c>
      <c r="B274" s="6">
        <v>13223385</v>
      </c>
      <c r="C274" s="6" t="s">
        <v>259</v>
      </c>
      <c r="D274" s="6" t="s">
        <v>338</v>
      </c>
      <c r="E274" s="47" t="s">
        <v>2835</v>
      </c>
      <c r="F274" s="47"/>
      <c r="G274" s="6">
        <v>52</v>
      </c>
      <c r="H274" s="6" t="s">
        <v>283</v>
      </c>
      <c r="I274" s="6" t="s">
        <v>116</v>
      </c>
      <c r="J274" s="6" t="s">
        <v>223</v>
      </c>
      <c r="K274" s="6" t="s">
        <v>262</v>
      </c>
      <c r="L274" s="47" t="s">
        <v>2836</v>
      </c>
      <c r="M274" s="129">
        <v>45608</v>
      </c>
      <c r="N274" s="6" t="s">
        <v>268</v>
      </c>
      <c r="O274" s="6">
        <v>2</v>
      </c>
      <c r="P274" s="6">
        <f t="shared" si="14"/>
        <v>21</v>
      </c>
      <c r="Q274" s="6" t="s">
        <v>174</v>
      </c>
      <c r="R274" s="6" t="s">
        <v>174</v>
      </c>
      <c r="S274" s="6" t="s">
        <v>173</v>
      </c>
      <c r="T274" s="6" t="s">
        <v>174</v>
      </c>
      <c r="U274" s="6" t="s">
        <v>174</v>
      </c>
      <c r="V274" s="251">
        <f t="shared" si="13"/>
        <v>1</v>
      </c>
      <c r="W274" s="6" t="s">
        <v>50</v>
      </c>
      <c r="X274" s="6"/>
      <c r="Y274" s="6" t="s">
        <v>33</v>
      </c>
      <c r="Z274" s="6"/>
      <c r="AA274" s="6" t="s">
        <v>7</v>
      </c>
      <c r="AB274" s="6" t="s">
        <v>174</v>
      </c>
      <c r="AC274" s="6" t="s">
        <v>174</v>
      </c>
      <c r="AD274" s="47" t="s">
        <v>2844</v>
      </c>
      <c r="AE274" s="6">
        <v>1</v>
      </c>
      <c r="AF274" s="6" t="s">
        <v>2843</v>
      </c>
      <c r="AG274" s="6">
        <v>0</v>
      </c>
      <c r="AH274" s="6"/>
      <c r="AI274" s="6">
        <v>0</v>
      </c>
      <c r="AJ274" s="6"/>
      <c r="AK274" s="6">
        <v>0</v>
      </c>
      <c r="AL274" s="6"/>
      <c r="AM274" s="6">
        <v>0</v>
      </c>
      <c r="AN274" s="6">
        <v>0</v>
      </c>
      <c r="AO274" s="6"/>
    </row>
    <row r="275" spans="1:41" hidden="1" x14ac:dyDescent="0.3">
      <c r="A275" s="246">
        <v>45630</v>
      </c>
      <c r="B275" s="6">
        <v>13225155</v>
      </c>
      <c r="C275" s="6" t="s">
        <v>294</v>
      </c>
      <c r="D275" s="6" t="s">
        <v>2854</v>
      </c>
      <c r="E275" s="47" t="s">
        <v>2849</v>
      </c>
      <c r="F275" s="47"/>
      <c r="G275" s="6">
        <v>55</v>
      </c>
      <c r="H275" s="6" t="s">
        <v>1379</v>
      </c>
      <c r="I275" s="6" t="s">
        <v>178</v>
      </c>
      <c r="J275" s="6" t="s">
        <v>2798</v>
      </c>
      <c r="K275" s="6" t="s">
        <v>262</v>
      </c>
      <c r="L275" s="47" t="s">
        <v>2850</v>
      </c>
      <c r="M275" s="129">
        <v>45628</v>
      </c>
      <c r="N275" s="6" t="s">
        <v>268</v>
      </c>
      <c r="O275" s="6">
        <v>3</v>
      </c>
      <c r="P275" s="6">
        <f t="shared" si="14"/>
        <v>2</v>
      </c>
      <c r="Q275" s="6" t="s">
        <v>174</v>
      </c>
      <c r="R275" s="6" t="s">
        <v>174</v>
      </c>
      <c r="S275" s="6" t="s">
        <v>173</v>
      </c>
      <c r="T275" s="6" t="s">
        <v>174</v>
      </c>
      <c r="U275" s="6" t="s">
        <v>174</v>
      </c>
      <c r="V275" s="251">
        <f t="shared" si="13"/>
        <v>1</v>
      </c>
      <c r="W275" s="6" t="s">
        <v>184</v>
      </c>
      <c r="X275" s="6"/>
      <c r="Y275" s="6" t="s">
        <v>55</v>
      </c>
      <c r="Z275" s="6"/>
      <c r="AA275" s="6" t="s">
        <v>7</v>
      </c>
      <c r="AB275" s="6" t="s">
        <v>173</v>
      </c>
      <c r="AC275" s="6" t="s">
        <v>1515</v>
      </c>
      <c r="AD275" s="47" t="s">
        <v>2855</v>
      </c>
      <c r="AE275" s="6">
        <v>1</v>
      </c>
      <c r="AF275" s="6" t="s">
        <v>2857</v>
      </c>
      <c r="AG275" s="6">
        <v>1</v>
      </c>
      <c r="AH275" s="6" t="s">
        <v>2856</v>
      </c>
      <c r="AI275" s="6">
        <v>0</v>
      </c>
      <c r="AJ275" s="6"/>
      <c r="AK275" s="6">
        <v>1</v>
      </c>
      <c r="AL275" s="6" t="s">
        <v>1515</v>
      </c>
      <c r="AM275" s="6">
        <v>0</v>
      </c>
      <c r="AN275" s="6">
        <v>0</v>
      </c>
      <c r="AO275" s="6"/>
    </row>
    <row r="276" spans="1:41" hidden="1" x14ac:dyDescent="0.3">
      <c r="A276" s="246">
        <v>45630</v>
      </c>
      <c r="B276" s="6">
        <v>13226647</v>
      </c>
      <c r="C276" s="6" t="s">
        <v>294</v>
      </c>
      <c r="D276" s="4" t="s">
        <v>26</v>
      </c>
      <c r="E276" s="47" t="s">
        <v>2852</v>
      </c>
      <c r="F276" s="47"/>
      <c r="G276" s="6">
        <v>51</v>
      </c>
      <c r="H276" s="6" t="s">
        <v>1379</v>
      </c>
      <c r="I276" s="6" t="s">
        <v>118</v>
      </c>
      <c r="J276" s="6" t="s">
        <v>223</v>
      </c>
      <c r="K276" s="6" t="s">
        <v>274</v>
      </c>
      <c r="L276" s="47" t="s">
        <v>2853</v>
      </c>
      <c r="M276" s="129">
        <v>45604</v>
      </c>
      <c r="N276" s="6" t="s">
        <v>268</v>
      </c>
      <c r="O276" s="6"/>
      <c r="P276" s="6">
        <f t="shared" si="14"/>
        <v>26</v>
      </c>
      <c r="Q276" s="6"/>
      <c r="R276" s="6"/>
      <c r="S276" s="6"/>
      <c r="T276" s="6"/>
      <c r="U276" s="6"/>
      <c r="V276" s="251">
        <f t="shared" si="13"/>
        <v>0</v>
      </c>
      <c r="W276" s="6" t="s">
        <v>27</v>
      </c>
      <c r="X276" s="6"/>
      <c r="Y276" s="6" t="s">
        <v>31</v>
      </c>
      <c r="Z276" s="6"/>
      <c r="AA276" s="6" t="s">
        <v>14</v>
      </c>
      <c r="AB276" s="6" t="s">
        <v>174</v>
      </c>
      <c r="AC276" s="6" t="s">
        <v>174</v>
      </c>
      <c r="AD276" s="47"/>
      <c r="AE276" s="6"/>
      <c r="AF276" s="6"/>
      <c r="AG276" s="6"/>
      <c r="AH276" s="6"/>
      <c r="AI276" s="6"/>
      <c r="AJ276" s="6"/>
      <c r="AK276" s="6"/>
      <c r="AL276" s="6"/>
      <c r="AM276" s="6"/>
      <c r="AN276" s="6"/>
      <c r="AO276" s="6"/>
    </row>
    <row r="277" spans="1:41" hidden="1" x14ac:dyDescent="0.3">
      <c r="A277" s="246">
        <v>45631</v>
      </c>
      <c r="B277" s="6">
        <v>13227013</v>
      </c>
      <c r="C277" s="6" t="s">
        <v>259</v>
      </c>
      <c r="D277" s="6" t="s">
        <v>2879</v>
      </c>
      <c r="E277" s="47" t="s">
        <v>2863</v>
      </c>
      <c r="F277" s="47"/>
      <c r="G277" s="6">
        <v>26</v>
      </c>
      <c r="H277" s="6" t="s">
        <v>283</v>
      </c>
      <c r="I277" s="6" t="s">
        <v>121</v>
      </c>
      <c r="J277" s="6" t="s">
        <v>1402</v>
      </c>
      <c r="K277" s="6" t="s">
        <v>274</v>
      </c>
      <c r="L277" s="47" t="s">
        <v>2864</v>
      </c>
      <c r="M277" s="129">
        <v>45630</v>
      </c>
      <c r="N277" s="6" t="s">
        <v>268</v>
      </c>
      <c r="O277" s="6">
        <v>1</v>
      </c>
      <c r="P277" s="6">
        <f t="shared" si="14"/>
        <v>1</v>
      </c>
      <c r="Q277" s="6" t="s">
        <v>174</v>
      </c>
      <c r="R277" s="6" t="s">
        <v>174</v>
      </c>
      <c r="S277" s="6" t="s">
        <v>173</v>
      </c>
      <c r="T277" s="6" t="s">
        <v>174</v>
      </c>
      <c r="U277" s="6" t="s">
        <v>174</v>
      </c>
      <c r="V277" s="251">
        <f t="shared" si="13"/>
        <v>1</v>
      </c>
      <c r="W277" s="6" t="s">
        <v>2375</v>
      </c>
      <c r="X277" s="6"/>
      <c r="Y277" s="6" t="s">
        <v>36</v>
      </c>
      <c r="Z277" s="6"/>
      <c r="AA277" s="6" t="s">
        <v>12</v>
      </c>
      <c r="AB277" s="6" t="s">
        <v>174</v>
      </c>
      <c r="AC277" s="6" t="s">
        <v>174</v>
      </c>
      <c r="AD277" s="47" t="s">
        <v>2865</v>
      </c>
      <c r="AE277" s="6">
        <v>0</v>
      </c>
      <c r="AF277" s="6"/>
      <c r="AG277" s="6">
        <v>0</v>
      </c>
      <c r="AH277" s="6"/>
      <c r="AI277" s="6">
        <v>0</v>
      </c>
      <c r="AJ277" s="6"/>
      <c r="AK277" s="6">
        <v>0</v>
      </c>
      <c r="AL277" s="6"/>
      <c r="AM277" s="6">
        <v>0</v>
      </c>
      <c r="AN277" s="6">
        <v>0</v>
      </c>
      <c r="AO277" s="6"/>
    </row>
    <row r="278" spans="1:41" hidden="1" x14ac:dyDescent="0.3">
      <c r="A278" s="246">
        <v>45631</v>
      </c>
      <c r="B278" s="6">
        <v>13228067</v>
      </c>
      <c r="C278" s="6" t="s">
        <v>259</v>
      </c>
      <c r="D278" s="6" t="s">
        <v>2891</v>
      </c>
      <c r="E278" s="47" t="s">
        <v>2873</v>
      </c>
      <c r="F278" s="47"/>
      <c r="G278" s="6">
        <v>39</v>
      </c>
      <c r="H278" s="6" t="s">
        <v>283</v>
      </c>
      <c r="I278" s="6" t="s">
        <v>121</v>
      </c>
      <c r="J278" s="6" t="s">
        <v>223</v>
      </c>
      <c r="K278" s="6" t="s">
        <v>274</v>
      </c>
      <c r="L278" s="47" t="s">
        <v>2874</v>
      </c>
      <c r="M278" s="129">
        <v>45631</v>
      </c>
      <c r="N278" s="6" t="s">
        <v>268</v>
      </c>
      <c r="O278" s="6">
        <v>1</v>
      </c>
      <c r="P278" s="6">
        <f t="shared" si="14"/>
        <v>0</v>
      </c>
      <c r="Q278" s="6" t="s">
        <v>173</v>
      </c>
      <c r="R278" s="6" t="s">
        <v>174</v>
      </c>
      <c r="S278" s="6" t="s">
        <v>173</v>
      </c>
      <c r="T278" s="6" t="s">
        <v>174</v>
      </c>
      <c r="U278" s="6" t="s">
        <v>174</v>
      </c>
      <c r="V278" s="251">
        <f t="shared" si="13"/>
        <v>2</v>
      </c>
      <c r="W278" s="6" t="s">
        <v>2375</v>
      </c>
      <c r="X278" s="6"/>
      <c r="Y278" s="6" t="s">
        <v>43</v>
      </c>
      <c r="Z278" s="6"/>
      <c r="AA278" s="6" t="s">
        <v>12</v>
      </c>
      <c r="AB278" s="6"/>
      <c r="AC278" s="6"/>
      <c r="AD278" s="47"/>
      <c r="AE278" s="6"/>
      <c r="AF278" s="6"/>
      <c r="AG278" s="6"/>
      <c r="AH278" s="6"/>
      <c r="AI278" s="6"/>
      <c r="AJ278" s="6"/>
      <c r="AK278" s="6"/>
      <c r="AL278" s="6"/>
      <c r="AM278" s="6"/>
      <c r="AN278" s="6"/>
      <c r="AO278" s="6"/>
    </row>
    <row r="279" spans="1:41" hidden="1" x14ac:dyDescent="0.3">
      <c r="A279" s="246">
        <v>45631</v>
      </c>
      <c r="B279" s="6">
        <v>13228365</v>
      </c>
      <c r="C279" s="6" t="s">
        <v>259</v>
      </c>
      <c r="D279" s="4" t="s">
        <v>196</v>
      </c>
      <c r="E279" s="47" t="s">
        <v>2875</v>
      </c>
      <c r="F279" s="47"/>
      <c r="G279" s="6">
        <v>56</v>
      </c>
      <c r="H279" s="6" t="s">
        <v>1379</v>
      </c>
      <c r="I279" s="6" t="s">
        <v>121</v>
      </c>
      <c r="J279" s="6" t="s">
        <v>355</v>
      </c>
      <c r="K279" s="6" t="s">
        <v>262</v>
      </c>
      <c r="L279" s="47" t="s">
        <v>2876</v>
      </c>
      <c r="M279" s="129">
        <v>45630</v>
      </c>
      <c r="N279" s="6" t="s">
        <v>268</v>
      </c>
      <c r="O279" s="6">
        <v>5</v>
      </c>
      <c r="P279" s="6">
        <f t="shared" si="14"/>
        <v>1</v>
      </c>
      <c r="Q279" s="6" t="s">
        <v>173</v>
      </c>
      <c r="R279" s="6" t="s">
        <v>174</v>
      </c>
      <c r="S279" s="6" t="s">
        <v>173</v>
      </c>
      <c r="T279" s="6" t="s">
        <v>174</v>
      </c>
      <c r="U279" s="6" t="s">
        <v>2939</v>
      </c>
      <c r="V279" s="251">
        <v>2</v>
      </c>
      <c r="W279" s="6" t="s">
        <v>90</v>
      </c>
      <c r="X279" s="6" t="s">
        <v>2877</v>
      </c>
      <c r="Y279" s="6" t="s">
        <v>114</v>
      </c>
      <c r="Z279" s="6" t="s">
        <v>46</v>
      </c>
      <c r="AA279" s="6" t="s">
        <v>7</v>
      </c>
      <c r="AB279" s="6" t="s">
        <v>174</v>
      </c>
      <c r="AC279" s="6" t="s">
        <v>174</v>
      </c>
      <c r="AD279" s="47" t="s">
        <v>2913</v>
      </c>
      <c r="AE279" s="6">
        <v>1</v>
      </c>
      <c r="AF279" s="6" t="s">
        <v>2878</v>
      </c>
      <c r="AG279" s="6">
        <v>0</v>
      </c>
      <c r="AH279" s="6"/>
      <c r="AI279" s="6">
        <v>0</v>
      </c>
      <c r="AJ279" s="6"/>
      <c r="AK279" s="6">
        <v>0</v>
      </c>
      <c r="AL279" s="6"/>
      <c r="AM279" s="6">
        <v>0</v>
      </c>
      <c r="AN279" s="6">
        <v>1</v>
      </c>
      <c r="AO279" s="6" t="s">
        <v>2912</v>
      </c>
    </row>
    <row r="280" spans="1:41" hidden="1" x14ac:dyDescent="0.3">
      <c r="A280" s="246">
        <v>45631</v>
      </c>
      <c r="B280" s="6">
        <v>13228785</v>
      </c>
      <c r="C280" s="6" t="s">
        <v>294</v>
      </c>
      <c r="D280" s="347" t="s">
        <v>34</v>
      </c>
      <c r="E280" s="47" t="s">
        <v>2881</v>
      </c>
      <c r="F280" s="47"/>
      <c r="G280" s="6">
        <v>58</v>
      </c>
      <c r="H280" s="6" t="s">
        <v>1379</v>
      </c>
      <c r="I280" s="6" t="s">
        <v>118</v>
      </c>
      <c r="J280" s="6" t="s">
        <v>224</v>
      </c>
      <c r="K280" s="6" t="s">
        <v>262</v>
      </c>
      <c r="L280" s="47" t="s">
        <v>2880</v>
      </c>
      <c r="M280" s="6"/>
      <c r="N280" s="6" t="s">
        <v>268</v>
      </c>
      <c r="O280" s="6"/>
      <c r="P280" s="6">
        <f t="shared" si="14"/>
        <v>45631</v>
      </c>
      <c r="Q280" s="6"/>
      <c r="R280" s="6"/>
      <c r="S280" s="6"/>
      <c r="T280" s="6"/>
      <c r="U280" s="6"/>
      <c r="V280" s="251">
        <f t="shared" si="13"/>
        <v>0</v>
      </c>
      <c r="W280" s="6" t="s">
        <v>2754</v>
      </c>
      <c r="X280" s="6"/>
      <c r="Y280" s="6" t="s">
        <v>227</v>
      </c>
      <c r="Z280" s="6"/>
      <c r="AA280" s="6" t="s">
        <v>14</v>
      </c>
      <c r="AB280" s="6"/>
      <c r="AC280" s="6"/>
      <c r="AD280" s="47"/>
      <c r="AE280" s="6"/>
      <c r="AF280" s="6"/>
      <c r="AG280" s="6"/>
      <c r="AH280" s="6"/>
      <c r="AI280" s="6"/>
      <c r="AJ280" s="6"/>
      <c r="AK280" s="6"/>
      <c r="AL280" s="6"/>
      <c r="AM280" s="6"/>
      <c r="AN280" s="6"/>
      <c r="AO280" s="6"/>
    </row>
    <row r="281" spans="1:41" hidden="1" x14ac:dyDescent="0.3">
      <c r="A281" s="246">
        <v>45632</v>
      </c>
      <c r="B281" s="6">
        <v>13230113</v>
      </c>
      <c r="C281" s="6" t="s">
        <v>259</v>
      </c>
      <c r="D281" s="6" t="s">
        <v>2837</v>
      </c>
      <c r="E281" s="47" t="s">
        <v>2882</v>
      </c>
      <c r="F281" s="47"/>
      <c r="G281" s="6">
        <v>38</v>
      </c>
      <c r="H281" s="6" t="s">
        <v>1379</v>
      </c>
      <c r="I281" s="6" t="s">
        <v>121</v>
      </c>
      <c r="J281" s="6" t="s">
        <v>151</v>
      </c>
      <c r="K281" s="6" t="s">
        <v>274</v>
      </c>
      <c r="L281" s="47" t="s">
        <v>2887</v>
      </c>
      <c r="M281" s="129">
        <v>45630</v>
      </c>
      <c r="N281" s="6" t="s">
        <v>268</v>
      </c>
      <c r="O281" s="6">
        <v>10</v>
      </c>
      <c r="P281" s="6">
        <f t="shared" si="14"/>
        <v>2</v>
      </c>
      <c r="Q281" s="6" t="s">
        <v>174</v>
      </c>
      <c r="R281" s="6" t="s">
        <v>174</v>
      </c>
      <c r="S281" s="6" t="s">
        <v>173</v>
      </c>
      <c r="T281" s="6" t="s">
        <v>174</v>
      </c>
      <c r="U281" s="6" t="s">
        <v>174</v>
      </c>
      <c r="V281" s="251">
        <f t="shared" si="13"/>
        <v>1</v>
      </c>
      <c r="W281" s="6" t="s">
        <v>2375</v>
      </c>
      <c r="X281" s="6" t="s">
        <v>2893</v>
      </c>
      <c r="Y281" s="6" t="s">
        <v>43</v>
      </c>
      <c r="Z281" s="6"/>
      <c r="AA281" s="6" t="s">
        <v>12</v>
      </c>
      <c r="AB281" s="6" t="s">
        <v>173</v>
      </c>
      <c r="AC281" s="6" t="s">
        <v>174</v>
      </c>
      <c r="AD281" s="47" t="s">
        <v>2900</v>
      </c>
      <c r="AE281" s="6">
        <v>1</v>
      </c>
      <c r="AF281" s="6" t="s">
        <v>2897</v>
      </c>
      <c r="AG281" s="6">
        <v>2</v>
      </c>
      <c r="AH281" s="6" t="s">
        <v>2896</v>
      </c>
      <c r="AI281" s="6">
        <v>0</v>
      </c>
      <c r="AJ281" s="6"/>
      <c r="AK281" s="6">
        <v>0</v>
      </c>
      <c r="AL281" s="6"/>
      <c r="AM281" s="6">
        <v>0</v>
      </c>
      <c r="AN281" s="6">
        <v>0</v>
      </c>
      <c r="AO281" s="6"/>
    </row>
    <row r="282" spans="1:41" hidden="1" x14ac:dyDescent="0.3">
      <c r="A282" s="246">
        <v>45632</v>
      </c>
      <c r="B282" s="6">
        <v>13230162</v>
      </c>
      <c r="C282" s="6" t="s">
        <v>294</v>
      </c>
      <c r="D282" s="6" t="s">
        <v>26</v>
      </c>
      <c r="E282" s="47" t="s">
        <v>2883</v>
      </c>
      <c r="F282" s="47"/>
      <c r="G282" s="6">
        <v>35</v>
      </c>
      <c r="H282" s="6" t="s">
        <v>1379</v>
      </c>
      <c r="I282" s="6" t="s">
        <v>118</v>
      </c>
      <c r="J282" s="6" t="s">
        <v>224</v>
      </c>
      <c r="K282" s="6" t="s">
        <v>274</v>
      </c>
      <c r="L282" s="47" t="s">
        <v>2886</v>
      </c>
      <c r="M282" s="129">
        <v>45614</v>
      </c>
      <c r="N282" s="6" t="s">
        <v>268</v>
      </c>
      <c r="O282" s="6"/>
      <c r="P282" s="6">
        <f t="shared" si="14"/>
        <v>18</v>
      </c>
      <c r="Q282" s="6"/>
      <c r="R282" s="6"/>
      <c r="S282" s="6"/>
      <c r="T282" s="6"/>
      <c r="U282" s="6"/>
      <c r="V282" s="251">
        <f t="shared" si="13"/>
        <v>0</v>
      </c>
      <c r="W282" s="6" t="s">
        <v>27</v>
      </c>
      <c r="X282" s="6"/>
      <c r="Y282" s="6" t="s">
        <v>31</v>
      </c>
      <c r="Z282" s="6"/>
      <c r="AA282" s="6" t="s">
        <v>14</v>
      </c>
      <c r="AB282" s="6" t="s">
        <v>174</v>
      </c>
      <c r="AC282" s="6" t="s">
        <v>174</v>
      </c>
      <c r="AD282" s="47"/>
      <c r="AE282" s="6"/>
      <c r="AF282" s="6"/>
      <c r="AG282" s="6"/>
      <c r="AH282" s="6"/>
      <c r="AI282" s="6"/>
      <c r="AJ282" s="6"/>
      <c r="AK282" s="6"/>
      <c r="AL282" s="6"/>
      <c r="AM282" s="6"/>
      <c r="AN282" s="6"/>
      <c r="AO282" s="6"/>
    </row>
    <row r="283" spans="1:41" hidden="1" x14ac:dyDescent="0.3">
      <c r="A283" s="246">
        <v>45632</v>
      </c>
      <c r="B283" s="6">
        <v>13230306</v>
      </c>
      <c r="C283" s="6" t="s">
        <v>2890</v>
      </c>
      <c r="D283" s="4" t="s">
        <v>2892</v>
      </c>
      <c r="E283" s="47" t="s">
        <v>2884</v>
      </c>
      <c r="F283" s="47"/>
      <c r="G283" s="6">
        <v>64</v>
      </c>
      <c r="H283" s="6" t="s">
        <v>1379</v>
      </c>
      <c r="I283" s="6" t="s">
        <v>121</v>
      </c>
      <c r="J283" s="6" t="s">
        <v>223</v>
      </c>
      <c r="K283" s="6" t="s">
        <v>262</v>
      </c>
      <c r="L283" s="47" t="s">
        <v>2885</v>
      </c>
      <c r="M283" s="129">
        <v>45546</v>
      </c>
      <c r="N283" s="6" t="s">
        <v>268</v>
      </c>
      <c r="O283" s="6"/>
      <c r="P283" s="6">
        <f t="shared" si="14"/>
        <v>86</v>
      </c>
      <c r="Q283" s="6" t="s">
        <v>173</v>
      </c>
      <c r="R283" s="6" t="s">
        <v>173</v>
      </c>
      <c r="S283" s="6" t="s">
        <v>173</v>
      </c>
      <c r="T283" s="6" t="s">
        <v>173</v>
      </c>
      <c r="U283" s="6" t="s">
        <v>174</v>
      </c>
      <c r="V283" s="251">
        <f t="shared" si="13"/>
        <v>4</v>
      </c>
      <c r="W283" s="6" t="s">
        <v>60</v>
      </c>
      <c r="X283" s="6"/>
      <c r="Y283" s="6" t="s">
        <v>55</v>
      </c>
      <c r="Z283" s="6"/>
      <c r="AA283" s="6" t="s">
        <v>7</v>
      </c>
      <c r="AB283" s="6" t="s">
        <v>173</v>
      </c>
      <c r="AC283" s="6" t="s">
        <v>1529</v>
      </c>
      <c r="AD283" s="47" t="s">
        <v>2914</v>
      </c>
      <c r="AE283" s="6">
        <v>0</v>
      </c>
      <c r="AF283" s="6"/>
      <c r="AG283" s="6">
        <v>3</v>
      </c>
      <c r="AH283" s="6" t="s">
        <v>2915</v>
      </c>
      <c r="AI283" s="6">
        <v>0</v>
      </c>
      <c r="AJ283" s="6"/>
      <c r="AK283" s="6">
        <v>0</v>
      </c>
      <c r="AL283" s="6"/>
      <c r="AM283" s="6">
        <v>0</v>
      </c>
      <c r="AN283" s="6">
        <v>0</v>
      </c>
      <c r="AO283" s="6"/>
    </row>
    <row r="284" spans="1:41" hidden="1" x14ac:dyDescent="0.3">
      <c r="A284" s="246">
        <v>45634</v>
      </c>
      <c r="B284" s="6">
        <v>13231109</v>
      </c>
      <c r="C284" s="6" t="s">
        <v>259</v>
      </c>
      <c r="D284" s="6" t="s">
        <v>196</v>
      </c>
      <c r="E284" s="47" t="s">
        <v>2888</v>
      </c>
      <c r="F284" s="47"/>
      <c r="G284" s="6">
        <v>4</v>
      </c>
      <c r="H284" s="6" t="s">
        <v>1379</v>
      </c>
      <c r="I284" s="6" t="s">
        <v>121</v>
      </c>
      <c r="J284" s="6" t="s">
        <v>1402</v>
      </c>
      <c r="K284" s="6" t="s">
        <v>262</v>
      </c>
      <c r="L284" s="47" t="s">
        <v>2889</v>
      </c>
      <c r="M284" s="129">
        <v>45623</v>
      </c>
      <c r="N284" s="6" t="s">
        <v>257</v>
      </c>
      <c r="O284" s="6">
        <v>2</v>
      </c>
      <c r="P284" s="6">
        <f t="shared" si="14"/>
        <v>11</v>
      </c>
      <c r="Q284" s="6" t="s">
        <v>174</v>
      </c>
      <c r="R284" s="6" t="s">
        <v>174</v>
      </c>
      <c r="S284" s="6" t="s">
        <v>173</v>
      </c>
      <c r="T284" s="6" t="s">
        <v>173</v>
      </c>
      <c r="U284" s="6" t="s">
        <v>906</v>
      </c>
      <c r="V284" s="251">
        <f t="shared" ref="V284:V292" si="15">COUNTIF(Q284:T284,"SIM")</f>
        <v>2</v>
      </c>
      <c r="W284" s="6" t="s">
        <v>30</v>
      </c>
      <c r="X284" s="6"/>
      <c r="Y284" s="6" t="s">
        <v>112</v>
      </c>
      <c r="Z284" s="6" t="s">
        <v>28</v>
      </c>
      <c r="AA284" s="6" t="s">
        <v>7</v>
      </c>
      <c r="AB284" s="6" t="s">
        <v>174</v>
      </c>
      <c r="AC284" s="6" t="s">
        <v>174</v>
      </c>
      <c r="AD284" s="47" t="s">
        <v>2935</v>
      </c>
      <c r="AE284" s="6">
        <v>0</v>
      </c>
      <c r="AF284" s="6"/>
      <c r="AG284" s="6">
        <v>1</v>
      </c>
      <c r="AH284" s="6" t="s">
        <v>906</v>
      </c>
      <c r="AI284" s="6">
        <v>0</v>
      </c>
      <c r="AJ284" s="6"/>
      <c r="AK284" s="6">
        <v>0</v>
      </c>
      <c r="AL284" s="6"/>
      <c r="AM284" s="6">
        <v>0</v>
      </c>
      <c r="AN284" s="6">
        <v>0</v>
      </c>
      <c r="AO284" s="6"/>
    </row>
    <row r="285" spans="1:41" hidden="1" x14ac:dyDescent="0.3">
      <c r="A285" s="246">
        <v>45635</v>
      </c>
      <c r="B285" s="6">
        <v>13231773</v>
      </c>
      <c r="C285" s="6" t="s">
        <v>259</v>
      </c>
      <c r="D285" s="4" t="s">
        <v>196</v>
      </c>
      <c r="E285" s="47" t="s">
        <v>2894</v>
      </c>
      <c r="F285" s="47"/>
      <c r="G285" s="6">
        <v>52</v>
      </c>
      <c r="H285" s="6" t="s">
        <v>1220</v>
      </c>
      <c r="I285" s="6" t="s">
        <v>118</v>
      </c>
      <c r="J285" s="6" t="s">
        <v>136</v>
      </c>
      <c r="K285" s="6" t="s">
        <v>262</v>
      </c>
      <c r="L285" s="47" t="s">
        <v>2895</v>
      </c>
      <c r="M285" s="129">
        <v>45622</v>
      </c>
      <c r="N285" s="6" t="s">
        <v>257</v>
      </c>
      <c r="O285" s="6">
        <v>7</v>
      </c>
      <c r="P285" s="6">
        <f t="shared" si="14"/>
        <v>13</v>
      </c>
      <c r="Q285" s="6" t="s">
        <v>173</v>
      </c>
      <c r="R285" s="6" t="s">
        <v>173</v>
      </c>
      <c r="S285" s="6" t="s">
        <v>173</v>
      </c>
      <c r="T285" s="6" t="s">
        <v>173</v>
      </c>
      <c r="U285" s="6" t="s">
        <v>906</v>
      </c>
      <c r="V285" s="251">
        <f t="shared" si="15"/>
        <v>4</v>
      </c>
      <c r="W285" s="6" t="s">
        <v>90</v>
      </c>
      <c r="X285" s="6"/>
      <c r="Y285" s="6" t="s">
        <v>114</v>
      </c>
      <c r="Z285" s="6"/>
      <c r="AA285" s="6" t="s">
        <v>7</v>
      </c>
      <c r="AB285" s="6" t="s">
        <v>173</v>
      </c>
      <c r="AC285" s="6" t="s">
        <v>174</v>
      </c>
      <c r="AD285" s="47" t="s">
        <v>2928</v>
      </c>
      <c r="AE285" s="6">
        <v>0</v>
      </c>
      <c r="AF285" s="6"/>
      <c r="AG285" s="6">
        <v>0</v>
      </c>
      <c r="AH285" s="6"/>
      <c r="AI285" s="6">
        <v>0</v>
      </c>
      <c r="AJ285" s="6"/>
      <c r="AK285" s="6">
        <v>0</v>
      </c>
      <c r="AL285" s="6"/>
      <c r="AM285" s="6">
        <v>0</v>
      </c>
      <c r="AN285" s="6">
        <v>1</v>
      </c>
      <c r="AO285" s="6" t="s">
        <v>2929</v>
      </c>
    </row>
    <row r="286" spans="1:41" hidden="1" x14ac:dyDescent="0.3">
      <c r="A286" s="246">
        <v>45635</v>
      </c>
      <c r="B286" s="6">
        <v>13232046</v>
      </c>
      <c r="C286" s="6" t="s">
        <v>259</v>
      </c>
      <c r="D286" s="347" t="s">
        <v>196</v>
      </c>
      <c r="E286" s="47" t="s">
        <v>2898</v>
      </c>
      <c r="F286" s="47"/>
      <c r="G286" s="6">
        <v>48</v>
      </c>
      <c r="H286" s="6" t="s">
        <v>336</v>
      </c>
      <c r="I286" s="6" t="s">
        <v>116</v>
      </c>
      <c r="J286" s="6" t="s">
        <v>1402</v>
      </c>
      <c r="K286" s="6" t="s">
        <v>274</v>
      </c>
      <c r="L286" s="47" t="s">
        <v>2899</v>
      </c>
      <c r="M286" s="129">
        <v>45602</v>
      </c>
      <c r="N286" s="6" t="s">
        <v>257</v>
      </c>
      <c r="O286" s="6">
        <v>2</v>
      </c>
      <c r="P286" s="6">
        <f t="shared" si="14"/>
        <v>33</v>
      </c>
      <c r="Q286" s="6" t="s">
        <v>173</v>
      </c>
      <c r="R286" s="6" t="s">
        <v>173</v>
      </c>
      <c r="S286" s="6" t="s">
        <v>173</v>
      </c>
      <c r="T286" s="6" t="s">
        <v>174</v>
      </c>
      <c r="U286" s="6" t="s">
        <v>174</v>
      </c>
      <c r="V286" s="251">
        <f t="shared" si="15"/>
        <v>3</v>
      </c>
      <c r="W286" s="6" t="s">
        <v>2375</v>
      </c>
      <c r="X286" s="6" t="s">
        <v>2932</v>
      </c>
      <c r="Y286" s="6" t="s">
        <v>43</v>
      </c>
      <c r="Z286" s="6"/>
      <c r="AA286" s="6" t="s">
        <v>7</v>
      </c>
      <c r="AB286" s="6" t="s">
        <v>173</v>
      </c>
      <c r="AC286" s="6" t="s">
        <v>174</v>
      </c>
      <c r="AD286" s="47" t="s">
        <v>2933</v>
      </c>
      <c r="AE286" s="6">
        <v>1</v>
      </c>
      <c r="AF286" s="6" t="s">
        <v>2934</v>
      </c>
      <c r="AG286" s="6">
        <v>0</v>
      </c>
      <c r="AH286" s="6"/>
      <c r="AI286" s="6">
        <v>0</v>
      </c>
      <c r="AJ286" s="6"/>
      <c r="AK286" s="6">
        <v>0</v>
      </c>
      <c r="AL286" s="6"/>
      <c r="AM286" s="6">
        <v>0</v>
      </c>
      <c r="AN286" s="6">
        <v>0</v>
      </c>
      <c r="AO286" s="6"/>
    </row>
    <row r="287" spans="1:41" hidden="1" x14ac:dyDescent="0.3">
      <c r="A287" s="246">
        <v>45635</v>
      </c>
      <c r="B287" s="6">
        <v>13232249</v>
      </c>
      <c r="C287" s="6" t="s">
        <v>294</v>
      </c>
      <c r="D287" s="6" t="s">
        <v>34</v>
      </c>
      <c r="E287" s="47" t="s">
        <v>2927</v>
      </c>
      <c r="F287" s="47"/>
      <c r="G287" s="6">
        <v>39</v>
      </c>
      <c r="H287" s="6" t="s">
        <v>1379</v>
      </c>
      <c r="I287" s="6" t="s">
        <v>121</v>
      </c>
      <c r="J287" s="6" t="s">
        <v>136</v>
      </c>
      <c r="K287" s="6" t="s">
        <v>262</v>
      </c>
      <c r="L287" s="47" t="s">
        <v>2911</v>
      </c>
      <c r="M287" s="6"/>
      <c r="N287" s="6" t="s">
        <v>268</v>
      </c>
      <c r="O287" s="6"/>
      <c r="P287" s="6">
        <f t="shared" si="14"/>
        <v>45635</v>
      </c>
      <c r="Q287" s="6"/>
      <c r="R287" s="6"/>
      <c r="S287" s="6"/>
      <c r="T287" s="6"/>
      <c r="U287" s="6"/>
      <c r="V287" s="251">
        <f t="shared" si="15"/>
        <v>0</v>
      </c>
      <c r="W287" s="6" t="s">
        <v>2754</v>
      </c>
      <c r="X287" s="6"/>
      <c r="Y287" s="6" t="s">
        <v>227</v>
      </c>
      <c r="Z287" s="6"/>
      <c r="AA287" s="6" t="s">
        <v>14</v>
      </c>
      <c r="AB287" s="6"/>
      <c r="AC287" s="6"/>
      <c r="AD287" s="47"/>
      <c r="AE287" s="6"/>
      <c r="AF287" s="6"/>
      <c r="AG287" s="6"/>
      <c r="AH287" s="6"/>
      <c r="AI287" s="6"/>
      <c r="AJ287" s="6"/>
      <c r="AK287" s="6"/>
      <c r="AL287" s="6"/>
      <c r="AM287" s="6"/>
      <c r="AN287" s="6"/>
      <c r="AO287" s="6"/>
    </row>
    <row r="288" spans="1:41" hidden="1" x14ac:dyDescent="0.3">
      <c r="A288" s="246">
        <v>45635</v>
      </c>
      <c r="B288" s="6">
        <v>13232955</v>
      </c>
      <c r="C288" s="6" t="s">
        <v>259</v>
      </c>
      <c r="D288" s="6" t="s">
        <v>196</v>
      </c>
      <c r="E288" s="47" t="s">
        <v>2920</v>
      </c>
      <c r="F288" s="47"/>
      <c r="G288" s="6">
        <v>26</v>
      </c>
      <c r="H288" s="6" t="s">
        <v>1379</v>
      </c>
      <c r="I288" s="6" t="s">
        <v>121</v>
      </c>
      <c r="J288" s="6" t="s">
        <v>625</v>
      </c>
      <c r="K288" s="6" t="s">
        <v>262</v>
      </c>
      <c r="L288" s="47" t="s">
        <v>2921</v>
      </c>
      <c r="M288" s="129">
        <v>45632</v>
      </c>
      <c r="N288" s="6" t="s">
        <v>257</v>
      </c>
      <c r="O288" s="6"/>
      <c r="P288" s="6">
        <f t="shared" si="14"/>
        <v>3</v>
      </c>
      <c r="Q288" s="6" t="s">
        <v>173</v>
      </c>
      <c r="R288" s="6" t="s">
        <v>174</v>
      </c>
      <c r="S288" s="6" t="s">
        <v>173</v>
      </c>
      <c r="T288" s="6" t="s">
        <v>174</v>
      </c>
      <c r="U288" s="6" t="s">
        <v>174</v>
      </c>
      <c r="V288" s="251">
        <f t="shared" si="15"/>
        <v>2</v>
      </c>
      <c r="W288" s="6" t="s">
        <v>52</v>
      </c>
      <c r="X288" s="6"/>
      <c r="Y288" s="6" t="s">
        <v>113</v>
      </c>
      <c r="Z288" s="6"/>
      <c r="AA288" s="6" t="s">
        <v>12</v>
      </c>
      <c r="AB288" s="6"/>
      <c r="AC288" s="6"/>
      <c r="AD288" s="47"/>
      <c r="AE288" s="6"/>
      <c r="AF288" s="6"/>
      <c r="AG288" s="6"/>
      <c r="AH288" s="6"/>
      <c r="AI288" s="6"/>
      <c r="AJ288" s="6"/>
      <c r="AK288" s="6"/>
      <c r="AL288" s="6"/>
      <c r="AM288" s="6"/>
      <c r="AN288" s="6"/>
      <c r="AO288" s="6"/>
    </row>
    <row r="289" spans="1:41" hidden="1" x14ac:dyDescent="0.3">
      <c r="A289" s="246">
        <v>45635</v>
      </c>
      <c r="B289" s="6">
        <v>13233053</v>
      </c>
      <c r="C289" s="6" t="s">
        <v>259</v>
      </c>
      <c r="D289" s="4" t="s">
        <v>196</v>
      </c>
      <c r="E289" s="47" t="s">
        <v>2920</v>
      </c>
      <c r="F289" s="47"/>
      <c r="G289" s="6">
        <v>26</v>
      </c>
      <c r="H289" s="6" t="s">
        <v>1379</v>
      </c>
      <c r="I289" s="6" t="s">
        <v>121</v>
      </c>
      <c r="J289" s="6" t="s">
        <v>625</v>
      </c>
      <c r="K289" s="6" t="s">
        <v>262</v>
      </c>
      <c r="L289" s="47" t="s">
        <v>2922</v>
      </c>
      <c r="M289" s="129">
        <v>45631</v>
      </c>
      <c r="N289" s="6" t="s">
        <v>257</v>
      </c>
      <c r="O289" s="6"/>
      <c r="P289" s="6">
        <f t="shared" si="14"/>
        <v>4</v>
      </c>
      <c r="Q289" s="6" t="s">
        <v>173</v>
      </c>
      <c r="R289" s="6" t="s">
        <v>174</v>
      </c>
      <c r="S289" s="6" t="s">
        <v>173</v>
      </c>
      <c r="T289" s="6" t="s">
        <v>174</v>
      </c>
      <c r="U289" s="6" t="s">
        <v>174</v>
      </c>
      <c r="V289" s="251">
        <f t="shared" si="15"/>
        <v>2</v>
      </c>
      <c r="W289" s="6" t="s">
        <v>52</v>
      </c>
      <c r="X289" s="6"/>
      <c r="Y289" s="6" t="s">
        <v>113</v>
      </c>
      <c r="Z289" s="6"/>
      <c r="AA289" s="6" t="s">
        <v>12</v>
      </c>
      <c r="AB289" s="6"/>
      <c r="AC289" s="6"/>
      <c r="AD289" s="47"/>
      <c r="AE289" s="6"/>
      <c r="AF289" s="6"/>
      <c r="AG289" s="6"/>
      <c r="AH289" s="6"/>
      <c r="AI289" s="6"/>
      <c r="AJ289" s="6"/>
      <c r="AK289" s="6"/>
      <c r="AL289" s="6"/>
      <c r="AM289" s="6"/>
      <c r="AN289" s="6"/>
      <c r="AO289" s="6"/>
    </row>
    <row r="290" spans="1:41" hidden="1" x14ac:dyDescent="0.3">
      <c r="A290" s="246">
        <v>45636</v>
      </c>
      <c r="B290" s="6">
        <v>13233673</v>
      </c>
      <c r="C290" s="6" t="s">
        <v>259</v>
      </c>
      <c r="D290" s="251" t="s">
        <v>2475</v>
      </c>
      <c r="E290" s="47" t="s">
        <v>2923</v>
      </c>
      <c r="F290" s="47"/>
      <c r="G290" s="6">
        <v>6</v>
      </c>
      <c r="H290" s="6" t="s">
        <v>1220</v>
      </c>
      <c r="I290" s="6" t="s">
        <v>121</v>
      </c>
      <c r="J290" s="6" t="s">
        <v>1402</v>
      </c>
      <c r="K290" s="6" t="s">
        <v>274</v>
      </c>
      <c r="L290" s="47" t="s">
        <v>2924</v>
      </c>
      <c r="M290" s="129">
        <v>45579</v>
      </c>
      <c r="N290" s="6" t="s">
        <v>268</v>
      </c>
      <c r="O290" s="6">
        <v>10</v>
      </c>
      <c r="P290" s="6">
        <f t="shared" si="14"/>
        <v>57</v>
      </c>
      <c r="Q290" s="6" t="s">
        <v>173</v>
      </c>
      <c r="R290" s="6" t="s">
        <v>173</v>
      </c>
      <c r="S290" s="6" t="s">
        <v>173</v>
      </c>
      <c r="T290" s="6" t="s">
        <v>174</v>
      </c>
      <c r="U290" s="58" t="s">
        <v>1517</v>
      </c>
      <c r="V290" s="251">
        <f t="shared" si="15"/>
        <v>3</v>
      </c>
      <c r="W290" s="6" t="s">
        <v>2516</v>
      </c>
      <c r="X290" s="6"/>
      <c r="Y290" s="6" t="s">
        <v>43</v>
      </c>
      <c r="Z290" s="6"/>
      <c r="AA290" s="6" t="s">
        <v>7</v>
      </c>
      <c r="AB290" s="6" t="s">
        <v>174</v>
      </c>
      <c r="AC290" s="6" t="s">
        <v>174</v>
      </c>
      <c r="AD290" s="47" t="s">
        <v>2940</v>
      </c>
      <c r="AE290" s="6">
        <v>0</v>
      </c>
      <c r="AF290" s="58" t="s">
        <v>227</v>
      </c>
      <c r="AG290" s="58">
        <v>-1</v>
      </c>
      <c r="AH290" s="58" t="s">
        <v>227</v>
      </c>
      <c r="AI290" s="58">
        <v>-1</v>
      </c>
      <c r="AJ290" s="58" t="s">
        <v>227</v>
      </c>
      <c r="AK290" s="58">
        <v>-1</v>
      </c>
      <c r="AL290" s="58" t="s">
        <v>227</v>
      </c>
      <c r="AM290" s="58">
        <v>0</v>
      </c>
      <c r="AN290" s="58">
        <v>0</v>
      </c>
      <c r="AO290" s="58" t="s">
        <v>227</v>
      </c>
    </row>
    <row r="291" spans="1:41" hidden="1" x14ac:dyDescent="0.3">
      <c r="A291" s="250">
        <v>45636</v>
      </c>
      <c r="B291" s="58">
        <v>13233952</v>
      </c>
      <c r="C291" s="58"/>
      <c r="D291" s="376"/>
      <c r="E291" s="195" t="s">
        <v>2925</v>
      </c>
      <c r="F291" s="195"/>
      <c r="G291" s="58">
        <v>7</v>
      </c>
      <c r="H291" s="58" t="s">
        <v>1379</v>
      </c>
      <c r="I291" s="58" t="s">
        <v>121</v>
      </c>
      <c r="J291" s="58" t="s">
        <v>223</v>
      </c>
      <c r="K291" s="58" t="s">
        <v>274</v>
      </c>
      <c r="L291" s="195" t="s">
        <v>2926</v>
      </c>
      <c r="M291" s="245">
        <v>45625</v>
      </c>
      <c r="N291" s="58" t="s">
        <v>268</v>
      </c>
      <c r="O291" s="58">
        <v>1</v>
      </c>
      <c r="P291" s="6">
        <f t="shared" si="14"/>
        <v>11</v>
      </c>
      <c r="Q291" s="58" t="s">
        <v>174</v>
      </c>
      <c r="R291" s="58" t="s">
        <v>173</v>
      </c>
      <c r="S291" s="58" t="s">
        <v>173</v>
      </c>
      <c r="T291" s="58" t="s">
        <v>174</v>
      </c>
      <c r="U291" s="58" t="s">
        <v>1517</v>
      </c>
      <c r="V291" s="247">
        <f t="shared" si="15"/>
        <v>2</v>
      </c>
      <c r="W291" s="58" t="s">
        <v>50</v>
      </c>
      <c r="X291" s="58"/>
      <c r="Y291" s="58" t="s">
        <v>33</v>
      </c>
      <c r="Z291" s="58"/>
      <c r="AA291" s="58" t="s">
        <v>12</v>
      </c>
      <c r="AB291" s="6" t="s">
        <v>174</v>
      </c>
      <c r="AC291" s="6" t="s">
        <v>174</v>
      </c>
      <c r="AD291" s="195" t="s">
        <v>2938</v>
      </c>
      <c r="AE291" s="58">
        <v>0</v>
      </c>
      <c r="AF291" s="58" t="s">
        <v>227</v>
      </c>
      <c r="AG291" s="58">
        <v>0</v>
      </c>
      <c r="AH291" s="58" t="s">
        <v>227</v>
      </c>
      <c r="AI291" s="58">
        <v>0</v>
      </c>
      <c r="AJ291" s="58" t="s">
        <v>227</v>
      </c>
      <c r="AK291" s="58">
        <v>0</v>
      </c>
      <c r="AL291" s="58" t="s">
        <v>227</v>
      </c>
      <c r="AM291" s="58">
        <v>0</v>
      </c>
      <c r="AN291" s="58">
        <v>0</v>
      </c>
      <c r="AO291" s="58" t="s">
        <v>227</v>
      </c>
    </row>
    <row r="292" spans="1:41" hidden="1" x14ac:dyDescent="0.3">
      <c r="A292" s="246">
        <v>45636</v>
      </c>
      <c r="B292" s="6">
        <v>13235443</v>
      </c>
      <c r="C292" s="6" t="s">
        <v>294</v>
      </c>
      <c r="D292" s="6" t="s">
        <v>2838</v>
      </c>
      <c r="E292" s="47" t="s">
        <v>2930</v>
      </c>
      <c r="F292" s="47"/>
      <c r="G292" s="6">
        <v>81</v>
      </c>
      <c r="H292" s="6" t="s">
        <v>283</v>
      </c>
      <c r="I292" s="6" t="s">
        <v>118</v>
      </c>
      <c r="J292" s="6" t="s">
        <v>223</v>
      </c>
      <c r="K292" s="6" t="s">
        <v>262</v>
      </c>
      <c r="L292" s="47" t="s">
        <v>2931</v>
      </c>
      <c r="M292" s="129">
        <v>45636</v>
      </c>
      <c r="N292" s="6" t="s">
        <v>257</v>
      </c>
      <c r="O292" s="6"/>
      <c r="P292" s="6">
        <f t="shared" si="14"/>
        <v>0</v>
      </c>
      <c r="Q292" s="6" t="s">
        <v>174</v>
      </c>
      <c r="R292" s="6" t="s">
        <v>174</v>
      </c>
      <c r="S292" s="6" t="s">
        <v>174</v>
      </c>
      <c r="T292" s="6" t="s">
        <v>173</v>
      </c>
      <c r="U292" s="6" t="s">
        <v>906</v>
      </c>
      <c r="V292" s="251">
        <f t="shared" si="15"/>
        <v>1</v>
      </c>
      <c r="W292" s="6" t="s">
        <v>2754</v>
      </c>
      <c r="X292" s="6"/>
      <c r="Y292" s="6" t="s">
        <v>227</v>
      </c>
      <c r="Z292" s="6"/>
      <c r="AA292" s="6" t="s">
        <v>14</v>
      </c>
      <c r="AB292" s="6" t="s">
        <v>174</v>
      </c>
      <c r="AC292" s="6" t="s">
        <v>174</v>
      </c>
      <c r="AD292" s="47" t="s">
        <v>2936</v>
      </c>
      <c r="AE292" s="6">
        <v>1</v>
      </c>
      <c r="AF292" s="6" t="s">
        <v>2937</v>
      </c>
      <c r="AG292" s="6">
        <v>1</v>
      </c>
      <c r="AH292" s="6" t="s">
        <v>906</v>
      </c>
      <c r="AI292" s="6">
        <v>0</v>
      </c>
      <c r="AJ292" s="6" t="s">
        <v>227</v>
      </c>
      <c r="AK292" s="6">
        <v>0</v>
      </c>
      <c r="AL292" s="6" t="s">
        <v>227</v>
      </c>
      <c r="AM292" s="6">
        <v>0</v>
      </c>
      <c r="AN292" s="6">
        <v>0</v>
      </c>
      <c r="AO292" s="6" t="s">
        <v>227</v>
      </c>
    </row>
  </sheetData>
  <autoFilter ref="A2:AO292" xr:uid="{883D7873-6214-4632-9534-97037DB3EF47}">
    <filterColumn colId="10">
      <filters>
        <filter val="Empresarial"/>
      </filters>
    </filterColumn>
    <filterColumn colId="22">
      <filters>
        <filter val="Discordância de carências"/>
      </filters>
    </filterColumn>
  </autoFilter>
  <conditionalFormatting sqref="B3:B205">
    <cfRule type="notContainsBlanks" dxfId="146" priority="42">
      <formula>LEN(TRIM(B3))&gt;0</formula>
    </cfRule>
  </conditionalFormatting>
  <conditionalFormatting sqref="C34">
    <cfRule type="notContainsBlanks" dxfId="145" priority="16">
      <formula>LEN(TRIM(C34))&gt;0</formula>
    </cfRule>
  </conditionalFormatting>
  <conditionalFormatting sqref="C59">
    <cfRule type="notContainsBlanks" dxfId="144" priority="15">
      <formula>LEN(TRIM(C59))&gt;0</formula>
    </cfRule>
  </conditionalFormatting>
  <conditionalFormatting sqref="C102">
    <cfRule type="notContainsBlanks" dxfId="143" priority="14">
      <formula>LEN(TRIM(C102))&gt;0</formula>
    </cfRule>
  </conditionalFormatting>
  <conditionalFormatting sqref="C127">
    <cfRule type="notContainsBlanks" dxfId="142" priority="13">
      <formula>LEN(TRIM(C127))&gt;0</formula>
    </cfRule>
  </conditionalFormatting>
  <conditionalFormatting sqref="C135:C137">
    <cfRule type="notContainsBlanks" dxfId="141" priority="400">
      <formula>LEN(TRIM(C135))&gt;0</formula>
    </cfRule>
  </conditionalFormatting>
  <conditionalFormatting sqref="C139">
    <cfRule type="notContainsBlanks" dxfId="140" priority="404">
      <formula>LEN(TRIM(C139))&gt;0</formula>
    </cfRule>
  </conditionalFormatting>
  <conditionalFormatting sqref="C143">
    <cfRule type="notContainsBlanks" dxfId="139" priority="403">
      <formula>LEN(TRIM(C143))&gt;0</formula>
    </cfRule>
  </conditionalFormatting>
  <conditionalFormatting sqref="C146">
    <cfRule type="notContainsBlanks" dxfId="138" priority="402">
      <formula>LEN(TRIM(C146))&gt;0</formula>
    </cfRule>
  </conditionalFormatting>
  <conditionalFormatting sqref="C149:C154">
    <cfRule type="notContainsBlanks" dxfId="137" priority="12">
      <formula>LEN(TRIM(C149))&gt;0</formula>
    </cfRule>
  </conditionalFormatting>
  <conditionalFormatting sqref="C157:C198">
    <cfRule type="notContainsBlanks" dxfId="136" priority="11">
      <formula>LEN(TRIM(C157))&gt;0</formula>
    </cfRule>
  </conditionalFormatting>
  <conditionalFormatting sqref="C219">
    <cfRule type="notContainsBlanks" dxfId="135" priority="10">
      <formula>LEN(TRIM(C219))&gt;0</formula>
    </cfRule>
  </conditionalFormatting>
  <conditionalFormatting sqref="C227:C228">
    <cfRule type="notContainsBlanks" dxfId="134" priority="8">
      <formula>LEN(TRIM(C227))&gt;0</formula>
    </cfRule>
  </conditionalFormatting>
  <conditionalFormatting sqref="C234">
    <cfRule type="notContainsBlanks" dxfId="133" priority="7">
      <formula>LEN(TRIM(C234))&gt;0</formula>
    </cfRule>
  </conditionalFormatting>
  <conditionalFormatting sqref="C199:D200 C201:C203 C204:D208">
    <cfRule type="notContainsBlanks" dxfId="132" priority="28">
      <formula>LEN(TRIM(C199))&gt;0</formula>
    </cfRule>
  </conditionalFormatting>
  <conditionalFormatting sqref="C210:D211">
    <cfRule type="notContainsBlanks" dxfId="131" priority="24">
      <formula>LEN(TRIM(C210))&gt;0</formula>
    </cfRule>
  </conditionalFormatting>
  <conditionalFormatting sqref="C213:D214">
    <cfRule type="notContainsBlanks" dxfId="130" priority="19">
      <formula>LEN(TRIM(C213))&gt;0</formula>
    </cfRule>
  </conditionalFormatting>
  <conditionalFormatting sqref="D88:D89">
    <cfRule type="notContainsBlanks" dxfId="129" priority="920">
      <formula>LEN(TRIM(D88))&gt;0</formula>
    </cfRule>
  </conditionalFormatting>
  <conditionalFormatting sqref="D93:D95 D98:D99">
    <cfRule type="notContainsBlanks" dxfId="128" priority="399">
      <formula>LEN(TRIM(D93))&gt;0</formula>
    </cfRule>
  </conditionalFormatting>
  <conditionalFormatting sqref="D101:D105 D107:D112 D115:D116 D119:D145 D147:D158 D161:D181 D183:D194 D196 D198">
    <cfRule type="notContainsBlanks" dxfId="127" priority="388">
      <formula>LEN(TRIM(D101))&gt;0</formula>
    </cfRule>
  </conditionalFormatting>
  <conditionalFormatting sqref="D218">
    <cfRule type="notContainsBlanks" dxfId="126" priority="17">
      <formula>LEN(TRIM(D218))&gt;0</formula>
    </cfRule>
  </conditionalFormatting>
  <conditionalFormatting sqref="D222">
    <cfRule type="notContainsBlanks" dxfId="125" priority="9">
      <formula>LEN(TRIM(D222))&gt;0</formula>
    </cfRule>
  </conditionalFormatting>
  <conditionalFormatting sqref="D235">
    <cfRule type="notContainsBlanks" dxfId="124" priority="6">
      <formula>LEN(TRIM(D235))&gt;0</formula>
    </cfRule>
  </conditionalFormatting>
  <conditionalFormatting sqref="D251">
    <cfRule type="notContainsBlanks" dxfId="123" priority="5">
      <formula>LEN(TRIM(D251))&gt;0</formula>
    </cfRule>
  </conditionalFormatting>
  <conditionalFormatting sqref="D276">
    <cfRule type="notContainsBlanks" dxfId="122" priority="3">
      <formula>LEN(TRIM(D276))&gt;0</formula>
    </cfRule>
  </conditionalFormatting>
  <conditionalFormatting sqref="D283">
    <cfRule type="notContainsBlanks" dxfId="121" priority="2">
      <formula>LEN(TRIM(D283))&gt;0</formula>
    </cfRule>
  </conditionalFormatting>
  <conditionalFormatting sqref="D289:D290">
    <cfRule type="notContainsBlanks" dxfId="120" priority="1">
      <formula>LEN(TRIM(D289))&gt;0</formula>
    </cfRule>
  </conditionalFormatting>
  <conditionalFormatting sqref="E3:E93">
    <cfRule type="notContainsBlanks" dxfId="119" priority="938">
      <formula>LEN(TRIM(E3))&gt;0</formula>
    </cfRule>
  </conditionalFormatting>
  <conditionalFormatting sqref="E95:E205 E208:E210 E212:E236">
    <cfRule type="notContainsBlanks" dxfId="118" priority="43">
      <formula>LEN(TRIM(E95))&gt;0</formula>
    </cfRule>
  </conditionalFormatting>
  <conditionalFormatting sqref="G20:G22">
    <cfRule type="notContainsBlanks" dxfId="117" priority="916">
      <formula>LEN(TRIM(G20))&gt;0</formula>
    </cfRule>
  </conditionalFormatting>
  <conditionalFormatting sqref="G25:G202">
    <cfRule type="notContainsBlanks" dxfId="116" priority="56">
      <formula>LEN(TRIM(G25))&gt;0</formula>
    </cfRule>
  </conditionalFormatting>
  <conditionalFormatting sqref="G204:G205">
    <cfRule type="notContainsBlanks" dxfId="115" priority="41">
      <formula>LEN(TRIM(G204))&gt;0</formula>
    </cfRule>
  </conditionalFormatting>
  <conditionalFormatting sqref="G3:J17 H19:H22">
    <cfRule type="notContainsBlanks" dxfId="114" priority="813">
      <formula>LEN(TRIM(G3))&gt;0</formula>
    </cfRule>
  </conditionalFormatting>
  <conditionalFormatting sqref="H24:H104">
    <cfRule type="notContainsBlanks" dxfId="113" priority="398">
      <formula>LEN(TRIM(H24))&gt;0</formula>
    </cfRule>
  </conditionalFormatting>
  <conditionalFormatting sqref="H107:H177">
    <cfRule type="notContainsBlanks" dxfId="112" priority="397">
      <formula>LEN(TRIM(H107))&gt;0</formula>
    </cfRule>
  </conditionalFormatting>
  <conditionalFormatting sqref="H201:H202">
    <cfRule type="notContainsBlanks" dxfId="111" priority="54">
      <formula>LEN(TRIM(H201))&gt;0</formula>
    </cfRule>
  </conditionalFormatting>
  <conditionalFormatting sqref="H178:I200">
    <cfRule type="notContainsBlanks" dxfId="110" priority="120">
      <formula>LEN(TRIM(H178))&gt;0</formula>
    </cfRule>
  </conditionalFormatting>
  <conditionalFormatting sqref="I106:I110">
    <cfRule type="notContainsBlanks" dxfId="109" priority="394">
      <formula>LEN(TRIM(I106))&gt;0</formula>
    </cfRule>
  </conditionalFormatting>
  <conditionalFormatting sqref="I112:I114">
    <cfRule type="notContainsBlanks" dxfId="108" priority="393">
      <formula>LEN(TRIM(I112))&gt;0</formula>
    </cfRule>
  </conditionalFormatting>
  <conditionalFormatting sqref="I116">
    <cfRule type="notContainsBlanks" dxfId="107" priority="396">
      <formula>LEN(TRIM(I116))&gt;0</formula>
    </cfRule>
  </conditionalFormatting>
  <conditionalFormatting sqref="I118:I177">
    <cfRule type="notContainsBlanks" dxfId="106" priority="395">
      <formula>LEN(TRIM(I118))&gt;0</formula>
    </cfRule>
  </conditionalFormatting>
  <conditionalFormatting sqref="I210">
    <cfRule type="notContainsBlanks" dxfId="105" priority="25">
      <formula>LEN(TRIM(I210))&gt;0</formula>
    </cfRule>
  </conditionalFormatting>
  <conditionalFormatting sqref="I212">
    <cfRule type="notContainsBlanks" dxfId="104" priority="21">
      <formula>LEN(TRIM(I212))&gt;0</formula>
    </cfRule>
  </conditionalFormatting>
  <conditionalFormatting sqref="I214">
    <cfRule type="notContainsBlanks" dxfId="103" priority="20">
      <formula>LEN(TRIM(I214))&gt;0</formula>
    </cfRule>
  </conditionalFormatting>
  <conditionalFormatting sqref="I19:J104">
    <cfRule type="notContainsBlanks" dxfId="102" priority="392">
      <formula>LEN(TRIM(I19))&gt;0</formula>
    </cfRule>
  </conditionalFormatting>
  <conditionalFormatting sqref="I201:J206">
    <cfRule type="notContainsBlanks" dxfId="101" priority="38">
      <formula>LEN(TRIM(I201))&gt;0</formula>
    </cfRule>
  </conditionalFormatting>
  <conditionalFormatting sqref="J106:J200">
    <cfRule type="notContainsBlanks" dxfId="100" priority="115">
      <formula>LEN(TRIM(J106))&gt;0</formula>
    </cfRule>
  </conditionalFormatting>
  <conditionalFormatting sqref="K3:K5">
    <cfRule type="notContainsBlanks" dxfId="99" priority="866">
      <formula>LEN(TRIM(K3))&gt;0</formula>
    </cfRule>
  </conditionalFormatting>
  <conditionalFormatting sqref="K7:K11">
    <cfRule type="notContainsBlanks" dxfId="98" priority="870">
      <formula>LEN(TRIM(K7))&gt;0</formula>
    </cfRule>
  </conditionalFormatting>
  <conditionalFormatting sqref="K13:K14 K16:K17">
    <cfRule type="notContainsBlanks" dxfId="97" priority="869">
      <formula>LEN(TRIM(K13))&gt;0</formula>
    </cfRule>
  </conditionalFormatting>
  <conditionalFormatting sqref="K19:K20">
    <cfRule type="notContainsBlanks" dxfId="96" priority="846">
      <formula>LEN(TRIM(K19))&gt;0</formula>
    </cfRule>
  </conditionalFormatting>
  <conditionalFormatting sqref="K22:K23">
    <cfRule type="notContainsBlanks" dxfId="95" priority="868">
      <formula>LEN(TRIM(K22))&gt;0</formula>
    </cfRule>
  </conditionalFormatting>
  <conditionalFormatting sqref="K25:K205">
    <cfRule type="notContainsBlanks" dxfId="94" priority="35">
      <formula>LEN(TRIM(K25))&gt;0</formula>
    </cfRule>
  </conditionalFormatting>
  <conditionalFormatting sqref="L3:L12">
    <cfRule type="notContainsBlanks" dxfId="93" priority="797">
      <formula>LEN(TRIM(L3))&gt;0</formula>
    </cfRule>
  </conditionalFormatting>
  <conditionalFormatting sqref="L14:L76">
    <cfRule type="notContainsBlanks" dxfId="92" priority="773">
      <formula>LEN(TRIM(L14))&gt;0</formula>
    </cfRule>
  </conditionalFormatting>
  <conditionalFormatting sqref="L78:L202">
    <cfRule type="notContainsBlanks" dxfId="91" priority="48">
      <formula>LEN(TRIM(L78))&gt;0</formula>
    </cfRule>
  </conditionalFormatting>
  <conditionalFormatting sqref="L204:L205">
    <cfRule type="notContainsBlanks" dxfId="90" priority="34">
      <formula>LEN(TRIM(L204))&gt;0</formula>
    </cfRule>
  </conditionalFormatting>
  <conditionalFormatting sqref="M96:M153">
    <cfRule type="notContainsBlanks" dxfId="89" priority="303">
      <formula>LEN(TRIM(M96))&gt;0</formula>
    </cfRule>
  </conditionalFormatting>
  <conditionalFormatting sqref="M155:M200">
    <cfRule type="notContainsBlanks" dxfId="88" priority="107">
      <formula>LEN(TRIM(M155))&gt;0</formula>
    </cfRule>
  </conditionalFormatting>
  <conditionalFormatting sqref="N3:N177">
    <cfRule type="notContainsBlanks" dxfId="87" priority="382">
      <formula>LEN(TRIM(N3))&gt;0</formula>
    </cfRule>
  </conditionalFormatting>
  <conditionalFormatting sqref="N179:N211">
    <cfRule type="notContainsBlanks" dxfId="86" priority="33">
      <formula>LEN(TRIM(N179))&gt;0</formula>
    </cfRule>
  </conditionalFormatting>
  <conditionalFormatting sqref="O3:O46">
    <cfRule type="notContainsBlanks" dxfId="85" priority="747">
      <formula>LEN(TRIM(O3))&gt;0</formula>
    </cfRule>
  </conditionalFormatting>
  <conditionalFormatting sqref="O48:O153">
    <cfRule type="notContainsBlanks" dxfId="84" priority="290">
      <formula>LEN(TRIM(O48))&gt;0</formula>
    </cfRule>
  </conditionalFormatting>
  <conditionalFormatting sqref="O155:O200">
    <cfRule type="notContainsBlanks" dxfId="83" priority="102">
      <formula>LEN(TRIM(O155))&gt;0</formula>
    </cfRule>
  </conditionalFormatting>
  <conditionalFormatting sqref="P4:P209">
    <cfRule type="notContainsBlanks" dxfId="82" priority="100">
      <formula>LEN(TRIM(P4))&gt;0</formula>
    </cfRule>
  </conditionalFormatting>
  <conditionalFormatting sqref="Q3:R90 Q95:R201">
    <cfRule type="notContainsBlanks" dxfId="81" priority="94">
      <formula>LEN(TRIM(Q3))&gt;0</formula>
    </cfRule>
  </conditionalFormatting>
  <conditionalFormatting sqref="S3:S69">
    <cfRule type="notContainsBlanks" dxfId="80" priority="582">
      <formula>LEN(TRIM(S3))&gt;0</formula>
    </cfRule>
  </conditionalFormatting>
  <conditionalFormatting sqref="S72:S90">
    <cfRule type="notContainsBlanks" dxfId="79" priority="92">
      <formula>LEN(TRIM(S72))&gt;0</formula>
    </cfRule>
  </conditionalFormatting>
  <conditionalFormatting sqref="S95:S186">
    <cfRule type="notContainsBlanks" dxfId="78" priority="32">
      <formula>LEN(TRIM(S95))&gt;0</formula>
    </cfRule>
  </conditionalFormatting>
  <conditionalFormatting sqref="S192:S202">
    <cfRule type="notContainsBlanks" dxfId="77" priority="90">
      <formula>LEN(TRIM(S192))&gt;0</formula>
    </cfRule>
  </conditionalFormatting>
  <conditionalFormatting sqref="T3:T4 T6:T11 T16:T18 T35">
    <cfRule type="notContainsBlanks" dxfId="76" priority="626">
      <formula>LEN(TRIM(T3))&gt;0</formula>
    </cfRule>
  </conditionalFormatting>
  <conditionalFormatting sqref="T23:T33">
    <cfRule type="notContainsBlanks" dxfId="75" priority="607">
      <formula>LEN(TRIM(T23))&gt;0</formula>
    </cfRule>
  </conditionalFormatting>
  <conditionalFormatting sqref="T38:T53">
    <cfRule type="notContainsBlanks" dxfId="74" priority="610">
      <formula>LEN(TRIM(T38))&gt;0</formula>
    </cfRule>
  </conditionalFormatting>
  <conditionalFormatting sqref="T55:T90 Q92:T93">
    <cfRule type="notContainsBlanks" dxfId="73" priority="87">
      <formula>LEN(TRIM(Q55))&gt;0</formula>
    </cfRule>
  </conditionalFormatting>
  <conditionalFormatting sqref="T95:T202">
    <cfRule type="notContainsBlanks" dxfId="72" priority="30">
      <formula>LEN(TRIM(T95))&gt;0</formula>
    </cfRule>
  </conditionalFormatting>
  <conditionalFormatting sqref="U27:U28">
    <cfRule type="notContainsBlanks" dxfId="71" priority="639">
      <formula>LEN(TRIM(U27))&gt;0</formula>
    </cfRule>
  </conditionalFormatting>
  <conditionalFormatting sqref="U33">
    <cfRule type="notContainsBlanks" dxfId="70" priority="638">
      <formula>LEN(TRIM(U33))&gt;0</formula>
    </cfRule>
  </conditionalFormatting>
  <conditionalFormatting sqref="U42">
    <cfRule type="notContainsBlanks" dxfId="69" priority="635">
      <formula>LEN(TRIM(U42))&gt;0</formula>
    </cfRule>
  </conditionalFormatting>
  <conditionalFormatting sqref="U44 U73:U74">
    <cfRule type="notContainsBlanks" dxfId="68" priority="636">
      <formula>LEN(TRIM(U44))&gt;0</formula>
    </cfRule>
  </conditionalFormatting>
  <conditionalFormatting sqref="U48">
    <cfRule type="notContainsBlanks" dxfId="67" priority="637">
      <formula>LEN(TRIM(U48))&gt;0</formula>
    </cfRule>
  </conditionalFormatting>
  <conditionalFormatting sqref="U53:U54">
    <cfRule type="notContainsBlanks" dxfId="66" priority="634">
      <formula>LEN(TRIM(U53))&gt;0</formula>
    </cfRule>
  </conditionalFormatting>
  <conditionalFormatting sqref="U58">
    <cfRule type="notContainsBlanks" dxfId="65" priority="633">
      <formula>LEN(TRIM(U58))&gt;0</formula>
    </cfRule>
  </conditionalFormatting>
  <conditionalFormatting sqref="U61:U62">
    <cfRule type="notContainsBlanks" dxfId="64" priority="632">
      <formula>LEN(TRIM(U61))&gt;0</formula>
    </cfRule>
  </conditionalFormatting>
  <conditionalFormatting sqref="U81">
    <cfRule type="notContainsBlanks" dxfId="63" priority="631">
      <formula>LEN(TRIM(U81))&gt;0</formula>
    </cfRule>
  </conditionalFormatting>
  <conditionalFormatting sqref="U83">
    <cfRule type="notContainsBlanks" dxfId="62" priority="629">
      <formula>LEN(TRIM(U83))&gt;0</formula>
    </cfRule>
  </conditionalFormatting>
  <conditionalFormatting sqref="U87">
    <cfRule type="notContainsBlanks" dxfId="61" priority="630">
      <formula>LEN(TRIM(U87))&gt;0</formula>
    </cfRule>
  </conditionalFormatting>
  <conditionalFormatting sqref="U89:U90">
    <cfRule type="notContainsBlanks" dxfId="60" priority="628">
      <formula>LEN(TRIM(U89))&gt;0</formula>
    </cfRule>
  </conditionalFormatting>
  <conditionalFormatting sqref="U110">
    <cfRule type="notContainsBlanks" dxfId="59" priority="159">
      <formula>LEN(TRIM(U110))&gt;0</formula>
    </cfRule>
  </conditionalFormatting>
  <conditionalFormatting sqref="U119">
    <cfRule type="notContainsBlanks" dxfId="58" priority="158">
      <formula>LEN(TRIM(U119))&gt;0</formula>
    </cfRule>
  </conditionalFormatting>
  <conditionalFormatting sqref="U133:U134">
    <cfRule type="notContainsBlanks" dxfId="57" priority="157">
      <formula>LEN(TRIM(U133))&gt;0</formula>
    </cfRule>
  </conditionalFormatting>
  <conditionalFormatting sqref="U136:U137">
    <cfRule type="notContainsBlanks" dxfId="56" priority="147">
      <formula>LEN(TRIM(U136))&gt;0</formula>
    </cfRule>
  </conditionalFormatting>
  <conditionalFormatting sqref="U139">
    <cfRule type="notContainsBlanks" dxfId="55" priority="156">
      <formula>LEN(TRIM(U139))&gt;0</formula>
    </cfRule>
  </conditionalFormatting>
  <conditionalFormatting sqref="U141">
    <cfRule type="notContainsBlanks" dxfId="54" priority="155">
      <formula>LEN(TRIM(U141))&gt;0</formula>
    </cfRule>
  </conditionalFormatting>
  <conditionalFormatting sqref="U147">
    <cfRule type="notContainsBlanks" dxfId="53" priority="154">
      <formula>LEN(TRIM(U147))&gt;0</formula>
    </cfRule>
  </conditionalFormatting>
  <conditionalFormatting sqref="U149">
    <cfRule type="notContainsBlanks" dxfId="52" priority="153">
      <formula>LEN(TRIM(U149))&gt;0</formula>
    </cfRule>
  </conditionalFormatting>
  <conditionalFormatting sqref="U151:U154">
    <cfRule type="notContainsBlanks" dxfId="51" priority="152">
      <formula>LEN(TRIM(U151))&gt;0</formula>
    </cfRule>
  </conditionalFormatting>
  <conditionalFormatting sqref="U156">
    <cfRule type="notContainsBlanks" dxfId="50" priority="151">
      <formula>LEN(TRIM(U156))&gt;0</formula>
    </cfRule>
  </conditionalFormatting>
  <conditionalFormatting sqref="U158:U161">
    <cfRule type="notContainsBlanks" dxfId="49" priority="150">
      <formula>LEN(TRIM(U158))&gt;0</formula>
    </cfRule>
  </conditionalFormatting>
  <conditionalFormatting sqref="U166:U168">
    <cfRule type="notContainsBlanks" dxfId="48" priority="148">
      <formula>LEN(TRIM(U166))&gt;0</formula>
    </cfRule>
  </conditionalFormatting>
  <conditionalFormatting sqref="U170:U171">
    <cfRule type="notContainsBlanks" dxfId="47" priority="149">
      <formula>LEN(TRIM(U170))&gt;0</formula>
    </cfRule>
  </conditionalFormatting>
  <conditionalFormatting sqref="U174:U177">
    <cfRule type="notContainsBlanks" dxfId="46" priority="146">
      <formula>LEN(TRIM(U174))&gt;0</formula>
    </cfRule>
  </conditionalFormatting>
  <conditionalFormatting sqref="U179:U181">
    <cfRule type="notContainsBlanks" dxfId="45" priority="83">
      <formula>LEN(TRIM(U179))&gt;0</formula>
    </cfRule>
  </conditionalFormatting>
  <conditionalFormatting sqref="U183">
    <cfRule type="notContainsBlanks" dxfId="44" priority="86">
      <formula>LEN(TRIM(U183))&gt;0</formula>
    </cfRule>
  </conditionalFormatting>
  <conditionalFormatting sqref="U193">
    <cfRule type="notContainsBlanks" dxfId="43" priority="85">
      <formula>LEN(TRIM(U193))&gt;0</formula>
    </cfRule>
  </conditionalFormatting>
  <conditionalFormatting sqref="U195">
    <cfRule type="notContainsBlanks" dxfId="42" priority="84">
      <formula>LEN(TRIM(U195))&gt;0</formula>
    </cfRule>
  </conditionalFormatting>
  <conditionalFormatting sqref="W3:X3 W4:W202 X4:X204">
    <cfRule type="notContainsBlanks" dxfId="41" priority="516">
      <formula>LEN(TRIM(W3))&gt;0</formula>
    </cfRule>
  </conditionalFormatting>
  <conditionalFormatting sqref="Y3:Y209">
    <cfRule type="notContainsBlanks" dxfId="40" priority="73">
      <formula>LEN(TRIM(Y3))&gt;0</formula>
    </cfRule>
  </conditionalFormatting>
  <conditionalFormatting sqref="Y254">
    <cfRule type="notContainsBlanks" dxfId="39" priority="4">
      <formula>LEN(TRIM(Y254))&gt;0</formula>
    </cfRule>
  </conditionalFormatting>
  <conditionalFormatting sqref="Z179:Z200">
    <cfRule type="notContainsBlanks" dxfId="38" priority="67">
      <formula>LEN(TRIM(Z179))&gt;0</formula>
    </cfRule>
  </conditionalFormatting>
  <conditionalFormatting sqref="AA3:AA70">
    <cfRule type="notContainsBlanks" dxfId="37" priority="436">
      <formula>LEN(TRIM(AA3))&gt;0</formula>
    </cfRule>
  </conditionalFormatting>
  <conditionalFormatting sqref="AA73:AA76">
    <cfRule type="notContainsBlanks" dxfId="36" priority="445">
      <formula>LEN(TRIM(AA73))&gt;0</formula>
    </cfRule>
  </conditionalFormatting>
  <conditionalFormatting sqref="AA79:AA80">
    <cfRule type="notContainsBlanks" dxfId="35" priority="443">
      <formula>LEN(TRIM(AA79))&gt;0</formula>
    </cfRule>
  </conditionalFormatting>
  <conditionalFormatting sqref="AA82">
    <cfRule type="notContainsBlanks" dxfId="34" priority="446">
      <formula>LEN(TRIM(AA82))&gt;0</formula>
    </cfRule>
  </conditionalFormatting>
  <conditionalFormatting sqref="AA85:AA204">
    <cfRule type="notContainsBlanks" dxfId="33" priority="29">
      <formula>LEN(TRIM(AA85))&gt;0</formula>
    </cfRule>
  </conditionalFormatting>
  <conditionalFormatting sqref="AA207">
    <cfRule type="notContainsBlanks" dxfId="32" priority="22">
      <formula>LEN(TRIM(AA207))&gt;0</formula>
    </cfRule>
  </conditionalFormatting>
  <conditionalFormatting sqref="AD3:AD87">
    <cfRule type="notContainsBlanks" dxfId="31" priority="407">
      <formula>LEN(TRIM(AD3))&gt;0</formula>
    </cfRule>
  </conditionalFormatting>
  <conditionalFormatting sqref="AD89:AD201">
    <cfRule type="notContainsBlanks" dxfId="30" priority="31">
      <formula>LEN(TRIM(AD89))&gt;0</formula>
    </cfRule>
  </conditionalFormatting>
  <dataValidations count="1">
    <dataValidation type="list" allowBlank="1" showInputMessage="1" showErrorMessage="1" sqref="U62 U83 U27:U28 U33 N3:N95 U81 U89:U90 U58 U73:U74 U44 U42 U53:U54 U87 U48" xr:uid="{2C08D378-FECF-4921-A14D-855BEC2DCA4F}">
      <formula1>#REF!</formula1>
    </dataValidation>
  </dataValidations>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8">
        <x14:dataValidation type="list" allowBlank="1" showInputMessage="1" showErrorMessage="1" xr:uid="{7723740C-44D6-4197-82F5-6799322BBE20}">
          <x14:formula1>
            <xm:f>Auxiliar!$H$134:$H$138</xm:f>
          </x14:formula1>
          <xm:sqref>I1:I1048576</xm:sqref>
        </x14:dataValidation>
        <x14:dataValidation type="list" allowBlank="1" showInputMessage="1" showErrorMessage="1" xr:uid="{3A7E2DE9-B6C7-4285-BFB8-A04F243DB9CE}">
          <x14:formula1>
            <xm:f>Auxiliar!$J$124:$J$130</xm:f>
          </x14:formula1>
          <xm:sqref>H1:H1048576</xm:sqref>
        </x14:dataValidation>
        <x14:dataValidation type="list" allowBlank="1" showInputMessage="1" showErrorMessage="1" xr:uid="{3410E595-EF6F-47F4-AEF7-63503A94D098}">
          <x14:formula1>
            <xm:f>Auxiliar!$E$129:$E$132</xm:f>
          </x14:formula1>
          <xm:sqref>AA1:AA1048576</xm:sqref>
        </x14:dataValidation>
        <x14:dataValidation type="list" allowBlank="1" showInputMessage="1" showErrorMessage="1" xr:uid="{F4217450-B812-4EF1-991E-EBF31FBDDE41}">
          <x14:formula1>
            <xm:f>Auxiliar!$C$124:$C$144</xm:f>
          </x14:formula1>
          <xm:sqref>Y1:Z1048576</xm:sqref>
        </x14:dataValidation>
        <x14:dataValidation type="list" allowBlank="1" showInputMessage="1" showErrorMessage="1" xr:uid="{9B65A8E0-D12D-43A2-A326-218EFB82B467}">
          <x14:formula1>
            <xm:f>Auxiliar!$G$125:$G$126</xm:f>
          </x14:formula1>
          <xm:sqref>T1:T209 U271 U273:U275 U277:U278 U281 U286 Q1:S1048576 T211:T1048576 U288:U289</xm:sqref>
        </x14:dataValidation>
        <x14:dataValidation type="list" allowBlank="1" showInputMessage="1" showErrorMessage="1" xr:uid="{DA719285-4F58-41BE-B16D-61049C0951B6}">
          <x14:formula1>
            <xm:f>Auxiliar!$E$141:$E$142</xm:f>
          </x14:formula1>
          <xm:sqref>K1:K1048576</xm:sqref>
        </x14:dataValidation>
        <x14:dataValidation type="list" allowBlank="1" showInputMessage="1" showErrorMessage="1" xr:uid="{A2EFD2A9-EE6C-4506-A348-69D7434C47DF}">
          <x14:formula1>
            <xm:f>Auxiliar!$A$123:$A$174</xm:f>
          </x14:formula1>
          <xm:sqref>W1:W1048576</xm:sqref>
        </x14:dataValidation>
        <x14:dataValidation type="list" allowBlank="1" showInputMessage="1" showErrorMessage="1" xr:uid="{AF44F616-0875-400B-BDED-1AA322659E12}">
          <x14:formula1>
            <xm:f>Auxiliar!$M$125:$M$142</xm:f>
          </x14:formula1>
          <xm:sqref>J1:J1048576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2FF41-8C04-4FE9-8706-C799020DBECD}">
  <sheetPr codeName="Planilha12"/>
  <dimension ref="A3:AE26"/>
  <sheetViews>
    <sheetView showGridLines="0" topLeftCell="A3" zoomScale="84" zoomScaleNormal="110" workbookViewId="0">
      <selection activeCell="Y27" sqref="Y27"/>
    </sheetView>
  </sheetViews>
  <sheetFormatPr defaultColWidth="0" defaultRowHeight="14.4" zeroHeight="1" x14ac:dyDescent="0.3"/>
  <cols>
    <col min="1" max="1" width="5.33203125" customWidth="1"/>
    <col min="2" max="2" width="6.33203125" customWidth="1"/>
    <col min="3" max="3" width="3" customWidth="1"/>
    <col min="4" max="4" width="1.5546875" customWidth="1"/>
    <col min="5" max="5" width="4.88671875" customWidth="1"/>
    <col min="6" max="6" width="25.6640625" customWidth="1"/>
    <col min="7" max="7" width="3.33203125" customWidth="1"/>
    <col min="8" max="8" width="5.109375" customWidth="1"/>
    <col min="9" max="9" width="7.5546875" customWidth="1"/>
    <col min="10" max="10" width="2.6640625" customWidth="1"/>
    <col min="11" max="11" width="7.88671875" customWidth="1"/>
    <col min="12" max="12" width="5.33203125" customWidth="1"/>
    <col min="13" max="13" width="10.6640625" customWidth="1"/>
    <col min="14" max="14" width="2.88671875" customWidth="1"/>
    <col min="15" max="15" width="5.109375" customWidth="1"/>
    <col min="16" max="16" width="2.5546875" customWidth="1"/>
    <col min="17" max="17" width="2.6640625" customWidth="1"/>
    <col min="18" max="18" width="2.33203125" customWidth="1"/>
    <col min="19" max="19" width="2" customWidth="1"/>
    <col min="20" max="20" width="1.88671875" customWidth="1"/>
    <col min="21" max="21" width="5.6640625" customWidth="1"/>
    <col min="22" max="22" width="7.33203125" customWidth="1"/>
    <col min="23" max="24" width="3.33203125" customWidth="1"/>
    <col min="25" max="25" width="5.5546875" customWidth="1"/>
    <col min="26" max="26" width="9.44140625" customWidth="1"/>
    <col min="27" max="27" width="3.44140625" customWidth="1"/>
    <col min="28" max="28" width="4.44140625" customWidth="1"/>
    <col min="29" max="29" width="2.88671875" customWidth="1"/>
    <col min="30" max="30" width="5.6640625" customWidth="1"/>
    <col min="31" max="31" width="3.5546875" hidden="1" customWidth="1"/>
    <col min="32" max="16384" width="8.88671875" hidden="1"/>
  </cols>
  <sheetData>
    <row r="3" spans="2:28" ht="14.4" customHeight="1" x14ac:dyDescent="0.3">
      <c r="B3" s="57"/>
      <c r="C3" s="57"/>
      <c r="D3" s="57"/>
      <c r="E3" s="57"/>
      <c r="F3" s="57"/>
      <c r="G3" s="199"/>
      <c r="H3" s="377" t="s">
        <v>2173</v>
      </c>
      <c r="I3" s="377"/>
      <c r="J3" s="377"/>
      <c r="K3" s="377"/>
      <c r="L3" s="377"/>
      <c r="M3" s="377"/>
      <c r="N3" s="377"/>
      <c r="O3" s="377"/>
      <c r="P3" s="377"/>
      <c r="Q3" s="57"/>
      <c r="R3" s="57"/>
      <c r="S3" s="57"/>
      <c r="T3" s="57"/>
      <c r="U3" s="57"/>
      <c r="V3" s="57"/>
      <c r="W3" s="57"/>
      <c r="X3" s="57"/>
      <c r="Y3" s="57"/>
      <c r="Z3" s="57"/>
      <c r="AA3" s="57"/>
      <c r="AB3" s="57"/>
    </row>
    <row r="4" spans="2:28" ht="14.4" customHeight="1" x14ac:dyDescent="0.3">
      <c r="B4" s="57"/>
      <c r="C4" s="57"/>
      <c r="D4" s="57"/>
      <c r="E4" s="57"/>
      <c r="F4" s="57"/>
      <c r="G4" s="199"/>
      <c r="H4" s="377"/>
      <c r="I4" s="377"/>
      <c r="J4" s="377"/>
      <c r="K4" s="377"/>
      <c r="L4" s="377"/>
      <c r="M4" s="377"/>
      <c r="N4" s="377"/>
      <c r="O4" s="377"/>
      <c r="P4" s="377"/>
      <c r="Q4" s="57"/>
      <c r="R4" s="57"/>
      <c r="S4" s="57"/>
      <c r="T4" s="57"/>
      <c r="U4" s="57"/>
      <c r="V4" s="57"/>
      <c r="W4" s="57"/>
      <c r="X4" s="57"/>
      <c r="Y4" s="57"/>
      <c r="Z4" s="57"/>
      <c r="AA4" s="57"/>
      <c r="AB4" s="57"/>
    </row>
    <row r="5" spans="2:28" ht="14.4" customHeight="1" x14ac:dyDescent="0.3">
      <c r="B5" s="57"/>
      <c r="C5" s="57"/>
      <c r="D5" s="57"/>
      <c r="E5" s="57"/>
      <c r="F5" s="57"/>
      <c r="G5" s="199"/>
      <c r="H5" s="377"/>
      <c r="I5" s="377"/>
      <c r="J5" s="377"/>
      <c r="K5" s="377"/>
      <c r="L5" s="377"/>
      <c r="M5" s="377"/>
      <c r="N5" s="377"/>
      <c r="O5" s="377"/>
      <c r="P5" s="377"/>
      <c r="Q5" s="57"/>
      <c r="R5" s="57"/>
      <c r="S5" s="57"/>
      <c r="T5" s="57"/>
      <c r="U5" s="57"/>
      <c r="V5" s="57"/>
      <c r="W5" s="57"/>
      <c r="X5" s="57"/>
      <c r="Y5" s="57"/>
      <c r="Z5" s="57"/>
      <c r="AA5" s="57"/>
      <c r="AB5" s="57"/>
    </row>
    <row r="6" spans="2:28" ht="14.4" customHeight="1" x14ac:dyDescent="0.3">
      <c r="B6" s="57"/>
      <c r="C6" s="57"/>
      <c r="D6" s="57"/>
      <c r="E6" s="57"/>
      <c r="F6" s="57"/>
      <c r="G6" s="199"/>
      <c r="H6" s="377"/>
      <c r="I6" s="377"/>
      <c r="J6" s="377"/>
      <c r="K6" s="377"/>
      <c r="L6" s="377"/>
      <c r="M6" s="377"/>
      <c r="N6" s="377"/>
      <c r="O6" s="377"/>
      <c r="P6" s="377"/>
      <c r="Q6" s="57"/>
      <c r="R6" s="57"/>
      <c r="S6" s="57"/>
      <c r="T6" s="57"/>
      <c r="U6" s="57"/>
      <c r="V6" s="57"/>
      <c r="W6" s="57"/>
      <c r="X6" s="57"/>
      <c r="Y6" s="57"/>
      <c r="Z6" s="57"/>
      <c r="AA6" s="57"/>
      <c r="AB6" s="57"/>
    </row>
    <row r="7" spans="2:28" ht="14.4" customHeight="1" x14ac:dyDescent="0.3">
      <c r="B7" s="57"/>
      <c r="C7" s="57"/>
      <c r="D7" s="57"/>
      <c r="E7" s="57"/>
      <c r="F7" s="57"/>
      <c r="G7" s="199"/>
      <c r="H7" s="199"/>
      <c r="I7" s="199"/>
      <c r="J7" s="199"/>
      <c r="K7" s="57"/>
      <c r="L7" s="57"/>
      <c r="M7" s="383" t="s">
        <v>234</v>
      </c>
      <c r="N7" s="383"/>
      <c r="O7" s="382">
        <v>13105179</v>
      </c>
      <c r="P7" s="382"/>
      <c r="Q7" s="382"/>
      <c r="R7" s="201"/>
      <c r="S7" s="201"/>
      <c r="T7" s="201"/>
      <c r="U7" s="201"/>
      <c r="V7" s="201"/>
      <c r="W7" s="201"/>
      <c r="X7" s="201"/>
      <c r="Y7" s="201"/>
      <c r="Z7" s="201"/>
      <c r="AA7" s="201"/>
      <c r="AB7" s="201"/>
    </row>
    <row r="8" spans="2:28" ht="7.2" customHeight="1" x14ac:dyDescent="0.3">
      <c r="B8" s="57"/>
      <c r="C8" s="57"/>
      <c r="D8" s="57"/>
      <c r="E8" s="57"/>
      <c r="F8" s="57"/>
      <c r="G8" s="197"/>
      <c r="H8" s="197"/>
      <c r="I8" s="197"/>
      <c r="J8" s="197"/>
      <c r="K8" s="197"/>
      <c r="L8" s="197"/>
      <c r="M8" s="197"/>
      <c r="N8" s="197"/>
      <c r="O8" s="197"/>
      <c r="P8" s="197"/>
      <c r="Q8" s="197"/>
      <c r="R8" s="197"/>
      <c r="S8" s="202"/>
      <c r="T8" s="197"/>
      <c r="U8" s="197"/>
      <c r="V8" s="197"/>
      <c r="W8" s="197"/>
      <c r="X8" s="197"/>
      <c r="Y8" s="197"/>
      <c r="Z8" s="197"/>
      <c r="AA8" s="197"/>
      <c r="AB8" s="197"/>
    </row>
    <row r="9" spans="2:28" ht="19.95" customHeight="1" x14ac:dyDescent="0.3">
      <c r="B9" s="57"/>
      <c r="C9" s="57"/>
      <c r="D9" s="57"/>
      <c r="E9" s="57"/>
      <c r="F9" s="57"/>
      <c r="G9" s="197"/>
      <c r="H9" s="379" t="s">
        <v>120</v>
      </c>
      <c r="I9" s="379"/>
      <c r="J9" s="379"/>
      <c r="K9" s="379"/>
      <c r="L9" s="379"/>
      <c r="M9" s="379"/>
      <c r="N9" s="379"/>
      <c r="O9" s="379"/>
      <c r="P9" s="379"/>
      <c r="Q9" s="379"/>
      <c r="R9" s="197"/>
      <c r="S9" s="202"/>
      <c r="T9" s="197"/>
      <c r="U9" s="379" t="s">
        <v>2174</v>
      </c>
      <c r="V9" s="379"/>
      <c r="W9" s="379"/>
      <c r="X9" s="379"/>
      <c r="Y9" s="379"/>
      <c r="Z9" s="379"/>
      <c r="AA9" s="379"/>
      <c r="AB9" s="379"/>
    </row>
    <row r="10" spans="2:28" ht="13.95" customHeight="1" x14ac:dyDescent="0.3">
      <c r="B10" s="57"/>
      <c r="C10" s="57"/>
      <c r="D10" s="57"/>
      <c r="E10" s="57"/>
      <c r="F10" s="57"/>
      <c r="G10" s="197"/>
      <c r="H10" s="379" t="str">
        <f>IFERROR(IF(O7="","",_xlfn.XLOOKUP(O7,'NIPs - Teste novo modelo'!B:B,'NIPs - Teste novo modelo'!W:W)), "Nº Demanda não encontrada")</f>
        <v>Erro no cadastro de carências</v>
      </c>
      <c r="I10" s="379"/>
      <c r="J10" s="379"/>
      <c r="K10" s="379"/>
      <c r="L10" s="379"/>
      <c r="M10" s="379"/>
      <c r="N10" s="379"/>
      <c r="O10" s="379"/>
      <c r="P10" s="379"/>
      <c r="Q10" s="379"/>
      <c r="R10" s="197"/>
      <c r="S10" s="202"/>
      <c r="T10" s="197"/>
      <c r="U10" s="197"/>
      <c r="V10" s="197"/>
      <c r="W10" s="197"/>
      <c r="X10" s="197"/>
      <c r="Y10" s="197"/>
      <c r="Z10" s="197"/>
      <c r="AA10" s="197"/>
      <c r="AB10" s="197"/>
    </row>
    <row r="11" spans="2:28" ht="17.399999999999999" customHeight="1" x14ac:dyDescent="0.3">
      <c r="B11" s="200"/>
      <c r="C11" s="198"/>
      <c r="D11" s="198"/>
      <c r="E11" s="198"/>
      <c r="F11" s="198"/>
      <c r="G11" s="197"/>
      <c r="H11" s="378" t="str">
        <f>IFERROR(IF(O7="","",_xlfn.XLOOKUP(O7,'NIPs - Teste novo modelo'!B:B,'NIPs - Teste novo modelo'!AD:AD)), "Nº Demanda não encontrada")</f>
        <v>Beneficiário reclama de carências implantadas pois realizou portabilidade. Verificado que houve erro operacional no time de cadastro e financeiro. Houve ameaça e envio para o time de ameaças que só deu continuidade a tratativa após a NIP recepcionada.</v>
      </c>
      <c r="I11" s="378"/>
      <c r="J11" s="378"/>
      <c r="K11" s="378"/>
      <c r="L11" s="378"/>
      <c r="M11" s="378"/>
      <c r="N11" s="378"/>
      <c r="O11" s="378"/>
      <c r="P11" s="378"/>
      <c r="Q11" s="378"/>
      <c r="R11" s="197"/>
      <c r="S11" s="202"/>
      <c r="T11" s="197"/>
      <c r="U11" s="204" t="s">
        <v>2175</v>
      </c>
      <c r="V11" s="204"/>
      <c r="W11" s="204"/>
      <c r="X11" s="204">
        <f>IFERROR(IF(O7="","",_xlfn.XLOOKUP(O7,'NIPs - Teste novo modelo'!B:B,'NIPs - Teste novo modelo'!O:O)), "")</f>
        <v>3</v>
      </c>
      <c r="Y11" s="204"/>
      <c r="Z11" s="204" t="s">
        <v>2176</v>
      </c>
      <c r="AA11" s="204"/>
      <c r="AB11" s="204">
        <f>IFERROR(IF(O7="","",_xlfn.XLOOKUP(O7,'NIPs - Teste novo modelo'!B:B,'NIPs - Teste novo modelo'!P:P)), "")</f>
        <v>0</v>
      </c>
    </row>
    <row r="12" spans="2:28" ht="17.399999999999999" customHeight="1" x14ac:dyDescent="0.3">
      <c r="B12" s="200" t="s">
        <v>2177</v>
      </c>
      <c r="C12" s="198"/>
      <c r="D12" s="198"/>
      <c r="E12" s="198"/>
      <c r="F12" s="198"/>
      <c r="G12" s="197"/>
      <c r="H12" s="378"/>
      <c r="I12" s="378"/>
      <c r="J12" s="378"/>
      <c r="K12" s="378"/>
      <c r="L12" s="378"/>
      <c r="M12" s="378"/>
      <c r="N12" s="378"/>
      <c r="O12" s="378"/>
      <c r="P12" s="378"/>
      <c r="Q12" s="378"/>
      <c r="R12" s="197"/>
      <c r="S12" s="202"/>
      <c r="T12" s="197"/>
      <c r="U12" s="204"/>
      <c r="V12" s="204"/>
      <c r="W12" s="204"/>
      <c r="X12" s="204"/>
      <c r="Y12" s="204"/>
      <c r="Z12" s="204"/>
      <c r="AA12" s="204"/>
      <c r="AB12" s="204"/>
    </row>
    <row r="13" spans="2:28" ht="24.6" customHeight="1" x14ac:dyDescent="0.3">
      <c r="B13" s="380" t="str">
        <f>IFERROR(IF(O7="","",_xlfn.XLOOKUP(O7,'NIPs - Teste novo modelo'!B:B,'NIPs - Teste novo modelo'!E:E)), "Nº Demanda não encontrada")</f>
        <v>RENAN DA SILVA FERREIRA JUNIOR</v>
      </c>
      <c r="C13" s="380"/>
      <c r="D13" s="380"/>
      <c r="E13" s="380"/>
      <c r="F13" s="380"/>
      <c r="G13" s="197"/>
      <c r="H13" s="378"/>
      <c r="I13" s="378"/>
      <c r="J13" s="378"/>
      <c r="K13" s="378"/>
      <c r="L13" s="378"/>
      <c r="M13" s="378"/>
      <c r="N13" s="378"/>
      <c r="O13" s="378"/>
      <c r="P13" s="378"/>
      <c r="Q13" s="378"/>
      <c r="R13" s="197"/>
      <c r="S13" s="202"/>
      <c r="T13" s="197"/>
      <c r="U13" s="204" t="s">
        <v>175</v>
      </c>
      <c r="V13" s="204"/>
      <c r="W13" s="204"/>
      <c r="X13" s="204"/>
      <c r="Y13" s="204" t="str">
        <f>IFERROR(IF(O7="","",_xlfn.XLOOKUP(O7,'NIPs - Teste novo modelo'!B:B,'NIPs - Teste novo modelo'!S:S)), "")</f>
        <v>Sim</v>
      </c>
      <c r="Z13" s="204"/>
      <c r="AA13" s="204"/>
      <c r="AB13" s="204"/>
    </row>
    <row r="14" spans="2:28" ht="7.95" customHeight="1" x14ac:dyDescent="0.3">
      <c r="B14" s="198"/>
      <c r="C14" s="198"/>
      <c r="D14" s="198"/>
      <c r="E14" s="198"/>
      <c r="F14" s="198"/>
      <c r="G14" s="197"/>
      <c r="H14" s="378"/>
      <c r="I14" s="378"/>
      <c r="J14" s="378"/>
      <c r="K14" s="378"/>
      <c r="L14" s="378"/>
      <c r="M14" s="378"/>
      <c r="N14" s="378"/>
      <c r="O14" s="378"/>
      <c r="P14" s="378"/>
      <c r="Q14" s="378"/>
      <c r="R14" s="197"/>
      <c r="S14" s="202"/>
      <c r="T14" s="197"/>
      <c r="U14" s="204"/>
      <c r="V14" s="204"/>
      <c r="W14" s="204"/>
      <c r="X14" s="204"/>
      <c r="Y14" s="204"/>
      <c r="Z14" s="204"/>
      <c r="AA14" s="204"/>
      <c r="AB14" s="204"/>
    </row>
    <row r="15" spans="2:28" x14ac:dyDescent="0.3">
      <c r="B15" s="198" t="s">
        <v>2178</v>
      </c>
      <c r="C15" s="198">
        <f>IFERROR(IF(O7="","",_xlfn.XLOOKUP(O7,'NIPs - Teste novo modelo'!B:B,'NIPs - Teste novo modelo'!G:G)), "")</f>
        <v>36</v>
      </c>
      <c r="D15" s="198" t="str">
        <f>IF(C15&lt;&gt;"","anos","")</f>
        <v>anos</v>
      </c>
      <c r="E15" s="198"/>
      <c r="F15" s="198"/>
      <c r="G15" s="197"/>
      <c r="H15" s="378"/>
      <c r="I15" s="378"/>
      <c r="J15" s="378"/>
      <c r="K15" s="378"/>
      <c r="L15" s="378"/>
      <c r="M15" s="378"/>
      <c r="N15" s="378"/>
      <c r="O15" s="378"/>
      <c r="P15" s="378"/>
      <c r="Q15" s="378"/>
      <c r="R15" s="197"/>
      <c r="S15" s="202"/>
      <c r="T15" s="203"/>
      <c r="U15" s="204" t="s">
        <v>2179</v>
      </c>
      <c r="V15" s="204"/>
      <c r="W15" s="204"/>
      <c r="X15" s="204"/>
      <c r="Y15" s="204"/>
      <c r="Z15" s="204" t="str">
        <f>IFERROR(IF(O7="","",_xlfn.XLOOKUP(O7,'NIPs - Teste novo modelo'!B:B,'NIPs - Teste novo modelo'!Q:Q)), "")</f>
        <v>Sim</v>
      </c>
      <c r="AA15" s="204"/>
      <c r="AB15" s="204"/>
    </row>
    <row r="16" spans="2:28" ht="7.2" customHeight="1" x14ac:dyDescent="0.3">
      <c r="B16" s="198"/>
      <c r="C16" s="198"/>
      <c r="D16" s="198"/>
      <c r="E16" s="198"/>
      <c r="F16" s="198"/>
      <c r="G16" s="197"/>
      <c r="H16" s="378"/>
      <c r="I16" s="378"/>
      <c r="J16" s="378"/>
      <c r="K16" s="378"/>
      <c r="L16" s="378"/>
      <c r="M16" s="378"/>
      <c r="N16" s="378"/>
      <c r="O16" s="378"/>
      <c r="P16" s="378"/>
      <c r="Q16" s="378"/>
      <c r="R16" s="197"/>
      <c r="S16" s="202"/>
      <c r="T16" s="203"/>
      <c r="U16" s="204"/>
      <c r="V16" s="204"/>
      <c r="W16" s="204"/>
      <c r="X16" s="204"/>
      <c r="Y16" s="204"/>
      <c r="Z16" s="204"/>
      <c r="AA16" s="204"/>
      <c r="AB16" s="204"/>
    </row>
    <row r="18" spans="2:26" ht="14.4" customHeight="1" x14ac:dyDescent="0.3">
      <c r="B18" s="198" t="s">
        <v>2180</v>
      </c>
      <c r="C18" s="198">
        <f>IFERROR(IF(O7="","",_xlfn.XLOOKUP(O7,'NIPs - Teste novo modelo'!B:B,'NIPs - Teste novo modelo'!H:H)), "")</f>
        <v>0</v>
      </c>
      <c r="D18" s="198"/>
      <c r="E18" s="198"/>
      <c r="F18" s="198"/>
      <c r="G18" s="203"/>
      <c r="H18" s="381" t="s">
        <v>2181</v>
      </c>
      <c r="I18" s="381"/>
      <c r="J18" s="381"/>
      <c r="K18" s="381"/>
      <c r="L18" s="381"/>
      <c r="M18" s="381"/>
      <c r="N18" s="381"/>
      <c r="O18" s="381"/>
      <c r="P18" s="381"/>
      <c r="Q18" s="381"/>
      <c r="R18" s="203"/>
      <c r="S18" s="202"/>
      <c r="T18" s="203"/>
      <c r="U18" s="204" t="s">
        <v>2182</v>
      </c>
      <c r="V18" s="204"/>
      <c r="W18" s="204"/>
      <c r="X18" s="204"/>
      <c r="Y18" s="204"/>
      <c r="Z18" s="204" t="str">
        <f>IFERROR(IF(O7="","",_xlfn.XLOOKUP(O7,'NIPs - Teste novo modelo'!B:B,'NIPs - Teste novo modelo'!R:R)), "")</f>
        <v>Não</v>
      </c>
    </row>
    <row r="19" spans="2:26" ht="8.4" customHeight="1" x14ac:dyDescent="0.3">
      <c r="B19" s="198"/>
      <c r="C19" s="198"/>
      <c r="D19" s="198"/>
      <c r="E19" s="198"/>
      <c r="F19" s="198"/>
      <c r="G19" s="197"/>
      <c r="H19" s="197"/>
      <c r="I19" s="197"/>
      <c r="J19" s="197"/>
      <c r="K19" s="197"/>
      <c r="L19" s="197"/>
      <c r="M19" s="197"/>
      <c r="N19" s="197"/>
      <c r="O19" s="197"/>
      <c r="P19" s="197"/>
      <c r="Q19" s="197"/>
      <c r="R19" s="197"/>
      <c r="S19" s="202"/>
      <c r="T19" s="203"/>
      <c r="U19" s="204"/>
      <c r="V19" s="204"/>
      <c r="W19" s="204"/>
      <c r="X19" s="204"/>
      <c r="Y19" s="204"/>
      <c r="Z19" s="204"/>
    </row>
    <row r="20" spans="2:26" x14ac:dyDescent="0.3">
      <c r="B20" s="198" t="s">
        <v>2183</v>
      </c>
      <c r="C20" s="198" t="str">
        <f>IFERROR(IF(O7="","",_xlfn.XLOOKUP(O7,'NIPs - Teste novo modelo'!B:B,'NIPs - Teste novo modelo'!J:J)), "")</f>
        <v>Niterói</v>
      </c>
      <c r="D20" s="198"/>
      <c r="E20" s="198"/>
      <c r="F20" s="198"/>
      <c r="G20" s="197"/>
      <c r="H20" s="197" t="s">
        <v>2184</v>
      </c>
      <c r="I20" s="197"/>
      <c r="J20" s="197" t="str">
        <f>IFERROR(IF(O7="","",_xlfn.XLOOKUP(O7,'NIPs - Teste novo modelo'!B:B,'NIPs - Teste novo modelo'!Y:Y)), "")</f>
        <v>Cadastro</v>
      </c>
      <c r="K20" s="197"/>
      <c r="L20" s="197"/>
      <c r="M20" s="197" t="s">
        <v>2222</v>
      </c>
      <c r="N20" s="197"/>
      <c r="O20" s="197"/>
      <c r="P20" s="197" t="str">
        <f>IFERROR(IF(O7="","",_xlfn.XLOOKUP(O7,'NIPs - Teste novo modelo'!B:B,'NIPs - Teste novo modelo'!AA:AA)), "")</f>
        <v>Evitável</v>
      </c>
      <c r="Q20" s="197"/>
      <c r="R20" s="197"/>
      <c r="S20" s="202"/>
      <c r="T20" s="203"/>
      <c r="U20" s="204" t="s">
        <v>2238</v>
      </c>
      <c r="V20" s="204"/>
      <c r="W20" s="204"/>
      <c r="X20" s="204"/>
      <c r="Y20" s="204"/>
      <c r="Z20" s="204" t="str">
        <f>IFERROR(IF(O7="","",_xlfn.XLOOKUP(O7,'NIPs - Teste novo modelo'!B:B,'NIPs - Teste novo modelo'!U:U)), "")</f>
        <v>Não</v>
      </c>
    </row>
    <row r="21" spans="2:26" ht="10.95" customHeight="1" x14ac:dyDescent="0.3">
      <c r="B21" s="198"/>
      <c r="C21" s="198"/>
      <c r="D21" s="198"/>
      <c r="E21" s="198"/>
      <c r="F21" s="198"/>
      <c r="G21" s="197"/>
      <c r="H21" s="197"/>
      <c r="I21" s="197"/>
      <c r="J21" s="197"/>
      <c r="K21" s="197"/>
      <c r="L21" s="197"/>
      <c r="M21" s="197"/>
      <c r="N21" s="197"/>
      <c r="O21" s="197"/>
      <c r="P21" s="197"/>
      <c r="Q21" s="197"/>
      <c r="R21" s="197"/>
      <c r="S21" s="202"/>
      <c r="T21" s="197"/>
      <c r="U21" s="204"/>
      <c r="V21" s="204"/>
      <c r="W21" s="204"/>
      <c r="X21" s="204"/>
      <c r="Y21" s="204"/>
      <c r="Z21" s="204"/>
    </row>
    <row r="22" spans="2:26" x14ac:dyDescent="0.3">
      <c r="B22" s="198" t="s">
        <v>2185</v>
      </c>
      <c r="C22" s="198" t="str">
        <f>IFERROR(IF(O7="","",_xlfn.XLOOKUP(O7,'NIPs - Teste novo modelo'!B:B,'NIPs - Teste novo modelo'!I:I)), "")</f>
        <v>Novos Associados</v>
      </c>
      <c r="D22" s="198"/>
      <c r="E22" s="198"/>
      <c r="F22" s="198"/>
      <c r="G22" s="197"/>
      <c r="H22" s="197" t="s">
        <v>2186</v>
      </c>
      <c r="I22" s="197"/>
      <c r="J22" s="197">
        <f>IFERROR(IF(O7="","",_xlfn.XLOOKUP(O7,'NIPs - Teste novo modelo'!B:B,'NIPs - Teste novo modelo'!AE:AE)), "")</f>
        <v>0</v>
      </c>
      <c r="K22" s="197"/>
      <c r="L22" s="197"/>
      <c r="M22" s="197" t="s">
        <v>2187</v>
      </c>
      <c r="N22" s="197">
        <f>IFERROR(IF(O7="","",_xlfn.XLOOKUP(O7,'NIPs - Teste novo modelo'!B:B,'NIPs - Teste novo modelo'!AK:AK)), "")</f>
        <v>1</v>
      </c>
      <c r="O22" s="197"/>
      <c r="P22" s="197"/>
      <c r="Q22" s="197"/>
      <c r="R22" s="197"/>
      <c r="S22" s="202"/>
      <c r="T22" s="197"/>
      <c r="U22" s="204" t="s">
        <v>2188</v>
      </c>
      <c r="V22" s="204"/>
      <c r="W22" s="204">
        <f>IFERROR(IF(O7="","",_xlfn.XLOOKUP(O7,'NIPs - Teste novo modelo'!B:B,'NIPs - Teste novo modelo'!V:V)), "")</f>
        <v>2</v>
      </c>
      <c r="X22" s="204"/>
      <c r="Y22" s="204"/>
      <c r="Z22" s="204"/>
    </row>
    <row r="23" spans="2:26" ht="6" customHeight="1" x14ac:dyDescent="0.3">
      <c r="B23" s="198"/>
      <c r="C23" s="198"/>
      <c r="D23" s="198"/>
      <c r="E23" s="198"/>
      <c r="F23" s="198"/>
      <c r="G23" s="197"/>
      <c r="H23" s="197"/>
      <c r="I23" s="197"/>
      <c r="J23" s="197"/>
      <c r="K23" s="197"/>
      <c r="L23" s="197"/>
      <c r="M23" s="197"/>
      <c r="N23" s="197"/>
      <c r="O23" s="197"/>
      <c r="P23" s="197"/>
      <c r="Q23" s="197"/>
      <c r="R23" s="197"/>
      <c r="S23" s="202"/>
      <c r="T23" s="197"/>
      <c r="U23" s="204"/>
      <c r="V23" s="204"/>
      <c r="W23" s="204"/>
      <c r="X23" s="204"/>
      <c r="Y23" s="204"/>
      <c r="Z23" s="204"/>
    </row>
    <row r="24" spans="2:26" x14ac:dyDescent="0.3">
      <c r="B24" s="198" t="s">
        <v>2189</v>
      </c>
      <c r="C24" s="198"/>
      <c r="D24" s="198"/>
      <c r="E24" s="198" t="str">
        <f>IFERROR(IF(O7="","",IF(_xlfn.XLOOKUP(O7,'NIPs - Teste novo modelo'!B:B,'NIPs - Teste novo modelo'!N:N)="Reincidente","Sim","Não")), "")</f>
        <v>Não</v>
      </c>
      <c r="F24" s="198"/>
      <c r="G24" s="197"/>
      <c r="H24" s="197" t="s">
        <v>2190</v>
      </c>
      <c r="I24" s="197"/>
      <c r="J24" s="197">
        <f>IFERROR(IF(O7="","",_xlfn.XLOOKUP(O7,'NIPs - Teste novo modelo'!B:B,'NIPs - Teste novo modelo'!AG:AG)), "")</f>
        <v>2</v>
      </c>
      <c r="K24" s="197"/>
      <c r="L24" s="197"/>
      <c r="M24" s="197" t="s">
        <v>2191</v>
      </c>
      <c r="N24" s="197"/>
      <c r="O24" s="197"/>
      <c r="P24" s="197">
        <f>IFERROR(IF(O7="","",_xlfn.XLOOKUP(O7,'NIPs - Teste novo modelo'!B:B,'NIPs - Teste novo modelo'!AM:AM)), "")</f>
        <v>0</v>
      </c>
      <c r="Q24" s="197"/>
      <c r="R24" s="197"/>
      <c r="S24" s="202"/>
      <c r="T24" s="197"/>
      <c r="U24" s="204"/>
      <c r="V24" s="204"/>
      <c r="W24" s="204"/>
      <c r="X24" s="204"/>
      <c r="Y24" s="204"/>
      <c r="Z24" s="204"/>
    </row>
    <row r="25" spans="2:26" ht="5.4" customHeight="1" x14ac:dyDescent="0.3">
      <c r="B25" s="198"/>
      <c r="C25" s="198"/>
      <c r="D25" s="198"/>
      <c r="E25" s="198"/>
      <c r="F25" s="198"/>
      <c r="G25" s="197"/>
      <c r="H25" s="197"/>
      <c r="I25" s="197"/>
      <c r="J25" s="197"/>
      <c r="K25" s="197"/>
      <c r="L25" s="197"/>
      <c r="M25" s="197"/>
      <c r="N25" s="197"/>
      <c r="O25" s="197"/>
      <c r="P25" s="197"/>
      <c r="Q25" s="197"/>
      <c r="R25" s="197"/>
      <c r="S25" s="202"/>
      <c r="T25" s="197"/>
      <c r="U25" s="204"/>
      <c r="V25" s="204"/>
      <c r="W25" s="204"/>
      <c r="X25" s="204"/>
      <c r="Y25" s="204"/>
      <c r="Z25" s="204"/>
    </row>
    <row r="26" spans="2:26" ht="14.4" customHeight="1" x14ac:dyDescent="0.3">
      <c r="B26" s="198"/>
      <c r="C26" s="198"/>
      <c r="D26" s="198"/>
      <c r="E26" s="198"/>
      <c r="F26" s="198"/>
      <c r="G26" s="197"/>
      <c r="H26" s="197" t="s">
        <v>2192</v>
      </c>
      <c r="I26" s="197"/>
      <c r="J26" s="197">
        <f>IFERROR(IF(O7="","",_xlfn.XLOOKUP(O7,'NIPs - Teste novo modelo'!B:B,'NIPs - Teste novo modelo'!AI:AI)), "")</f>
        <v>0</v>
      </c>
      <c r="K26" s="197"/>
      <c r="L26" s="197"/>
      <c r="M26" s="197" t="s">
        <v>2193</v>
      </c>
      <c r="N26" s="197"/>
      <c r="O26" s="197"/>
      <c r="P26" s="197"/>
      <c r="Q26" s="197">
        <f>IFERROR(IF(O7="","",_xlfn.XLOOKUP(O7,'NIPs - Teste novo modelo'!B:B,'NIPs - Teste novo modelo'!AN:AN)), "")</f>
        <v>1</v>
      </c>
      <c r="R26" s="197"/>
      <c r="S26" s="202"/>
      <c r="T26" s="197"/>
      <c r="U26" s="204"/>
      <c r="V26" s="204"/>
      <c r="W26" s="204"/>
      <c r="X26" s="204"/>
      <c r="Y26" s="204"/>
      <c r="Z26" s="204"/>
    </row>
  </sheetData>
  <mergeCells count="9">
    <mergeCell ref="B13:F13"/>
    <mergeCell ref="H18:Q18"/>
    <mergeCell ref="O7:Q7"/>
    <mergeCell ref="M7:N7"/>
    <mergeCell ref="H3:P6"/>
    <mergeCell ref="H11:Q16"/>
    <mergeCell ref="H10:Q10"/>
    <mergeCell ref="H9:Q9"/>
    <mergeCell ref="U9:AB9"/>
  </mergeCells>
  <pageMargins left="0.511811024" right="0.511811024" top="0.78740157499999996" bottom="0.78740157499999996" header="0.31496062000000002" footer="0.31496062000000002"/>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8E2D8-3A4E-44EB-A897-B35AF241AFEB}">
  <dimension ref="A1:N174"/>
  <sheetViews>
    <sheetView topLeftCell="B119" workbookViewId="0">
      <selection activeCell="M125" sqref="M125"/>
    </sheetView>
  </sheetViews>
  <sheetFormatPr defaultRowHeight="14.4" x14ac:dyDescent="0.3"/>
  <cols>
    <col min="1" max="1" width="44" customWidth="1"/>
    <col min="2" max="2" width="58.109375" style="84" customWidth="1"/>
    <col min="3" max="3" width="26" bestFit="1" customWidth="1"/>
    <col min="4" max="4" width="14.88671875" bestFit="1" customWidth="1"/>
    <col min="5" max="5" width="22.77734375" customWidth="1"/>
    <col min="8" max="8" width="16" customWidth="1"/>
    <col min="14" max="14" width="57.6640625" bestFit="1" customWidth="1"/>
  </cols>
  <sheetData>
    <row r="1" spans="1:14" x14ac:dyDescent="0.3">
      <c r="A1" s="228" t="s">
        <v>2341</v>
      </c>
      <c r="B1" s="13" t="s">
        <v>2342</v>
      </c>
      <c r="H1" t="s">
        <v>2342</v>
      </c>
      <c r="N1" s="20" t="s">
        <v>129</v>
      </c>
    </row>
    <row r="2" spans="1:14" x14ac:dyDescent="0.3">
      <c r="A2" s="117" t="s">
        <v>38</v>
      </c>
      <c r="B2" s="81" t="s">
        <v>2355</v>
      </c>
      <c r="H2" s="47" t="s">
        <v>2351</v>
      </c>
      <c r="N2" s="40" t="s">
        <v>2347</v>
      </c>
    </row>
    <row r="3" spans="1:14" x14ac:dyDescent="0.3">
      <c r="A3" s="101" t="s">
        <v>273</v>
      </c>
      <c r="B3" s="99" t="s">
        <v>2347</v>
      </c>
      <c r="H3" s="47" t="s">
        <v>56</v>
      </c>
      <c r="N3" s="40" t="s">
        <v>2343</v>
      </c>
    </row>
    <row r="4" spans="1:14" x14ac:dyDescent="0.3">
      <c r="A4" s="101" t="s">
        <v>96</v>
      </c>
      <c r="B4" s="99" t="s">
        <v>2347</v>
      </c>
      <c r="H4" s="47" t="s">
        <v>35</v>
      </c>
      <c r="N4" s="40" t="s">
        <v>57</v>
      </c>
    </row>
    <row r="5" spans="1:14" x14ac:dyDescent="0.3">
      <c r="A5" s="229" t="s">
        <v>2355</v>
      </c>
      <c r="B5" s="13" t="s">
        <v>2355</v>
      </c>
      <c r="H5" t="s">
        <v>2346</v>
      </c>
      <c r="N5" s="40" t="s">
        <v>2197</v>
      </c>
    </row>
    <row r="6" spans="1:14" x14ac:dyDescent="0.3">
      <c r="A6" s="29" t="s">
        <v>27</v>
      </c>
      <c r="B6" s="13" t="s">
        <v>2343</v>
      </c>
      <c r="H6" t="s">
        <v>338</v>
      </c>
      <c r="N6" s="40" t="s">
        <v>2357</v>
      </c>
    </row>
    <row r="7" spans="1:14" x14ac:dyDescent="0.3">
      <c r="A7" s="29" t="s">
        <v>300</v>
      </c>
      <c r="B7" s="99" t="s">
        <v>30</v>
      </c>
      <c r="H7" s="47" t="s">
        <v>2343</v>
      </c>
      <c r="N7" s="40" t="s">
        <v>2359</v>
      </c>
    </row>
    <row r="8" spans="1:14" x14ac:dyDescent="0.3">
      <c r="A8" s="29" t="s">
        <v>70</v>
      </c>
      <c r="B8" s="13" t="s">
        <v>57</v>
      </c>
      <c r="H8" t="s">
        <v>45</v>
      </c>
      <c r="N8" s="40" t="s">
        <v>338</v>
      </c>
    </row>
    <row r="9" spans="1:14" x14ac:dyDescent="0.3">
      <c r="A9" s="29" t="s">
        <v>56</v>
      </c>
      <c r="B9" s="13" t="s">
        <v>56</v>
      </c>
      <c r="H9" t="s">
        <v>2196</v>
      </c>
      <c r="N9" s="40" t="s">
        <v>2196</v>
      </c>
    </row>
    <row r="10" spans="1:14" x14ac:dyDescent="0.3">
      <c r="A10" s="29" t="s">
        <v>328</v>
      </c>
      <c r="B10" s="13" t="s">
        <v>2355</v>
      </c>
      <c r="H10" t="s">
        <v>2344</v>
      </c>
      <c r="N10" s="40" t="s">
        <v>2352</v>
      </c>
    </row>
    <row r="11" spans="1:14" x14ac:dyDescent="0.3">
      <c r="A11" s="117" t="s">
        <v>29</v>
      </c>
      <c r="B11" s="120" t="s">
        <v>2197</v>
      </c>
      <c r="H11" s="4" t="s">
        <v>2360</v>
      </c>
      <c r="N11" s="40" t="s">
        <v>2345</v>
      </c>
    </row>
    <row r="12" spans="1:14" x14ac:dyDescent="0.3">
      <c r="A12" s="29" t="s">
        <v>347</v>
      </c>
      <c r="B12" s="120" t="s">
        <v>2357</v>
      </c>
      <c r="H12" s="107" t="s">
        <v>2357</v>
      </c>
      <c r="N12" s="40" t="s">
        <v>2198</v>
      </c>
    </row>
    <row r="13" spans="1:14" x14ac:dyDescent="0.3">
      <c r="A13" s="29" t="s">
        <v>40</v>
      </c>
      <c r="B13" s="81" t="s">
        <v>2359</v>
      </c>
      <c r="H13" s="106" t="s">
        <v>2347</v>
      </c>
      <c r="N13" s="40" t="s">
        <v>2349</v>
      </c>
    </row>
    <row r="14" spans="1:14" x14ac:dyDescent="0.3">
      <c r="A14" s="29" t="s">
        <v>189</v>
      </c>
      <c r="B14" s="13" t="s">
        <v>338</v>
      </c>
      <c r="H14" s="11" t="s">
        <v>93</v>
      </c>
      <c r="N14" s="40" t="s">
        <v>290</v>
      </c>
    </row>
    <row r="15" spans="1:14" x14ac:dyDescent="0.3">
      <c r="A15" s="29" t="s">
        <v>111</v>
      </c>
      <c r="B15" s="13" t="s">
        <v>42</v>
      </c>
      <c r="H15" s="11" t="s">
        <v>69</v>
      </c>
      <c r="N15" s="40" t="s">
        <v>2353</v>
      </c>
    </row>
    <row r="16" spans="1:14" x14ac:dyDescent="0.3">
      <c r="A16" s="29" t="s">
        <v>69</v>
      </c>
      <c r="B16" s="29" t="s">
        <v>69</v>
      </c>
      <c r="H16" s="107" t="s">
        <v>2197</v>
      </c>
      <c r="N16" s="40" t="s">
        <v>2344</v>
      </c>
    </row>
    <row r="17" spans="1:14" x14ac:dyDescent="0.3">
      <c r="A17" s="230" t="s">
        <v>35</v>
      </c>
      <c r="B17" s="13" t="s">
        <v>35</v>
      </c>
      <c r="H17" t="s">
        <v>2358</v>
      </c>
      <c r="N17" s="40" t="s">
        <v>2346</v>
      </c>
    </row>
    <row r="18" spans="1:14" x14ac:dyDescent="0.3">
      <c r="A18" s="101" t="s">
        <v>415</v>
      </c>
      <c r="B18" s="13" t="s">
        <v>2196</v>
      </c>
      <c r="H18" t="s">
        <v>2352</v>
      </c>
      <c r="N18" s="40" t="s">
        <v>2350</v>
      </c>
    </row>
    <row r="19" spans="1:14" x14ac:dyDescent="0.3">
      <c r="A19" s="101" t="s">
        <v>421</v>
      </c>
      <c r="B19" s="81" t="s">
        <v>2343</v>
      </c>
      <c r="H19" s="47" t="s">
        <v>2356</v>
      </c>
      <c r="N19" s="40" t="s">
        <v>2348</v>
      </c>
    </row>
    <row r="20" spans="1:14" x14ac:dyDescent="0.3">
      <c r="A20" s="29" t="s">
        <v>89</v>
      </c>
      <c r="B20" s="13" t="s">
        <v>2352</v>
      </c>
      <c r="H20" t="s">
        <v>2348</v>
      </c>
      <c r="N20" s="40" t="s">
        <v>2358</v>
      </c>
    </row>
    <row r="21" spans="1:14" x14ac:dyDescent="0.3">
      <c r="A21" s="29" t="s">
        <v>30</v>
      </c>
      <c r="B21" s="13" t="s">
        <v>30</v>
      </c>
      <c r="H21" s="11" t="s">
        <v>2293</v>
      </c>
      <c r="N21" s="40" t="s">
        <v>2351</v>
      </c>
    </row>
    <row r="22" spans="1:14" x14ac:dyDescent="0.3">
      <c r="A22" s="29" t="s">
        <v>551</v>
      </c>
      <c r="B22" s="13" t="s">
        <v>45</v>
      </c>
      <c r="H22" t="s">
        <v>90</v>
      </c>
      <c r="N22" s="40" t="s">
        <v>2356</v>
      </c>
    </row>
    <row r="23" spans="1:14" x14ac:dyDescent="0.3">
      <c r="A23" s="194" t="s">
        <v>90</v>
      </c>
      <c r="B23" s="13" t="s">
        <v>90</v>
      </c>
      <c r="H23" t="s">
        <v>2355</v>
      </c>
      <c r="N23" s="40" t="s">
        <v>2354</v>
      </c>
    </row>
    <row r="24" spans="1:14" x14ac:dyDescent="0.3">
      <c r="A24" s="29" t="s">
        <v>75</v>
      </c>
      <c r="B24" s="13" t="s">
        <v>2355</v>
      </c>
      <c r="H24" s="227" t="s">
        <v>30</v>
      </c>
      <c r="N24" s="40" t="s">
        <v>2375</v>
      </c>
    </row>
    <row r="25" spans="1:14" x14ac:dyDescent="0.3">
      <c r="A25" s="29" t="s">
        <v>82</v>
      </c>
      <c r="B25" s="120" t="s">
        <v>2197</v>
      </c>
      <c r="H25" s="47" t="s">
        <v>2354</v>
      </c>
      <c r="N25" s="40" t="s">
        <v>2446</v>
      </c>
    </row>
    <row r="26" spans="1:14" x14ac:dyDescent="0.3">
      <c r="A26" s="100" t="s">
        <v>32</v>
      </c>
      <c r="B26" s="13" t="s">
        <v>32</v>
      </c>
      <c r="H26" t="s">
        <v>81</v>
      </c>
      <c r="N26" s="40" t="s">
        <v>2450</v>
      </c>
    </row>
    <row r="27" spans="1:14" x14ac:dyDescent="0.3">
      <c r="A27" s="29" t="s">
        <v>639</v>
      </c>
      <c r="B27" s="13" t="s">
        <v>57</v>
      </c>
      <c r="H27" t="s">
        <v>2350</v>
      </c>
      <c r="N27" s="40" t="s">
        <v>2455</v>
      </c>
    </row>
    <row r="28" spans="1:14" x14ac:dyDescent="0.3">
      <c r="A28" s="29" t="s">
        <v>687</v>
      </c>
      <c r="B28" s="13" t="s">
        <v>2345</v>
      </c>
      <c r="H28" t="s">
        <v>2359</v>
      </c>
      <c r="N28" s="40" t="s">
        <v>2402</v>
      </c>
    </row>
    <row r="29" spans="1:14" x14ac:dyDescent="0.3">
      <c r="A29" s="29" t="s">
        <v>696</v>
      </c>
      <c r="B29" s="13" t="s">
        <v>2198</v>
      </c>
      <c r="H29" t="s">
        <v>2198</v>
      </c>
    </row>
    <row r="30" spans="1:14" x14ac:dyDescent="0.3">
      <c r="A30" s="29" t="s">
        <v>91</v>
      </c>
      <c r="B30" s="13" t="s">
        <v>2349</v>
      </c>
      <c r="H30" t="s">
        <v>2349</v>
      </c>
    </row>
    <row r="31" spans="1:14" x14ac:dyDescent="0.3">
      <c r="A31" s="29" t="s">
        <v>81</v>
      </c>
      <c r="B31" s="13" t="s">
        <v>81</v>
      </c>
      <c r="H31" t="s">
        <v>32</v>
      </c>
    </row>
    <row r="32" spans="1:14" x14ac:dyDescent="0.3">
      <c r="A32" s="29" t="s">
        <v>88</v>
      </c>
      <c r="B32" s="81" t="s">
        <v>290</v>
      </c>
      <c r="H32" s="47" t="s">
        <v>2353</v>
      </c>
    </row>
    <row r="33" spans="1:8" x14ac:dyDescent="0.3">
      <c r="A33" s="29" t="s">
        <v>54</v>
      </c>
      <c r="B33" s="13" t="s">
        <v>2353</v>
      </c>
      <c r="H33" t="s">
        <v>2345</v>
      </c>
    </row>
    <row r="34" spans="1:8" x14ac:dyDescent="0.3">
      <c r="A34" s="29" t="s">
        <v>83</v>
      </c>
      <c r="B34" s="13" t="s">
        <v>2347</v>
      </c>
      <c r="H34" t="s">
        <v>42</v>
      </c>
    </row>
    <row r="35" spans="1:8" x14ac:dyDescent="0.3">
      <c r="A35" s="29" t="s">
        <v>87</v>
      </c>
      <c r="B35" s="13" t="s">
        <v>2344</v>
      </c>
      <c r="H35" t="s">
        <v>57</v>
      </c>
    </row>
    <row r="36" spans="1:8" x14ac:dyDescent="0.3">
      <c r="A36" s="29" t="s">
        <v>76</v>
      </c>
      <c r="B36" s="13" t="s">
        <v>2343</v>
      </c>
      <c r="H36" s="227" t="s">
        <v>84</v>
      </c>
    </row>
    <row r="37" spans="1:8" x14ac:dyDescent="0.3">
      <c r="A37" s="117" t="s">
        <v>77</v>
      </c>
      <c r="B37" s="13" t="s">
        <v>2353</v>
      </c>
      <c r="H37" t="s">
        <v>290</v>
      </c>
    </row>
    <row r="38" spans="1:8" x14ac:dyDescent="0.3">
      <c r="A38" s="29" t="s">
        <v>84</v>
      </c>
      <c r="B38" s="99" t="s">
        <v>84</v>
      </c>
      <c r="H38" s="4" t="s">
        <v>2204</v>
      </c>
    </row>
    <row r="39" spans="1:8" x14ac:dyDescent="0.3">
      <c r="A39" s="29" t="s">
        <v>86</v>
      </c>
      <c r="B39" s="13" t="s">
        <v>2345</v>
      </c>
      <c r="H39" t="e">
        <v>#N/A</v>
      </c>
    </row>
    <row r="40" spans="1:8" x14ac:dyDescent="0.3">
      <c r="A40" s="29" t="s">
        <v>92</v>
      </c>
      <c r="B40" s="13" t="s">
        <v>2347</v>
      </c>
    </row>
    <row r="41" spans="1:8" x14ac:dyDescent="0.3">
      <c r="A41" s="29" t="s">
        <v>97</v>
      </c>
      <c r="B41" s="13" t="s">
        <v>2347</v>
      </c>
    </row>
    <row r="42" spans="1:8" x14ac:dyDescent="0.3">
      <c r="A42" s="29" t="s">
        <v>186</v>
      </c>
      <c r="B42" s="13" t="s">
        <v>2353</v>
      </c>
    </row>
    <row r="43" spans="1:8" x14ac:dyDescent="0.3">
      <c r="A43" s="29" t="s">
        <v>93</v>
      </c>
      <c r="B43" s="29" t="s">
        <v>93</v>
      </c>
    </row>
    <row r="44" spans="1:8" x14ac:dyDescent="0.3">
      <c r="A44" s="29" t="s">
        <v>115</v>
      </c>
      <c r="B44" s="81" t="s">
        <v>2359</v>
      </c>
    </row>
    <row r="45" spans="1:8" x14ac:dyDescent="0.3">
      <c r="A45" s="29" t="s">
        <v>119</v>
      </c>
      <c r="B45" s="13" t="s">
        <v>2346</v>
      </c>
    </row>
    <row r="46" spans="1:8" x14ac:dyDescent="0.3">
      <c r="A46" s="117" t="s">
        <v>210</v>
      </c>
      <c r="B46" s="13" t="s">
        <v>2350</v>
      </c>
    </row>
    <row r="47" spans="1:8" x14ac:dyDescent="0.3">
      <c r="A47" s="29" t="s">
        <v>52</v>
      </c>
      <c r="B47" s="13" t="s">
        <v>2346</v>
      </c>
    </row>
    <row r="48" spans="1:8" x14ac:dyDescent="0.3">
      <c r="A48" s="29" t="s">
        <v>72</v>
      </c>
      <c r="B48" s="13" t="s">
        <v>2348</v>
      </c>
    </row>
    <row r="49" spans="1:2" x14ac:dyDescent="0.3">
      <c r="A49" s="29" t="s">
        <v>48</v>
      </c>
      <c r="B49" s="81" t="s">
        <v>2358</v>
      </c>
    </row>
    <row r="50" spans="1:2" x14ac:dyDescent="0.3">
      <c r="A50" s="29" t="s">
        <v>45</v>
      </c>
      <c r="B50" s="13" t="s">
        <v>45</v>
      </c>
    </row>
    <row r="51" spans="1:2" x14ac:dyDescent="0.3">
      <c r="A51" s="29" t="s">
        <v>44</v>
      </c>
      <c r="B51" s="81" t="s">
        <v>2359</v>
      </c>
    </row>
    <row r="52" spans="1:2" x14ac:dyDescent="0.3">
      <c r="A52" s="29" t="s">
        <v>60</v>
      </c>
      <c r="B52" s="13" t="s">
        <v>2351</v>
      </c>
    </row>
    <row r="53" spans="1:2" x14ac:dyDescent="0.3">
      <c r="A53" s="29" t="s">
        <v>78</v>
      </c>
      <c r="B53" s="13" t="s">
        <v>2347</v>
      </c>
    </row>
    <row r="54" spans="1:2" x14ac:dyDescent="0.3">
      <c r="A54" s="29" t="s">
        <v>209</v>
      </c>
      <c r="B54" s="13" t="s">
        <v>2343</v>
      </c>
    </row>
    <row r="55" spans="1:2" x14ac:dyDescent="0.3">
      <c r="A55" s="29" t="s">
        <v>73</v>
      </c>
      <c r="B55" s="13" t="s">
        <v>338</v>
      </c>
    </row>
    <row r="56" spans="1:2" x14ac:dyDescent="0.3">
      <c r="A56" s="29" t="s">
        <v>211</v>
      </c>
      <c r="B56" s="13" t="s">
        <v>2196</v>
      </c>
    </row>
    <row r="57" spans="1:2" x14ac:dyDescent="0.3">
      <c r="A57" s="29" t="s">
        <v>42</v>
      </c>
      <c r="B57" s="13" t="s">
        <v>42</v>
      </c>
    </row>
    <row r="58" spans="1:2" x14ac:dyDescent="0.3">
      <c r="A58" s="117" t="s">
        <v>193</v>
      </c>
      <c r="B58" s="13" t="s">
        <v>2356</v>
      </c>
    </row>
    <row r="59" spans="1:2" x14ac:dyDescent="0.3">
      <c r="A59" s="117" t="s">
        <v>208</v>
      </c>
      <c r="B59" s="13" t="s">
        <v>2345</v>
      </c>
    </row>
    <row r="60" spans="1:2" x14ac:dyDescent="0.3">
      <c r="A60" s="29" t="s">
        <v>194</v>
      </c>
      <c r="B60" s="13" t="s">
        <v>2344</v>
      </c>
    </row>
    <row r="61" spans="1:2" x14ac:dyDescent="0.3">
      <c r="A61" s="29" t="s">
        <v>195</v>
      </c>
      <c r="B61" s="120" t="s">
        <v>2357</v>
      </c>
    </row>
    <row r="62" spans="1:2" x14ac:dyDescent="0.3">
      <c r="A62" s="29" t="s">
        <v>79</v>
      </c>
      <c r="B62" s="13" t="s">
        <v>2354</v>
      </c>
    </row>
    <row r="63" spans="1:2" x14ac:dyDescent="0.3">
      <c r="A63" s="29" t="s">
        <v>128</v>
      </c>
      <c r="B63" s="13" t="s">
        <v>2355</v>
      </c>
    </row>
    <row r="64" spans="1:2" x14ac:dyDescent="0.3">
      <c r="A64" s="29" t="s">
        <v>183</v>
      </c>
      <c r="B64" s="120" t="s">
        <v>2357</v>
      </c>
    </row>
    <row r="65" spans="1:2" x14ac:dyDescent="0.3">
      <c r="A65" s="29" t="s">
        <v>184</v>
      </c>
      <c r="B65" s="13" t="s">
        <v>2345</v>
      </c>
    </row>
    <row r="66" spans="1:2" x14ac:dyDescent="0.3">
      <c r="A66" s="29" t="s">
        <v>125</v>
      </c>
      <c r="B66" s="13" t="s">
        <v>2354</v>
      </c>
    </row>
    <row r="67" spans="1:2" x14ac:dyDescent="0.3">
      <c r="A67" s="29" t="s">
        <v>187</v>
      </c>
      <c r="B67" s="13" t="s">
        <v>290</v>
      </c>
    </row>
    <row r="68" spans="1:2" x14ac:dyDescent="0.3">
      <c r="A68" s="29" t="s">
        <v>126</v>
      </c>
      <c r="B68" s="13" t="s">
        <v>2347</v>
      </c>
    </row>
    <row r="69" spans="1:2" x14ac:dyDescent="0.3">
      <c r="A69" s="29" t="s">
        <v>188</v>
      </c>
      <c r="B69" s="13" t="s">
        <v>2355</v>
      </c>
    </row>
    <row r="70" spans="1:2" x14ac:dyDescent="0.3">
      <c r="A70" s="29" t="s">
        <v>50</v>
      </c>
      <c r="B70" s="13" t="s">
        <v>338</v>
      </c>
    </row>
    <row r="71" spans="1:2" x14ac:dyDescent="0.3">
      <c r="A71" s="117" t="s">
        <v>95</v>
      </c>
      <c r="B71" s="13" t="s">
        <v>2197</v>
      </c>
    </row>
    <row r="72" spans="1:2" x14ac:dyDescent="0.3">
      <c r="A72" s="29" t="s">
        <v>185</v>
      </c>
      <c r="B72" s="13" t="s">
        <v>2352</v>
      </c>
    </row>
    <row r="73" spans="1:2" x14ac:dyDescent="0.3">
      <c r="A73" s="29" t="s">
        <v>182</v>
      </c>
      <c r="B73" s="13" t="s">
        <v>2346</v>
      </c>
    </row>
    <row r="74" spans="1:2" x14ac:dyDescent="0.3">
      <c r="A74" s="29" t="s">
        <v>85</v>
      </c>
      <c r="B74" s="13" t="s">
        <v>290</v>
      </c>
    </row>
    <row r="75" spans="1:2" x14ac:dyDescent="0.3">
      <c r="A75" s="29" t="s">
        <v>190</v>
      </c>
      <c r="B75" s="81" t="s">
        <v>2358</v>
      </c>
    </row>
    <row r="76" spans="1:2" x14ac:dyDescent="0.3">
      <c r="A76" s="117" t="s">
        <v>191</v>
      </c>
      <c r="B76" s="81" t="s">
        <v>2359</v>
      </c>
    </row>
    <row r="77" spans="1:2" x14ac:dyDescent="0.3">
      <c r="A77" s="117" t="s">
        <v>80</v>
      </c>
      <c r="B77" s="13" t="s">
        <v>2345</v>
      </c>
    </row>
    <row r="78" spans="1:2" x14ac:dyDescent="0.3">
      <c r="A78" s="29" t="s">
        <v>62</v>
      </c>
      <c r="B78" s="99" t="s">
        <v>2352</v>
      </c>
    </row>
    <row r="79" spans="1:2" x14ac:dyDescent="0.3">
      <c r="A79" s="29" t="s">
        <v>58</v>
      </c>
      <c r="B79" s="29" t="s">
        <v>2360</v>
      </c>
    </row>
    <row r="80" spans="1:2" x14ac:dyDescent="0.3">
      <c r="A80" s="29" t="s">
        <v>71</v>
      </c>
      <c r="B80" s="120" t="s">
        <v>2346</v>
      </c>
    </row>
    <row r="81" spans="1:2" x14ac:dyDescent="0.3">
      <c r="A81" s="117" t="s">
        <v>74</v>
      </c>
      <c r="B81" s="81" t="s">
        <v>2359</v>
      </c>
    </row>
    <row r="82" spans="1:2" x14ac:dyDescent="0.3">
      <c r="A82" s="29" t="s">
        <v>64</v>
      </c>
      <c r="B82" s="13" t="s">
        <v>57</v>
      </c>
    </row>
    <row r="83" spans="1:2" x14ac:dyDescent="0.3">
      <c r="A83" s="29" t="s">
        <v>47</v>
      </c>
      <c r="B83" s="120" t="s">
        <v>2357</v>
      </c>
    </row>
    <row r="84" spans="1:2" x14ac:dyDescent="0.3">
      <c r="A84" s="29" t="s">
        <v>68</v>
      </c>
      <c r="B84" s="81" t="s">
        <v>2358</v>
      </c>
    </row>
    <row r="85" spans="1:2" x14ac:dyDescent="0.3">
      <c r="A85" s="29" t="s">
        <v>2204</v>
      </c>
      <c r="B85" s="29" t="s">
        <v>2204</v>
      </c>
    </row>
    <row r="86" spans="1:2" x14ac:dyDescent="0.3">
      <c r="A86" s="29" t="s">
        <v>2237</v>
      </c>
      <c r="B86" s="99" t="s">
        <v>90</v>
      </c>
    </row>
    <row r="87" spans="1:2" x14ac:dyDescent="0.3">
      <c r="A87" s="29" t="s">
        <v>2301</v>
      </c>
      <c r="B87" s="81" t="s">
        <v>2359</v>
      </c>
    </row>
    <row r="88" spans="1:2" x14ac:dyDescent="0.3">
      <c r="A88" s="29" t="s">
        <v>2281</v>
      </c>
      <c r="B88" s="29" t="s">
        <v>2360</v>
      </c>
    </row>
    <row r="89" spans="1:2" x14ac:dyDescent="0.3">
      <c r="A89" s="29" t="s">
        <v>2293</v>
      </c>
      <c r="B89" s="29" t="s">
        <v>2293</v>
      </c>
    </row>
    <row r="90" spans="1:2" x14ac:dyDescent="0.3">
      <c r="A90" s="4" t="s">
        <v>284</v>
      </c>
      <c r="B90" s="13" t="s">
        <v>2355</v>
      </c>
    </row>
    <row r="91" spans="1:2" x14ac:dyDescent="0.3">
      <c r="A91" s="40" t="s">
        <v>2347</v>
      </c>
      <c r="B91" s="40" t="s">
        <v>2347</v>
      </c>
    </row>
    <row r="92" spans="1:2" x14ac:dyDescent="0.3">
      <c r="A92" s="40" t="s">
        <v>2343</v>
      </c>
      <c r="B92" s="40" t="s">
        <v>2343</v>
      </c>
    </row>
    <row r="93" spans="1:2" x14ac:dyDescent="0.3">
      <c r="A93" s="40" t="s">
        <v>57</v>
      </c>
      <c r="B93" s="40" t="s">
        <v>57</v>
      </c>
    </row>
    <row r="94" spans="1:2" x14ac:dyDescent="0.3">
      <c r="A94" s="40" t="s">
        <v>2197</v>
      </c>
      <c r="B94" s="40" t="s">
        <v>2197</v>
      </c>
    </row>
    <row r="95" spans="1:2" x14ac:dyDescent="0.3">
      <c r="A95" s="40" t="s">
        <v>2357</v>
      </c>
      <c r="B95" s="40" t="s">
        <v>2357</v>
      </c>
    </row>
    <row r="96" spans="1:2" x14ac:dyDescent="0.3">
      <c r="A96" s="40" t="s">
        <v>2359</v>
      </c>
      <c r="B96" s="40" t="s">
        <v>2359</v>
      </c>
    </row>
    <row r="97" spans="1:2" x14ac:dyDescent="0.3">
      <c r="A97" s="40" t="s">
        <v>338</v>
      </c>
      <c r="B97" s="13" t="s">
        <v>338</v>
      </c>
    </row>
    <row r="98" spans="1:2" x14ac:dyDescent="0.3">
      <c r="A98" s="40" t="s">
        <v>2196</v>
      </c>
      <c r="B98" s="40" t="s">
        <v>2196</v>
      </c>
    </row>
    <row r="99" spans="1:2" x14ac:dyDescent="0.3">
      <c r="A99" s="40" t="s">
        <v>2352</v>
      </c>
      <c r="B99" s="40" t="s">
        <v>2352</v>
      </c>
    </row>
    <row r="100" spans="1:2" x14ac:dyDescent="0.3">
      <c r="A100" s="40" t="s">
        <v>2345</v>
      </c>
      <c r="B100" s="40" t="s">
        <v>2345</v>
      </c>
    </row>
    <row r="101" spans="1:2" x14ac:dyDescent="0.3">
      <c r="A101" s="40" t="s">
        <v>2198</v>
      </c>
      <c r="B101" s="40" t="s">
        <v>2198</v>
      </c>
    </row>
    <row r="102" spans="1:2" x14ac:dyDescent="0.3">
      <c r="A102" s="40" t="s">
        <v>2349</v>
      </c>
      <c r="B102" s="40" t="s">
        <v>2349</v>
      </c>
    </row>
    <row r="103" spans="1:2" x14ac:dyDescent="0.3">
      <c r="A103" s="40" t="s">
        <v>290</v>
      </c>
      <c r="B103" s="40" t="s">
        <v>290</v>
      </c>
    </row>
    <row r="104" spans="1:2" x14ac:dyDescent="0.3">
      <c r="A104" s="40" t="s">
        <v>2353</v>
      </c>
      <c r="B104" s="40" t="s">
        <v>2353</v>
      </c>
    </row>
    <row r="105" spans="1:2" x14ac:dyDescent="0.3">
      <c r="A105" s="40" t="s">
        <v>2344</v>
      </c>
      <c r="B105" s="40" t="s">
        <v>2344</v>
      </c>
    </row>
    <row r="106" spans="1:2" x14ac:dyDescent="0.3">
      <c r="A106" s="40" t="s">
        <v>2346</v>
      </c>
      <c r="B106" s="40" t="s">
        <v>2346</v>
      </c>
    </row>
    <row r="107" spans="1:2" x14ac:dyDescent="0.3">
      <c r="A107" s="40" t="s">
        <v>2350</v>
      </c>
      <c r="B107" s="40" t="s">
        <v>2350</v>
      </c>
    </row>
    <row r="108" spans="1:2" x14ac:dyDescent="0.3">
      <c r="A108" s="40" t="s">
        <v>2348</v>
      </c>
      <c r="B108" s="40" t="s">
        <v>2348</v>
      </c>
    </row>
    <row r="109" spans="1:2" x14ac:dyDescent="0.3">
      <c r="A109" s="40" t="s">
        <v>2358</v>
      </c>
      <c r="B109" s="40" t="s">
        <v>2358</v>
      </c>
    </row>
    <row r="110" spans="1:2" x14ac:dyDescent="0.3">
      <c r="A110" s="40" t="s">
        <v>2351</v>
      </c>
      <c r="B110" s="40" t="s">
        <v>2351</v>
      </c>
    </row>
    <row r="111" spans="1:2" x14ac:dyDescent="0.3">
      <c r="A111" s="40" t="s">
        <v>2356</v>
      </c>
      <c r="B111" s="40" t="s">
        <v>2356</v>
      </c>
    </row>
    <row r="112" spans="1:2" x14ac:dyDescent="0.3">
      <c r="A112" s="40" t="s">
        <v>2354</v>
      </c>
      <c r="B112" s="40" t="s">
        <v>2354</v>
      </c>
    </row>
    <row r="113" spans="1:13" x14ac:dyDescent="0.3">
      <c r="A113" s="40" t="s">
        <v>2375</v>
      </c>
      <c r="B113" s="40" t="s">
        <v>2375</v>
      </c>
    </row>
    <row r="114" spans="1:13" x14ac:dyDescent="0.3">
      <c r="A114" s="40" t="s">
        <v>2446</v>
      </c>
      <c r="B114" s="40" t="s">
        <v>2446</v>
      </c>
    </row>
    <row r="115" spans="1:13" x14ac:dyDescent="0.3">
      <c r="A115" s="40" t="s">
        <v>2450</v>
      </c>
      <c r="B115" s="40" t="s">
        <v>2450</v>
      </c>
    </row>
    <row r="116" spans="1:13" x14ac:dyDescent="0.3">
      <c r="A116" s="40" t="s">
        <v>2455</v>
      </c>
      <c r="B116" s="40" t="s">
        <v>2455</v>
      </c>
    </row>
    <row r="117" spans="1:13" x14ac:dyDescent="0.3">
      <c r="A117" s="40" t="s">
        <v>2402</v>
      </c>
      <c r="B117" s="40" t="s">
        <v>2402</v>
      </c>
    </row>
    <row r="118" spans="1:13" x14ac:dyDescent="0.3">
      <c r="A118" s="229"/>
      <c r="B118" s="13"/>
    </row>
    <row r="119" spans="1:13" x14ac:dyDescent="0.3">
      <c r="A119" s="229"/>
      <c r="B119" s="13"/>
    </row>
    <row r="120" spans="1:13" s="57" customFormat="1" x14ac:dyDescent="0.3">
      <c r="A120" s="266" t="s">
        <v>2519</v>
      </c>
      <c r="B120" s="265"/>
    </row>
    <row r="121" spans="1:13" x14ac:dyDescent="0.3">
      <c r="A121" s="229"/>
      <c r="B121" s="13"/>
    </row>
    <row r="122" spans="1:13" x14ac:dyDescent="0.3">
      <c r="A122" s="229"/>
      <c r="B122" s="13"/>
    </row>
    <row r="123" spans="1:13" x14ac:dyDescent="0.3">
      <c r="A123" s="13" t="s">
        <v>27</v>
      </c>
      <c r="B123" s="229"/>
      <c r="C123" s="13"/>
    </row>
    <row r="124" spans="1:13" x14ac:dyDescent="0.3">
      <c r="A124" s="13" t="s">
        <v>76</v>
      </c>
      <c r="B124" s="229"/>
      <c r="C124" s="268" t="s">
        <v>2521</v>
      </c>
      <c r="J124" s="267" t="s">
        <v>2524</v>
      </c>
      <c r="M124" s="267" t="s">
        <v>2525</v>
      </c>
    </row>
    <row r="125" spans="1:13" x14ac:dyDescent="0.3">
      <c r="A125" s="13" t="s">
        <v>2483</v>
      </c>
      <c r="B125" s="229"/>
      <c r="C125" s="22" t="s">
        <v>33</v>
      </c>
      <c r="G125" t="s">
        <v>173</v>
      </c>
      <c r="J125" t="s">
        <v>1379</v>
      </c>
      <c r="M125" t="s">
        <v>223</v>
      </c>
    </row>
    <row r="126" spans="1:13" x14ac:dyDescent="0.3">
      <c r="A126" s="13" t="s">
        <v>56</v>
      </c>
      <c r="B126" s="229"/>
      <c r="C126" s="22" t="s">
        <v>227</v>
      </c>
      <c r="G126" t="s">
        <v>174</v>
      </c>
      <c r="J126" t="s">
        <v>283</v>
      </c>
      <c r="M126" t="s">
        <v>1402</v>
      </c>
    </row>
    <row r="127" spans="1:13" x14ac:dyDescent="0.3">
      <c r="A127" s="13" t="s">
        <v>35</v>
      </c>
      <c r="B127" s="229"/>
      <c r="C127" s="22" t="s">
        <v>63</v>
      </c>
      <c r="G127" t="s">
        <v>228</v>
      </c>
      <c r="J127" t="s">
        <v>100</v>
      </c>
      <c r="M127" t="s">
        <v>226</v>
      </c>
    </row>
    <row r="128" spans="1:13" x14ac:dyDescent="0.3">
      <c r="A128" s="13" t="s">
        <v>182</v>
      </c>
      <c r="B128" s="229"/>
      <c r="C128" s="22" t="s">
        <v>31</v>
      </c>
      <c r="J128" t="s">
        <v>1738</v>
      </c>
      <c r="M128" t="s">
        <v>625</v>
      </c>
    </row>
    <row r="129" spans="1:13" x14ac:dyDescent="0.3">
      <c r="A129" s="13" t="s">
        <v>52</v>
      </c>
      <c r="B129" s="229"/>
      <c r="C129" s="22" t="s">
        <v>25</v>
      </c>
      <c r="E129" s="267" t="s">
        <v>2522</v>
      </c>
      <c r="J129" t="s">
        <v>336</v>
      </c>
      <c r="M129" t="s">
        <v>224</v>
      </c>
    </row>
    <row r="130" spans="1:13" x14ac:dyDescent="0.3">
      <c r="A130" s="13" t="s">
        <v>45</v>
      </c>
      <c r="B130" s="229"/>
      <c r="C130" s="3" t="s">
        <v>100</v>
      </c>
      <c r="E130" t="s">
        <v>7</v>
      </c>
      <c r="J130" t="s">
        <v>1220</v>
      </c>
      <c r="M130" t="s">
        <v>304</v>
      </c>
    </row>
    <row r="131" spans="1:13" x14ac:dyDescent="0.3">
      <c r="A131" s="13" t="s">
        <v>2516</v>
      </c>
      <c r="B131" s="229"/>
      <c r="C131" s="4" t="s">
        <v>39</v>
      </c>
      <c r="E131" t="s">
        <v>12</v>
      </c>
      <c r="M131" t="s">
        <v>136</v>
      </c>
    </row>
    <row r="132" spans="1:13" x14ac:dyDescent="0.3">
      <c r="A132" s="13" t="s">
        <v>2402</v>
      </c>
      <c r="B132" s="229"/>
      <c r="C132" s="22" t="s">
        <v>55</v>
      </c>
      <c r="E132" t="s">
        <v>14</v>
      </c>
      <c r="M132" t="s">
        <v>164</v>
      </c>
    </row>
    <row r="133" spans="1:13" x14ac:dyDescent="0.3">
      <c r="A133" s="13" t="s">
        <v>183</v>
      </c>
      <c r="B133" s="229"/>
      <c r="C133" s="22" t="s">
        <v>28</v>
      </c>
      <c r="M133" t="s">
        <v>132</v>
      </c>
    </row>
    <row r="134" spans="1:13" x14ac:dyDescent="0.3">
      <c r="A134" s="13" t="s">
        <v>2473</v>
      </c>
      <c r="B134" s="229"/>
      <c r="C134" s="4" t="s">
        <v>112</v>
      </c>
      <c r="H134" s="267" t="s">
        <v>176</v>
      </c>
      <c r="M134" t="s">
        <v>1784</v>
      </c>
    </row>
    <row r="135" spans="1:13" x14ac:dyDescent="0.3">
      <c r="A135" s="13" t="s">
        <v>72</v>
      </c>
      <c r="B135" s="229"/>
      <c r="C135" s="22" t="s">
        <v>46</v>
      </c>
      <c r="E135" s="267" t="s">
        <v>2523</v>
      </c>
      <c r="H135" t="s">
        <v>178</v>
      </c>
      <c r="M135" t="s">
        <v>131</v>
      </c>
    </row>
    <row r="136" spans="1:13" x14ac:dyDescent="0.3">
      <c r="A136" s="13" t="s">
        <v>83</v>
      </c>
      <c r="B136" s="229"/>
      <c r="C136" s="16" t="s">
        <v>51</v>
      </c>
      <c r="E136" t="s">
        <v>257</v>
      </c>
      <c r="H136" t="s">
        <v>118</v>
      </c>
      <c r="M136" t="s">
        <v>1436</v>
      </c>
    </row>
    <row r="137" spans="1:13" x14ac:dyDescent="0.3">
      <c r="A137" s="13" t="s">
        <v>85</v>
      </c>
      <c r="B137" s="229"/>
      <c r="C137" s="21" t="s">
        <v>124</v>
      </c>
      <c r="E137" t="s">
        <v>268</v>
      </c>
      <c r="H137" t="s">
        <v>116</v>
      </c>
      <c r="M137" t="s">
        <v>885</v>
      </c>
    </row>
    <row r="138" spans="1:13" x14ac:dyDescent="0.3">
      <c r="A138" s="13" t="s">
        <v>184</v>
      </c>
      <c r="B138" s="229"/>
      <c r="C138" s="4" t="s">
        <v>123</v>
      </c>
      <c r="H138" t="s">
        <v>121</v>
      </c>
      <c r="M138" t="s">
        <v>1264</v>
      </c>
    </row>
    <row r="139" spans="1:13" x14ac:dyDescent="0.3">
      <c r="A139" s="13" t="s">
        <v>91</v>
      </c>
      <c r="B139" s="229"/>
      <c r="C139" s="22" t="s">
        <v>43</v>
      </c>
      <c r="M139" t="s">
        <v>2520</v>
      </c>
    </row>
    <row r="140" spans="1:13" x14ac:dyDescent="0.3">
      <c r="A140" s="13" t="s">
        <v>47</v>
      </c>
      <c r="B140" s="229"/>
      <c r="C140" s="22" t="s">
        <v>36</v>
      </c>
      <c r="E140" s="267" t="s">
        <v>2579</v>
      </c>
      <c r="M140" t="s">
        <v>2798</v>
      </c>
    </row>
    <row r="141" spans="1:13" x14ac:dyDescent="0.3">
      <c r="A141" s="13" t="s">
        <v>29</v>
      </c>
      <c r="B141" s="229"/>
      <c r="C141" s="22" t="s">
        <v>101</v>
      </c>
      <c r="E141" t="s">
        <v>274</v>
      </c>
      <c r="M141" t="s">
        <v>151</v>
      </c>
    </row>
    <row r="142" spans="1:13" x14ac:dyDescent="0.3">
      <c r="A142" s="13" t="s">
        <v>71</v>
      </c>
      <c r="B142" s="229"/>
      <c r="C142" s="55" t="s">
        <v>113</v>
      </c>
      <c r="E142" t="s">
        <v>262</v>
      </c>
      <c r="M142" t="s">
        <v>355</v>
      </c>
    </row>
    <row r="143" spans="1:13" x14ac:dyDescent="0.3">
      <c r="A143" s="13" t="s">
        <v>60</v>
      </c>
      <c r="B143" s="229"/>
      <c r="C143" s="55" t="s">
        <v>59</v>
      </c>
    </row>
    <row r="144" spans="1:13" x14ac:dyDescent="0.3">
      <c r="A144" s="13" t="s">
        <v>50</v>
      </c>
      <c r="B144" s="229"/>
      <c r="C144" s="64" t="s">
        <v>114</v>
      </c>
    </row>
    <row r="145" spans="1:1" x14ac:dyDescent="0.3">
      <c r="A145" s="13" t="s">
        <v>185</v>
      </c>
    </row>
    <row r="146" spans="1:1" x14ac:dyDescent="0.3">
      <c r="A146" s="13" t="s">
        <v>186</v>
      </c>
    </row>
    <row r="147" spans="1:1" x14ac:dyDescent="0.3">
      <c r="A147" s="13" t="s">
        <v>125</v>
      </c>
    </row>
    <row r="148" spans="1:1" x14ac:dyDescent="0.3">
      <c r="A148" s="13" t="s">
        <v>77</v>
      </c>
    </row>
    <row r="149" spans="1:1" x14ac:dyDescent="0.3">
      <c r="A149" s="13" t="s">
        <v>38</v>
      </c>
    </row>
    <row r="150" spans="1:1" x14ac:dyDescent="0.3">
      <c r="A150" s="13" t="s">
        <v>187</v>
      </c>
    </row>
    <row r="151" spans="1:1" x14ac:dyDescent="0.3">
      <c r="A151" s="13" t="s">
        <v>54</v>
      </c>
    </row>
    <row r="152" spans="1:1" x14ac:dyDescent="0.3">
      <c r="A152" s="13" t="s">
        <v>188</v>
      </c>
    </row>
    <row r="153" spans="1:1" x14ac:dyDescent="0.3">
      <c r="A153" s="13" t="s">
        <v>128</v>
      </c>
    </row>
    <row r="154" spans="1:1" x14ac:dyDescent="0.3">
      <c r="A154" s="13" t="s">
        <v>73</v>
      </c>
    </row>
    <row r="155" spans="1:1" x14ac:dyDescent="0.3">
      <c r="A155" s="13" t="s">
        <v>2293</v>
      </c>
    </row>
    <row r="156" spans="1:1" x14ac:dyDescent="0.3">
      <c r="A156" s="13" t="s">
        <v>2478</v>
      </c>
    </row>
    <row r="157" spans="1:1" x14ac:dyDescent="0.3">
      <c r="A157" s="13" t="s">
        <v>90</v>
      </c>
    </row>
    <row r="158" spans="1:1" x14ac:dyDescent="0.3">
      <c r="A158" s="13" t="s">
        <v>30</v>
      </c>
    </row>
    <row r="159" spans="1:1" x14ac:dyDescent="0.3">
      <c r="A159" s="13" t="s">
        <v>81</v>
      </c>
    </row>
    <row r="160" spans="1:1" x14ac:dyDescent="0.3">
      <c r="A160" s="13" t="s">
        <v>211</v>
      </c>
    </row>
    <row r="161" spans="1:1" x14ac:dyDescent="0.3">
      <c r="A161" s="13" t="s">
        <v>48</v>
      </c>
    </row>
    <row r="162" spans="1:1" x14ac:dyDescent="0.3">
      <c r="A162" s="13" t="s">
        <v>190</v>
      </c>
    </row>
    <row r="163" spans="1:1" x14ac:dyDescent="0.3">
      <c r="A163" s="13" t="s">
        <v>208</v>
      </c>
    </row>
    <row r="164" spans="1:1" x14ac:dyDescent="0.3">
      <c r="A164" s="13" t="s">
        <v>2301</v>
      </c>
    </row>
    <row r="165" spans="1:1" x14ac:dyDescent="0.3">
      <c r="A165" s="13" t="s">
        <v>2375</v>
      </c>
    </row>
    <row r="166" spans="1:1" x14ac:dyDescent="0.3">
      <c r="A166" s="13" t="s">
        <v>2754</v>
      </c>
    </row>
    <row r="167" spans="1:1" x14ac:dyDescent="0.3">
      <c r="A167" s="13" t="s">
        <v>32</v>
      </c>
    </row>
    <row r="168" spans="1:1" x14ac:dyDescent="0.3">
      <c r="A168" s="13" t="s">
        <v>42</v>
      </c>
    </row>
    <row r="169" spans="1:1" x14ac:dyDescent="0.3">
      <c r="A169" s="13" t="s">
        <v>2450</v>
      </c>
    </row>
    <row r="170" spans="1:1" x14ac:dyDescent="0.3">
      <c r="A170" s="13" t="s">
        <v>2446</v>
      </c>
    </row>
    <row r="171" spans="1:1" x14ac:dyDescent="0.3">
      <c r="A171" s="13" t="s">
        <v>193</v>
      </c>
    </row>
    <row r="172" spans="1:1" x14ac:dyDescent="0.3">
      <c r="A172" s="13" t="s">
        <v>2455</v>
      </c>
    </row>
    <row r="173" spans="1:1" x14ac:dyDescent="0.3">
      <c r="A173" s="13" t="s">
        <v>44</v>
      </c>
    </row>
    <row r="174" spans="1:1" x14ac:dyDescent="0.3">
      <c r="A174" s="13" t="s">
        <v>2484</v>
      </c>
    </row>
  </sheetData>
  <autoFilter ref="H1:H39" xr:uid="{B038E2D8-3A4E-44EB-A897-B35AF241AFEB}">
    <sortState xmlns:xlrd2="http://schemas.microsoft.com/office/spreadsheetml/2017/richdata2" ref="H2:H39">
      <sortCondition ref="H1:H39"/>
    </sortState>
  </autoFilter>
  <sortState xmlns:xlrd2="http://schemas.microsoft.com/office/spreadsheetml/2017/richdata2" ref="M125:M143">
    <sortCondition descending="1" ref="M143"/>
  </sortState>
  <conditionalFormatting sqref="A23">
    <cfRule type="notContainsBlanks" dxfId="29" priority="147">
      <formula>LEN(TRIM(A23))&gt;0</formula>
    </cfRule>
  </conditionalFormatting>
  <conditionalFormatting sqref="B3:B4">
    <cfRule type="expression" dxfId="28" priority="58">
      <formula>($S3&gt;0)*(LEN($S3)&gt;0)</formula>
    </cfRule>
  </conditionalFormatting>
  <conditionalFormatting sqref="B7">
    <cfRule type="expression" dxfId="27" priority="56">
      <formula>($S7&gt;0)*(LEN($S7)&gt;0)</formula>
    </cfRule>
  </conditionalFormatting>
  <conditionalFormatting sqref="B11:B12">
    <cfRule type="expression" dxfId="26" priority="52">
      <formula>($S11&gt;0)*(LEN($S11)&gt;0)</formula>
    </cfRule>
  </conditionalFormatting>
  <conditionalFormatting sqref="B25">
    <cfRule type="expression" dxfId="25" priority="50">
      <formula>($S25&gt;0)*(LEN($S25)&gt;0)</formula>
    </cfRule>
  </conditionalFormatting>
  <conditionalFormatting sqref="B38">
    <cfRule type="expression" dxfId="24" priority="1566">
      <formula>($S38&gt;0)*(LEN($S38)&gt;0)</formula>
    </cfRule>
  </conditionalFormatting>
  <conditionalFormatting sqref="B61">
    <cfRule type="expression" dxfId="23" priority="40">
      <formula>($S61&gt;0)*(LEN($S61)&gt;0)</formula>
    </cfRule>
  </conditionalFormatting>
  <conditionalFormatting sqref="B64">
    <cfRule type="expression" dxfId="22" priority="38">
      <formula>($S64&gt;0)*(LEN($S64)&gt;0)</formula>
    </cfRule>
  </conditionalFormatting>
  <conditionalFormatting sqref="B78">
    <cfRule type="expression" dxfId="21" priority="44">
      <formula>($S78&gt;0)*(LEN($S78)&gt;0)</formula>
    </cfRule>
  </conditionalFormatting>
  <conditionalFormatting sqref="B80">
    <cfRule type="expression" dxfId="20" priority="1568">
      <formula>($S80&gt;0)*(LEN($S80)&gt;0)</formula>
    </cfRule>
  </conditionalFormatting>
  <conditionalFormatting sqref="B83">
    <cfRule type="expression" dxfId="19" priority="36">
      <formula>($S83&gt;0)*(LEN($S83)&gt;0)</formula>
    </cfRule>
  </conditionalFormatting>
  <conditionalFormatting sqref="B86">
    <cfRule type="expression" dxfId="18" priority="34">
      <formula>($S86&gt;0)*(LEN($S86)&gt;0)</formula>
    </cfRule>
  </conditionalFormatting>
  <conditionalFormatting sqref="B479:B1926">
    <cfRule type="notContainsBlanks" dxfId="17" priority="126">
      <formula>LEN(TRIM(B479))&gt;0</formula>
    </cfRule>
  </conditionalFormatting>
  <conditionalFormatting sqref="C130">
    <cfRule type="notContainsBlanks" dxfId="16" priority="1">
      <formula>LEN(TRIM(C130))&gt;0</formula>
    </cfRule>
  </conditionalFormatting>
  <conditionalFormatting sqref="H3:H4">
    <cfRule type="expression" dxfId="15" priority="26">
      <formula>($S3&gt;0)*(LEN($S3)&gt;0)</formula>
    </cfRule>
  </conditionalFormatting>
  <conditionalFormatting sqref="H7">
    <cfRule type="expression" dxfId="14" priority="24">
      <formula>($S7&gt;0)*(LEN($S7)&gt;0)</formula>
    </cfRule>
  </conditionalFormatting>
  <conditionalFormatting sqref="H11:H12">
    <cfRule type="expression" dxfId="13" priority="20">
      <formula>($S11&gt;0)*(LEN($S11)&gt;0)</formula>
    </cfRule>
  </conditionalFormatting>
  <conditionalFormatting sqref="H25">
    <cfRule type="expression" dxfId="12" priority="18">
      <formula>($S25&gt;0)*(LEN($S25)&gt;0)</formula>
    </cfRule>
  </conditionalFormatting>
  <conditionalFormatting sqref="H38">
    <cfRule type="expression" dxfId="11" priority="30">
      <formula>($S38&gt;0)*(LEN($S38)&gt;0)</formula>
    </cfRule>
  </conditionalFormatting>
  <pageMargins left="0.511811024" right="0.511811024" top="0.78740157499999996" bottom="0.78740157499999996" header="0.31496062000000002" footer="0.31496062000000002"/>
  <extLst>
    <ext xmlns:x14="http://schemas.microsoft.com/office/spreadsheetml/2009/9/main" uri="{78C0D931-6437-407d-A8EE-F0AAD7539E65}">
      <x14:conditionalFormattings>
        <x14:conditionalFormatting xmlns:xm="http://schemas.microsoft.com/office/excel/2006/main">
          <x14:cfRule type="iconSet" priority="61" id="{6B8D0A31-8744-424A-B6AB-5CA06EAA3F5A}">
            <x14:iconSet iconSet="3Symbols2" custom="1">
              <x14:cfvo type="percent">
                <xm:f>0</xm:f>
              </x14:cfvo>
              <x14:cfvo type="num">
                <xm:f>0</xm:f>
              </x14:cfvo>
              <x14:cfvo type="num" gte="0">
                <xm:f>0</xm:f>
              </x14:cfvo>
              <x14:cfIcon iconSet="3Symbols2" iconId="0"/>
              <x14:cfIcon iconSet="3Symbols2" iconId="2"/>
              <x14:cfIcon iconSet="3Symbols2" iconId="0"/>
            </x14:iconSet>
          </x14:cfRule>
          <xm:sqref>B3</xm:sqref>
        </x14:conditionalFormatting>
        <x14:conditionalFormatting xmlns:xm="http://schemas.microsoft.com/office/excel/2006/main">
          <x14:cfRule type="iconSet" priority="59" id="{BAF87597-EADC-42AE-9ACD-B7145594B604}">
            <x14:iconSet iconSet="3Symbols2" custom="1">
              <x14:cfvo type="percent">
                <xm:f>0</xm:f>
              </x14:cfvo>
              <x14:cfvo type="num">
                <xm:f>0</xm:f>
              </x14:cfvo>
              <x14:cfvo type="num" gte="0">
                <xm:f>0</xm:f>
              </x14:cfvo>
              <x14:cfIcon iconSet="3Symbols2" iconId="0"/>
              <x14:cfIcon iconSet="3Symbols2" iconId="2"/>
              <x14:cfIcon iconSet="3Symbols2" iconId="0"/>
            </x14:iconSet>
          </x14:cfRule>
          <xm:sqref>B4</xm:sqref>
        </x14:conditionalFormatting>
        <x14:conditionalFormatting xmlns:xm="http://schemas.microsoft.com/office/excel/2006/main">
          <x14:cfRule type="iconSet" priority="57" id="{D8E6C23D-A40B-4BD5-AB12-579ECFC4994B}">
            <x14:iconSet iconSet="3Symbols2" custom="1">
              <x14:cfvo type="percent">
                <xm:f>0</xm:f>
              </x14:cfvo>
              <x14:cfvo type="num">
                <xm:f>0</xm:f>
              </x14:cfvo>
              <x14:cfvo type="num" gte="0">
                <xm:f>0</xm:f>
              </x14:cfvo>
              <x14:cfIcon iconSet="3Symbols2" iconId="0"/>
              <x14:cfIcon iconSet="3Symbols2" iconId="2"/>
              <x14:cfIcon iconSet="3Symbols2" iconId="0"/>
            </x14:iconSet>
          </x14:cfRule>
          <xm:sqref>B7</xm:sqref>
        </x14:conditionalFormatting>
        <x14:conditionalFormatting xmlns:xm="http://schemas.microsoft.com/office/excel/2006/main">
          <x14:cfRule type="iconSet" priority="55" id="{0175A449-D660-413E-9417-4DFD396DFD53}">
            <x14:iconSet iconSet="3Symbols2" custom="1">
              <x14:cfvo type="percent">
                <xm:f>0</xm:f>
              </x14:cfvo>
              <x14:cfvo type="num">
                <xm:f>0</xm:f>
              </x14:cfvo>
              <x14:cfvo type="num" gte="0">
                <xm:f>0</xm:f>
              </x14:cfvo>
              <x14:cfIcon iconSet="3Symbols2" iconId="0"/>
              <x14:cfIcon iconSet="3Symbols2" iconId="2"/>
              <x14:cfIcon iconSet="3Symbols2" iconId="0"/>
            </x14:iconSet>
          </x14:cfRule>
          <xm:sqref>B11</xm:sqref>
        </x14:conditionalFormatting>
        <x14:conditionalFormatting xmlns:xm="http://schemas.microsoft.com/office/excel/2006/main">
          <x14:cfRule type="iconSet" priority="53" id="{A8029482-ADA8-49D2-88DF-27CDEA1E422D}">
            <x14:iconSet iconSet="3Symbols2" custom="1">
              <x14:cfvo type="percent">
                <xm:f>0</xm:f>
              </x14:cfvo>
              <x14:cfvo type="num">
                <xm:f>0</xm:f>
              </x14:cfvo>
              <x14:cfvo type="num" gte="0">
                <xm:f>0</xm:f>
              </x14:cfvo>
              <x14:cfIcon iconSet="3Symbols2" iconId="0"/>
              <x14:cfIcon iconSet="3Symbols2" iconId="2"/>
              <x14:cfIcon iconSet="3Symbols2" iconId="0"/>
            </x14:iconSet>
          </x14:cfRule>
          <xm:sqref>B12</xm:sqref>
        </x14:conditionalFormatting>
        <x14:conditionalFormatting xmlns:xm="http://schemas.microsoft.com/office/excel/2006/main">
          <x14:cfRule type="iconSet" priority="51" id="{8E639066-0A63-494B-B872-7BF1AC00140B}">
            <x14:iconSet iconSet="3Symbols2" custom="1">
              <x14:cfvo type="percent">
                <xm:f>0</xm:f>
              </x14:cfvo>
              <x14:cfvo type="num">
                <xm:f>0</xm:f>
              </x14:cfvo>
              <x14:cfvo type="num" gte="0">
                <xm:f>0</xm:f>
              </x14:cfvo>
              <x14:cfIcon iconSet="3Symbols2" iconId="0"/>
              <x14:cfIcon iconSet="3Symbols2" iconId="2"/>
              <x14:cfIcon iconSet="3Symbols2" iconId="0"/>
            </x14:iconSet>
          </x14:cfRule>
          <xm:sqref>B25</xm:sqref>
        </x14:conditionalFormatting>
        <x14:conditionalFormatting xmlns:xm="http://schemas.microsoft.com/office/excel/2006/main">
          <x14:cfRule type="iconSet" priority="1567" id="{0B6B3A41-089F-43EE-901E-7B3847A61888}">
            <x14:iconSet iconSet="3Symbols2" custom="1">
              <x14:cfvo type="percent">
                <xm:f>0</xm:f>
              </x14:cfvo>
              <x14:cfvo type="num">
                <xm:f>0</xm:f>
              </x14:cfvo>
              <x14:cfvo type="num" gte="0">
                <xm:f>0</xm:f>
              </x14:cfvo>
              <x14:cfIcon iconSet="3Symbols2" iconId="0"/>
              <x14:cfIcon iconSet="3Symbols2" iconId="2"/>
              <x14:cfIcon iconSet="3Symbols2" iconId="0"/>
            </x14:iconSet>
          </x14:cfRule>
          <xm:sqref>B38</xm:sqref>
        </x14:conditionalFormatting>
        <x14:conditionalFormatting xmlns:xm="http://schemas.microsoft.com/office/excel/2006/main">
          <x14:cfRule type="iconSet" priority="41" id="{FB5479EF-EC87-4588-B9ED-8E2AEAEFF57D}">
            <x14:iconSet iconSet="3Symbols2" custom="1">
              <x14:cfvo type="percent">
                <xm:f>0</xm:f>
              </x14:cfvo>
              <x14:cfvo type="num">
                <xm:f>0</xm:f>
              </x14:cfvo>
              <x14:cfvo type="num" gte="0">
                <xm:f>0</xm:f>
              </x14:cfvo>
              <x14:cfIcon iconSet="3Symbols2" iconId="0"/>
              <x14:cfIcon iconSet="3Symbols2" iconId="2"/>
              <x14:cfIcon iconSet="3Symbols2" iconId="0"/>
            </x14:iconSet>
          </x14:cfRule>
          <xm:sqref>B61</xm:sqref>
        </x14:conditionalFormatting>
        <x14:conditionalFormatting xmlns:xm="http://schemas.microsoft.com/office/excel/2006/main">
          <x14:cfRule type="iconSet" priority="39" id="{97735754-51A4-466C-9298-E90CEF310AB5}">
            <x14:iconSet iconSet="3Symbols2" custom="1">
              <x14:cfvo type="percent">
                <xm:f>0</xm:f>
              </x14:cfvo>
              <x14:cfvo type="num">
                <xm:f>0</xm:f>
              </x14:cfvo>
              <x14:cfvo type="num" gte="0">
                <xm:f>0</xm:f>
              </x14:cfvo>
              <x14:cfIcon iconSet="3Symbols2" iconId="0"/>
              <x14:cfIcon iconSet="3Symbols2" iconId="2"/>
              <x14:cfIcon iconSet="3Symbols2" iconId="0"/>
            </x14:iconSet>
          </x14:cfRule>
          <xm:sqref>B64</xm:sqref>
        </x14:conditionalFormatting>
        <x14:conditionalFormatting xmlns:xm="http://schemas.microsoft.com/office/excel/2006/main">
          <x14:cfRule type="iconSet" priority="45" id="{CDB2DFA5-D7C0-4DAB-9D85-2D73CFB9CF97}">
            <x14:iconSet iconSet="3Symbols2" custom="1">
              <x14:cfvo type="percent">
                <xm:f>0</xm:f>
              </x14:cfvo>
              <x14:cfvo type="num">
                <xm:f>0</xm:f>
              </x14:cfvo>
              <x14:cfvo type="num" gte="0">
                <xm:f>0</xm:f>
              </x14:cfvo>
              <x14:cfIcon iconSet="3Symbols2" iconId="0"/>
              <x14:cfIcon iconSet="3Symbols2" iconId="2"/>
              <x14:cfIcon iconSet="3Symbols2" iconId="0"/>
            </x14:iconSet>
          </x14:cfRule>
          <xm:sqref>B78</xm:sqref>
        </x14:conditionalFormatting>
        <x14:conditionalFormatting xmlns:xm="http://schemas.microsoft.com/office/excel/2006/main">
          <x14:cfRule type="iconSet" priority="1569" id="{91D27975-C53A-4CCD-B241-8F40EF63ECA6}">
            <x14:iconSet iconSet="3Symbols2" custom="1">
              <x14:cfvo type="percent">
                <xm:f>0</xm:f>
              </x14:cfvo>
              <x14:cfvo type="num">
                <xm:f>0</xm:f>
              </x14:cfvo>
              <x14:cfvo type="num" gte="0">
                <xm:f>0</xm:f>
              </x14:cfvo>
              <x14:cfIcon iconSet="3Symbols2" iconId="0"/>
              <x14:cfIcon iconSet="3Symbols2" iconId="2"/>
              <x14:cfIcon iconSet="3Symbols2" iconId="0"/>
            </x14:iconSet>
          </x14:cfRule>
          <xm:sqref>B80</xm:sqref>
        </x14:conditionalFormatting>
        <x14:conditionalFormatting xmlns:xm="http://schemas.microsoft.com/office/excel/2006/main">
          <x14:cfRule type="iconSet" priority="37" id="{0F9E8E73-4DD3-47FC-A066-7A56AE6E719A}">
            <x14:iconSet iconSet="3Symbols2" custom="1">
              <x14:cfvo type="percent">
                <xm:f>0</xm:f>
              </x14:cfvo>
              <x14:cfvo type="num">
                <xm:f>0</xm:f>
              </x14:cfvo>
              <x14:cfvo type="num" gte="0">
                <xm:f>0</xm:f>
              </x14:cfvo>
              <x14:cfIcon iconSet="3Symbols2" iconId="0"/>
              <x14:cfIcon iconSet="3Symbols2" iconId="2"/>
              <x14:cfIcon iconSet="3Symbols2" iconId="0"/>
            </x14:iconSet>
          </x14:cfRule>
          <xm:sqref>B83</xm:sqref>
        </x14:conditionalFormatting>
        <x14:conditionalFormatting xmlns:xm="http://schemas.microsoft.com/office/excel/2006/main">
          <x14:cfRule type="iconSet" priority="35" id="{540F064F-54ED-498A-95D1-731AC6A0D23E}">
            <x14:iconSet iconSet="3Symbols2" custom="1">
              <x14:cfvo type="percent">
                <xm:f>0</xm:f>
              </x14:cfvo>
              <x14:cfvo type="num">
                <xm:f>0</xm:f>
              </x14:cfvo>
              <x14:cfvo type="num" gte="0">
                <xm:f>0</xm:f>
              </x14:cfvo>
              <x14:cfIcon iconSet="3Symbols2" iconId="0"/>
              <x14:cfIcon iconSet="3Symbols2" iconId="2"/>
              <x14:cfIcon iconSet="3Symbols2" iconId="0"/>
            </x14:iconSet>
          </x14:cfRule>
          <xm:sqref>B86</xm:sqref>
        </x14:conditionalFormatting>
        <x14:conditionalFormatting xmlns:xm="http://schemas.microsoft.com/office/excel/2006/main">
          <x14:cfRule type="iconSet" priority="29" id="{5BB9D036-382E-4283-A991-202CA91895F2}">
            <x14:iconSet iconSet="3Symbols2" custom="1">
              <x14:cfvo type="percent">
                <xm:f>0</xm:f>
              </x14:cfvo>
              <x14:cfvo type="num">
                <xm:f>0</xm:f>
              </x14:cfvo>
              <x14:cfvo type="num" gte="0">
                <xm:f>0</xm:f>
              </x14:cfvo>
              <x14:cfIcon iconSet="3Symbols2" iconId="0"/>
              <x14:cfIcon iconSet="3Symbols2" iconId="2"/>
              <x14:cfIcon iconSet="3Symbols2" iconId="0"/>
            </x14:iconSet>
          </x14:cfRule>
          <xm:sqref>H3</xm:sqref>
        </x14:conditionalFormatting>
        <x14:conditionalFormatting xmlns:xm="http://schemas.microsoft.com/office/excel/2006/main">
          <x14:cfRule type="iconSet" priority="27" id="{A9E18B6A-4B3B-4989-8575-2F83AAA12CC9}">
            <x14:iconSet iconSet="3Symbols2" custom="1">
              <x14:cfvo type="percent">
                <xm:f>0</xm:f>
              </x14:cfvo>
              <x14:cfvo type="num">
                <xm:f>0</xm:f>
              </x14:cfvo>
              <x14:cfvo type="num" gte="0">
                <xm:f>0</xm:f>
              </x14:cfvo>
              <x14:cfIcon iconSet="3Symbols2" iconId="0"/>
              <x14:cfIcon iconSet="3Symbols2" iconId="2"/>
              <x14:cfIcon iconSet="3Symbols2" iconId="0"/>
            </x14:iconSet>
          </x14:cfRule>
          <xm:sqref>H4</xm:sqref>
        </x14:conditionalFormatting>
        <x14:conditionalFormatting xmlns:xm="http://schemas.microsoft.com/office/excel/2006/main">
          <x14:cfRule type="iconSet" priority="25" id="{78AFE594-696D-47F4-AA55-2385798AAD64}">
            <x14:iconSet iconSet="3Symbols2" custom="1">
              <x14:cfvo type="percent">
                <xm:f>0</xm:f>
              </x14:cfvo>
              <x14:cfvo type="num">
                <xm:f>0</xm:f>
              </x14:cfvo>
              <x14:cfvo type="num" gte="0">
                <xm:f>0</xm:f>
              </x14:cfvo>
              <x14:cfIcon iconSet="3Symbols2" iconId="0"/>
              <x14:cfIcon iconSet="3Symbols2" iconId="2"/>
              <x14:cfIcon iconSet="3Symbols2" iconId="0"/>
            </x14:iconSet>
          </x14:cfRule>
          <xm:sqref>H7</xm:sqref>
        </x14:conditionalFormatting>
        <x14:conditionalFormatting xmlns:xm="http://schemas.microsoft.com/office/excel/2006/main">
          <x14:cfRule type="iconSet" priority="23" id="{A0DBDE41-AE16-4C53-B67E-EB668BC61154}">
            <x14:iconSet iconSet="3Symbols2" custom="1">
              <x14:cfvo type="percent">
                <xm:f>0</xm:f>
              </x14:cfvo>
              <x14:cfvo type="num">
                <xm:f>0</xm:f>
              </x14:cfvo>
              <x14:cfvo type="num" gte="0">
                <xm:f>0</xm:f>
              </x14:cfvo>
              <x14:cfIcon iconSet="3Symbols2" iconId="0"/>
              <x14:cfIcon iconSet="3Symbols2" iconId="2"/>
              <x14:cfIcon iconSet="3Symbols2" iconId="0"/>
            </x14:iconSet>
          </x14:cfRule>
          <xm:sqref>H11</xm:sqref>
        </x14:conditionalFormatting>
        <x14:conditionalFormatting xmlns:xm="http://schemas.microsoft.com/office/excel/2006/main">
          <x14:cfRule type="iconSet" priority="21" id="{825F3A40-3364-4939-BB7F-47650D2F8D29}">
            <x14:iconSet iconSet="3Symbols2" custom="1">
              <x14:cfvo type="percent">
                <xm:f>0</xm:f>
              </x14:cfvo>
              <x14:cfvo type="num">
                <xm:f>0</xm:f>
              </x14:cfvo>
              <x14:cfvo type="num" gte="0">
                <xm:f>0</xm:f>
              </x14:cfvo>
              <x14:cfIcon iconSet="3Symbols2" iconId="0"/>
              <x14:cfIcon iconSet="3Symbols2" iconId="2"/>
              <x14:cfIcon iconSet="3Symbols2" iconId="0"/>
            </x14:iconSet>
          </x14:cfRule>
          <xm:sqref>H12</xm:sqref>
        </x14:conditionalFormatting>
        <x14:conditionalFormatting xmlns:xm="http://schemas.microsoft.com/office/excel/2006/main">
          <x14:cfRule type="iconSet" priority="19" id="{3EE03C33-805E-441A-A5F1-BD219C054B98}">
            <x14:iconSet iconSet="3Symbols2" custom="1">
              <x14:cfvo type="percent">
                <xm:f>0</xm:f>
              </x14:cfvo>
              <x14:cfvo type="num">
                <xm:f>0</xm:f>
              </x14:cfvo>
              <x14:cfvo type="num" gte="0">
                <xm:f>0</xm:f>
              </x14:cfvo>
              <x14:cfIcon iconSet="3Symbols2" iconId="0"/>
              <x14:cfIcon iconSet="3Symbols2" iconId="2"/>
              <x14:cfIcon iconSet="3Symbols2" iconId="0"/>
            </x14:iconSet>
          </x14:cfRule>
          <xm:sqref>H25</xm:sqref>
        </x14:conditionalFormatting>
        <x14:conditionalFormatting xmlns:xm="http://schemas.microsoft.com/office/excel/2006/main">
          <x14:cfRule type="iconSet" priority="31" id="{4D9BA19B-C6CF-45AE-B87C-195FAAD6C2DC}">
            <x14:iconSet iconSet="3Symbols2" custom="1">
              <x14:cfvo type="percent">
                <xm:f>0</xm:f>
              </x14:cfvo>
              <x14:cfvo type="num">
                <xm:f>0</xm:f>
              </x14:cfvo>
              <x14:cfvo type="num" gte="0">
                <xm:f>0</xm:f>
              </x14:cfvo>
              <x14:cfIcon iconSet="3Symbols2" iconId="0"/>
              <x14:cfIcon iconSet="3Symbols2" iconId="2"/>
              <x14:cfIcon iconSet="3Symbols2" iconId="0"/>
            </x14:iconSet>
          </x14:cfRule>
          <xm:sqref>H38</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52AFD9-CBD2-4848-B7FA-2D5F4B90DD5A}">
  <dimension ref="B1:P61"/>
  <sheetViews>
    <sheetView zoomScale="63" workbookViewId="0">
      <selection activeCell="O11" sqref="O11"/>
    </sheetView>
  </sheetViews>
  <sheetFormatPr defaultRowHeight="14.4" x14ac:dyDescent="0.3"/>
  <cols>
    <col min="2" max="2" width="28.6640625" style="5" customWidth="1"/>
    <col min="3" max="3" width="8.88671875" style="5"/>
    <col min="4" max="4" width="10.109375" style="5" bestFit="1" customWidth="1"/>
    <col min="5" max="5" width="8.88671875" style="5"/>
    <col min="6" max="6" width="28.6640625" style="5" bestFit="1" customWidth="1"/>
    <col min="7" max="7" width="35.109375" style="5" bestFit="1" customWidth="1"/>
    <col min="8" max="8" width="12.88671875" style="5" bestFit="1" customWidth="1"/>
    <col min="9" max="9" width="8.88671875" style="5"/>
    <col min="10" max="10" width="28.6640625" style="5" bestFit="1" customWidth="1"/>
    <col min="11" max="11" width="9.5546875" style="5" bestFit="1" customWidth="1"/>
    <col min="12" max="12" width="10.109375" style="5" bestFit="1" customWidth="1"/>
    <col min="14" max="14" width="28.6640625" bestFit="1" customWidth="1"/>
    <col min="15" max="15" width="9.6640625" bestFit="1" customWidth="1"/>
    <col min="16" max="16" width="9.88671875" bestFit="1" customWidth="1"/>
    <col min="17" max="17" width="25.21875" bestFit="1" customWidth="1"/>
    <col min="18" max="18" width="33.44140625" bestFit="1" customWidth="1"/>
    <col min="19" max="19" width="12.44140625" bestFit="1" customWidth="1"/>
  </cols>
  <sheetData>
    <row r="1" spans="2:16" x14ac:dyDescent="0.3">
      <c r="B1" s="285" t="s">
        <v>2581</v>
      </c>
      <c r="C1" s="286" t="s">
        <v>2585</v>
      </c>
      <c r="D1" s="287" t="s">
        <v>2584</v>
      </c>
      <c r="F1" s="288" t="s">
        <v>2582</v>
      </c>
      <c r="G1" s="289" t="s">
        <v>2585</v>
      </c>
      <c r="H1" s="290" t="s">
        <v>2584</v>
      </c>
      <c r="J1" s="291" t="s">
        <v>2583</v>
      </c>
      <c r="K1" s="292" t="s">
        <v>2585</v>
      </c>
      <c r="L1" s="293" t="s">
        <v>2584</v>
      </c>
      <c r="N1" s="291" t="s">
        <v>2826</v>
      </c>
      <c r="O1" s="292" t="s">
        <v>2585</v>
      </c>
      <c r="P1" s="293" t="s">
        <v>2584</v>
      </c>
    </row>
    <row r="2" spans="2:16" x14ac:dyDescent="0.3">
      <c r="B2" s="281">
        <v>45536</v>
      </c>
      <c r="C2" s="5">
        <f>COUNTIFS('NIPs - Teste novo modelo'!A:A,'POR DIA'!B2)</f>
        <v>0</v>
      </c>
      <c r="D2" s="282">
        <f>C2</f>
        <v>0</v>
      </c>
      <c r="F2" s="281">
        <v>45566</v>
      </c>
      <c r="G2" s="5">
        <f>COUNTIFS('NIPs - Teste novo modelo'!A:A,'POR DIA'!F2)</f>
        <v>2</v>
      </c>
      <c r="H2" s="282">
        <f>G2</f>
        <v>2</v>
      </c>
      <c r="J2" s="281">
        <v>45597</v>
      </c>
      <c r="K2" s="5">
        <f>COUNTIFS('NIPs - Teste novo modelo'!A:A,'POR DIA'!J2)</f>
        <v>3</v>
      </c>
      <c r="L2" s="282">
        <f>K2</f>
        <v>3</v>
      </c>
      <c r="N2" s="281">
        <v>45627</v>
      </c>
      <c r="O2" s="5">
        <f>COUNTIFS('NIPs - Teste novo modelo'!A:A,'POR DIA'!N2)</f>
        <v>0</v>
      </c>
      <c r="P2" s="282">
        <v>0</v>
      </c>
    </row>
    <row r="3" spans="2:16" x14ac:dyDescent="0.3">
      <c r="B3" s="281">
        <v>45537</v>
      </c>
      <c r="C3" s="5">
        <f>COUNTIFS('NIPs - Teste novo modelo'!A:A,'POR DIA'!B3)</f>
        <v>4</v>
      </c>
      <c r="D3" s="282">
        <f>C3+D2</f>
        <v>4</v>
      </c>
      <c r="F3" s="281">
        <v>45567</v>
      </c>
      <c r="G3" s="5">
        <f>COUNTIFS('NIPs - Teste novo modelo'!A:A,'POR DIA'!F3)</f>
        <v>4</v>
      </c>
      <c r="H3" s="282">
        <f>G3+H2</f>
        <v>6</v>
      </c>
      <c r="J3" s="281">
        <v>45598</v>
      </c>
      <c r="K3" s="5">
        <f>COUNTIFS('NIPs - Teste novo modelo'!A:A,'POR DIA'!J3)</f>
        <v>0</v>
      </c>
      <c r="L3" s="282">
        <f>K3+L2</f>
        <v>3</v>
      </c>
      <c r="N3" s="281">
        <v>45628</v>
      </c>
      <c r="O3" s="5">
        <f>COUNTIFS('NIPs - Teste novo modelo'!A:A,'POR DIA'!N3)</f>
        <v>4</v>
      </c>
      <c r="P3" s="282">
        <f>O3+P2</f>
        <v>4</v>
      </c>
    </row>
    <row r="4" spans="2:16" x14ac:dyDescent="0.3">
      <c r="B4" s="281">
        <v>45538</v>
      </c>
      <c r="C4" s="5">
        <f>COUNTIFS('NIPs - Teste novo modelo'!A:A,'POR DIA'!B4)</f>
        <v>4</v>
      </c>
      <c r="D4" s="282">
        <f t="shared" ref="D4:D31" si="0">C4+D3</f>
        <v>8</v>
      </c>
      <c r="F4" s="281">
        <v>45568</v>
      </c>
      <c r="G4" s="5">
        <f>COUNTIFS('NIPs - Teste novo modelo'!A:A,'POR DIA'!F4)</f>
        <v>5</v>
      </c>
      <c r="H4" s="282">
        <f t="shared" ref="H4:H32" si="1">G4+H3</f>
        <v>11</v>
      </c>
      <c r="J4" s="281">
        <v>45599</v>
      </c>
      <c r="K4" s="5">
        <f>COUNTIFS('NIPs - Teste novo modelo'!A:A,'POR DIA'!J4)</f>
        <v>0</v>
      </c>
      <c r="L4" s="282">
        <f t="shared" ref="L4:L31" si="2">K4+L3</f>
        <v>3</v>
      </c>
      <c r="N4" s="281">
        <v>45629</v>
      </c>
      <c r="O4" s="5">
        <f>COUNTIFS('NIPs - Teste novo modelo'!A:A,'POR DIA'!N4)</f>
        <v>3</v>
      </c>
      <c r="P4" s="282">
        <f t="shared" ref="P4:P32" si="3">O4+P3</f>
        <v>7</v>
      </c>
    </row>
    <row r="5" spans="2:16" x14ac:dyDescent="0.3">
      <c r="B5" s="281">
        <v>45539</v>
      </c>
      <c r="C5" s="5">
        <f>COUNTIFS('NIPs - Teste novo modelo'!A:A,'POR DIA'!B5)</f>
        <v>6</v>
      </c>
      <c r="D5" s="282">
        <f t="shared" si="0"/>
        <v>14</v>
      </c>
      <c r="F5" s="281">
        <v>45569</v>
      </c>
      <c r="G5" s="5">
        <f>COUNTIFS('NIPs - Teste novo modelo'!A:A,'POR DIA'!F5)</f>
        <v>3</v>
      </c>
      <c r="H5" s="282">
        <f t="shared" si="1"/>
        <v>14</v>
      </c>
      <c r="J5" s="281">
        <v>45600</v>
      </c>
      <c r="K5" s="5">
        <f>COUNTIFS('NIPs - Teste novo modelo'!A:A,'POR DIA'!J5)</f>
        <v>4</v>
      </c>
      <c r="L5" s="282">
        <f t="shared" si="2"/>
        <v>7</v>
      </c>
      <c r="N5" s="281">
        <v>45630</v>
      </c>
      <c r="O5" s="5">
        <f>COUNTIFS('NIPs - Teste novo modelo'!A:A,'POR DIA'!N5)</f>
        <v>2</v>
      </c>
      <c r="P5" s="282">
        <f t="shared" si="3"/>
        <v>9</v>
      </c>
    </row>
    <row r="6" spans="2:16" x14ac:dyDescent="0.3">
      <c r="B6" s="281">
        <v>45540</v>
      </c>
      <c r="C6" s="5">
        <f>COUNTIFS('NIPs - Teste novo modelo'!A:A,'POR DIA'!B6)</f>
        <v>5</v>
      </c>
      <c r="D6" s="282">
        <f t="shared" si="0"/>
        <v>19</v>
      </c>
      <c r="F6" s="281">
        <v>45570</v>
      </c>
      <c r="G6" s="5">
        <f>COUNTIFS('NIPs - Teste novo modelo'!A:A,'POR DIA'!F6)</f>
        <v>1</v>
      </c>
      <c r="H6" s="282">
        <f t="shared" si="1"/>
        <v>15</v>
      </c>
      <c r="J6" s="281">
        <v>45601</v>
      </c>
      <c r="K6" s="5">
        <f>COUNTIFS('NIPs - Teste novo modelo'!A:A,'POR DIA'!J6)</f>
        <v>3</v>
      </c>
      <c r="L6" s="282">
        <f t="shared" si="2"/>
        <v>10</v>
      </c>
      <c r="N6" s="281">
        <v>45631</v>
      </c>
      <c r="O6" s="5">
        <f>COUNTIFS('NIPs - Teste novo modelo'!A:A,'POR DIA'!N6)</f>
        <v>4</v>
      </c>
      <c r="P6" s="282">
        <f t="shared" si="3"/>
        <v>13</v>
      </c>
    </row>
    <row r="7" spans="2:16" x14ac:dyDescent="0.3">
      <c r="B7" s="281">
        <v>45541</v>
      </c>
      <c r="C7" s="5">
        <f>COUNTIFS('NIPs - Teste novo modelo'!A:A,'POR DIA'!B7)</f>
        <v>4</v>
      </c>
      <c r="D7" s="282">
        <f t="shared" si="0"/>
        <v>23</v>
      </c>
      <c r="F7" s="281">
        <v>45571</v>
      </c>
      <c r="G7" s="5">
        <f>COUNTIFS('NIPs - Teste novo modelo'!A:A,'POR DIA'!F7)</f>
        <v>0</v>
      </c>
      <c r="H7" s="282">
        <f t="shared" si="1"/>
        <v>15</v>
      </c>
      <c r="J7" s="281">
        <v>45602</v>
      </c>
      <c r="K7" s="5">
        <f>COUNTIFS('NIPs - Teste novo modelo'!A:A,'POR DIA'!J7)</f>
        <v>3</v>
      </c>
      <c r="L7" s="282">
        <f t="shared" si="2"/>
        <v>13</v>
      </c>
      <c r="N7" s="281">
        <v>45632</v>
      </c>
      <c r="O7" s="5">
        <f>COUNTIFS('NIPs - Teste novo modelo'!A:A,'POR DIA'!N7)</f>
        <v>3</v>
      </c>
      <c r="P7" s="282">
        <f t="shared" si="3"/>
        <v>16</v>
      </c>
    </row>
    <row r="8" spans="2:16" x14ac:dyDescent="0.3">
      <c r="B8" s="281">
        <v>45542</v>
      </c>
      <c r="C8" s="5">
        <f>COUNTIFS('NIPs - Teste novo modelo'!A:A,'POR DIA'!B8)</f>
        <v>1</v>
      </c>
      <c r="D8" s="282">
        <f t="shared" si="0"/>
        <v>24</v>
      </c>
      <c r="F8" s="281">
        <v>45572</v>
      </c>
      <c r="G8" s="5">
        <f>COUNTIFS('NIPs - Teste novo modelo'!A:A,'POR DIA'!F8)</f>
        <v>3</v>
      </c>
      <c r="H8" s="282">
        <f t="shared" si="1"/>
        <v>18</v>
      </c>
      <c r="J8" s="281">
        <v>45603</v>
      </c>
      <c r="K8" s="5">
        <f>COUNTIFS('NIPs - Teste novo modelo'!A:A,'POR DIA'!J8)</f>
        <v>5</v>
      </c>
      <c r="L8" s="282">
        <f t="shared" si="2"/>
        <v>18</v>
      </c>
      <c r="N8" s="281">
        <v>45633</v>
      </c>
      <c r="O8" s="5">
        <f>COUNTIFS('NIPs - Teste novo modelo'!A:A,'POR DIA'!N8)</f>
        <v>0</v>
      </c>
      <c r="P8" s="282">
        <f t="shared" si="3"/>
        <v>16</v>
      </c>
    </row>
    <row r="9" spans="2:16" x14ac:dyDescent="0.3">
      <c r="B9" s="281">
        <v>45543</v>
      </c>
      <c r="C9" s="5">
        <f>COUNTIFS('NIPs - Teste novo modelo'!A:A,'POR DIA'!B9)</f>
        <v>0</v>
      </c>
      <c r="D9" s="282">
        <f t="shared" si="0"/>
        <v>24</v>
      </c>
      <c r="F9" s="281">
        <v>45573</v>
      </c>
      <c r="G9" s="5">
        <f>COUNTIFS('NIPs - Teste novo modelo'!A:A,'POR DIA'!F9)</f>
        <v>5</v>
      </c>
      <c r="H9" s="282">
        <f t="shared" si="1"/>
        <v>23</v>
      </c>
      <c r="J9" s="281">
        <v>45604</v>
      </c>
      <c r="K9" s="5">
        <f>COUNTIFS('NIPs - Teste novo modelo'!A:A,'POR DIA'!J9)</f>
        <v>4</v>
      </c>
      <c r="L9" s="282">
        <f t="shared" si="2"/>
        <v>22</v>
      </c>
      <c r="N9" s="281">
        <v>45634</v>
      </c>
      <c r="O9" s="5">
        <f>COUNTIFS('NIPs - Teste novo modelo'!A:A,'POR DIA'!N9)</f>
        <v>1</v>
      </c>
      <c r="P9" s="282">
        <f t="shared" si="3"/>
        <v>17</v>
      </c>
    </row>
    <row r="10" spans="2:16" x14ac:dyDescent="0.3">
      <c r="B10" s="281">
        <v>45544</v>
      </c>
      <c r="C10" s="5">
        <f>COUNTIFS('NIPs - Teste novo modelo'!A:A,'POR DIA'!B10)</f>
        <v>6</v>
      </c>
      <c r="D10" s="282">
        <f t="shared" si="0"/>
        <v>30</v>
      </c>
      <c r="F10" s="281">
        <v>45574</v>
      </c>
      <c r="G10" s="5">
        <f>COUNTIFS('NIPs - Teste novo modelo'!A:A,'POR DIA'!F10)</f>
        <v>1</v>
      </c>
      <c r="H10" s="282">
        <f t="shared" si="1"/>
        <v>24</v>
      </c>
      <c r="J10" s="281">
        <v>45605</v>
      </c>
      <c r="K10" s="5">
        <f>COUNTIFS('NIPs - Teste novo modelo'!A:A,'POR DIA'!J10)</f>
        <v>1</v>
      </c>
      <c r="L10" s="282">
        <f t="shared" si="2"/>
        <v>23</v>
      </c>
      <c r="N10" s="281">
        <v>45635</v>
      </c>
      <c r="O10" s="5">
        <f>COUNTIFS('NIPs - Teste novo modelo'!A:A,'POR DIA'!N10)</f>
        <v>5</v>
      </c>
      <c r="P10" s="282">
        <f t="shared" si="3"/>
        <v>22</v>
      </c>
    </row>
    <row r="11" spans="2:16" x14ac:dyDescent="0.3">
      <c r="B11" s="281">
        <v>45545</v>
      </c>
      <c r="C11" s="5">
        <f>COUNTIFS('NIPs - Teste novo modelo'!A:A,'POR DIA'!B11)</f>
        <v>4</v>
      </c>
      <c r="D11" s="282">
        <f t="shared" si="0"/>
        <v>34</v>
      </c>
      <c r="F11" s="281">
        <v>45575</v>
      </c>
      <c r="G11" s="5">
        <f>COUNTIFS('NIPs - Teste novo modelo'!A:A,'POR DIA'!F11)</f>
        <v>3</v>
      </c>
      <c r="H11" s="282">
        <f t="shared" si="1"/>
        <v>27</v>
      </c>
      <c r="J11" s="281">
        <v>45606</v>
      </c>
      <c r="K11" s="5">
        <f>COUNTIFS('NIPs - Teste novo modelo'!A:A,'POR DIA'!J11)</f>
        <v>0</v>
      </c>
      <c r="L11" s="282">
        <f t="shared" si="2"/>
        <v>23</v>
      </c>
      <c r="N11" s="281">
        <v>45636</v>
      </c>
      <c r="O11" s="5">
        <f>COUNTIFS('NIPs - Teste novo modelo'!A:A,'POR DIA'!N11)</f>
        <v>3</v>
      </c>
      <c r="P11" s="282">
        <f t="shared" si="3"/>
        <v>25</v>
      </c>
    </row>
    <row r="12" spans="2:16" x14ac:dyDescent="0.3">
      <c r="B12" s="281">
        <v>45546</v>
      </c>
      <c r="C12" s="5">
        <f>COUNTIFS('NIPs - Teste novo modelo'!A:A,'POR DIA'!B12)</f>
        <v>4</v>
      </c>
      <c r="D12" s="282">
        <f t="shared" si="0"/>
        <v>38</v>
      </c>
      <c r="F12" s="281">
        <v>45576</v>
      </c>
      <c r="G12" s="5">
        <f>COUNTIFS('NIPs - Teste novo modelo'!A:A,'POR DIA'!F12)</f>
        <v>2</v>
      </c>
      <c r="H12" s="282">
        <f t="shared" si="1"/>
        <v>29</v>
      </c>
      <c r="J12" s="281">
        <v>45607</v>
      </c>
      <c r="K12" s="5">
        <f>COUNTIFS('NIPs - Teste novo modelo'!A:A,'POR DIA'!J12)</f>
        <v>5</v>
      </c>
      <c r="L12" s="282">
        <f t="shared" si="2"/>
        <v>28</v>
      </c>
      <c r="N12" s="281">
        <v>45637</v>
      </c>
      <c r="O12" s="5">
        <f>COUNTIFS('NIPs - Teste novo modelo'!A:A,'POR DIA'!N12)</f>
        <v>0</v>
      </c>
      <c r="P12" s="282">
        <f t="shared" si="3"/>
        <v>25</v>
      </c>
    </row>
    <row r="13" spans="2:16" x14ac:dyDescent="0.3">
      <c r="B13" s="281">
        <v>45547</v>
      </c>
      <c r="C13" s="5">
        <f>COUNTIFS('NIPs - Teste novo modelo'!A:A,'POR DIA'!B13)</f>
        <v>1</v>
      </c>
      <c r="D13" s="282">
        <f t="shared" si="0"/>
        <v>39</v>
      </c>
      <c r="F13" s="281">
        <v>45577</v>
      </c>
      <c r="G13" s="5">
        <f>COUNTIFS('NIPs - Teste novo modelo'!A:A,'POR DIA'!F13)</f>
        <v>0</v>
      </c>
      <c r="H13" s="282">
        <f t="shared" si="1"/>
        <v>29</v>
      </c>
      <c r="J13" s="281">
        <v>45608</v>
      </c>
      <c r="K13" s="5">
        <f>COUNTIFS('NIPs - Teste novo modelo'!A:A,'POR DIA'!J13)</f>
        <v>7</v>
      </c>
      <c r="L13" s="282">
        <f t="shared" si="2"/>
        <v>35</v>
      </c>
      <c r="N13" s="281">
        <v>45638</v>
      </c>
      <c r="O13" s="5">
        <f>COUNTIFS('NIPs - Teste novo modelo'!A:A,'POR DIA'!N13)</f>
        <v>0</v>
      </c>
      <c r="P13" s="282">
        <f t="shared" si="3"/>
        <v>25</v>
      </c>
    </row>
    <row r="14" spans="2:16" x14ac:dyDescent="0.3">
      <c r="B14" s="281">
        <v>45548</v>
      </c>
      <c r="C14" s="5">
        <f>COUNTIFS('NIPs - Teste novo modelo'!A:A,'POR DIA'!B14)</f>
        <v>5</v>
      </c>
      <c r="D14" s="282">
        <f t="shared" si="0"/>
        <v>44</v>
      </c>
      <c r="F14" s="281">
        <v>45578</v>
      </c>
      <c r="G14" s="5">
        <f>COUNTIFS('NIPs - Teste novo modelo'!A:A,'POR DIA'!F14)</f>
        <v>0</v>
      </c>
      <c r="H14" s="282">
        <f t="shared" si="1"/>
        <v>29</v>
      </c>
      <c r="J14" s="281">
        <v>45609</v>
      </c>
      <c r="K14" s="5">
        <f>COUNTIFS('NIPs - Teste novo modelo'!A:A,'POR DIA'!J14)</f>
        <v>4</v>
      </c>
      <c r="L14" s="282">
        <f t="shared" si="2"/>
        <v>39</v>
      </c>
      <c r="N14" s="281">
        <v>45639</v>
      </c>
      <c r="O14" s="5">
        <f>COUNTIFS('NIPs - Teste novo modelo'!A:A,'POR DIA'!N14)</f>
        <v>0</v>
      </c>
      <c r="P14" s="282">
        <f t="shared" si="3"/>
        <v>25</v>
      </c>
    </row>
    <row r="15" spans="2:16" x14ac:dyDescent="0.3">
      <c r="B15" s="281">
        <v>45549</v>
      </c>
      <c r="C15" s="5">
        <f>COUNTIFS('NIPs - Teste novo modelo'!A:A,'POR DIA'!B15)</f>
        <v>0</v>
      </c>
      <c r="D15" s="282">
        <f t="shared" si="0"/>
        <v>44</v>
      </c>
      <c r="F15" s="281">
        <v>45579</v>
      </c>
      <c r="G15" s="5">
        <f>COUNTIFS('NIPs - Teste novo modelo'!A:A,'POR DIA'!F15)</f>
        <v>4</v>
      </c>
      <c r="H15" s="282">
        <f t="shared" si="1"/>
        <v>33</v>
      </c>
      <c r="J15" s="281">
        <v>45610</v>
      </c>
      <c r="K15" s="5">
        <f>COUNTIFS('NIPs - Teste novo modelo'!A:A,'POR DIA'!J15)</f>
        <v>4</v>
      </c>
      <c r="L15" s="282">
        <f t="shared" si="2"/>
        <v>43</v>
      </c>
      <c r="N15" s="281">
        <v>45640</v>
      </c>
      <c r="O15" s="5">
        <f>COUNTIFS('NIPs - Teste novo modelo'!A:A,'POR DIA'!N15)</f>
        <v>0</v>
      </c>
      <c r="P15" s="282">
        <f t="shared" si="3"/>
        <v>25</v>
      </c>
    </row>
    <row r="16" spans="2:16" x14ac:dyDescent="0.3">
      <c r="B16" s="281">
        <v>45550</v>
      </c>
      <c r="C16" s="5">
        <f>COUNTIFS('NIPs - Teste novo modelo'!A:A,'POR DIA'!B16)</f>
        <v>0</v>
      </c>
      <c r="D16" s="282">
        <f t="shared" si="0"/>
        <v>44</v>
      </c>
      <c r="F16" s="281">
        <v>45580</v>
      </c>
      <c r="G16" s="5">
        <f>COUNTIFS('NIPs - Teste novo modelo'!A:A,'POR DIA'!F16)</f>
        <v>6</v>
      </c>
      <c r="H16" s="282">
        <f t="shared" si="1"/>
        <v>39</v>
      </c>
      <c r="J16" s="281">
        <v>45611</v>
      </c>
      <c r="K16" s="5">
        <f>COUNTIFS('NIPs - Teste novo modelo'!A:A,'POR DIA'!J16)</f>
        <v>1</v>
      </c>
      <c r="L16" s="282">
        <f t="shared" si="2"/>
        <v>44</v>
      </c>
      <c r="N16" s="281">
        <v>45641</v>
      </c>
      <c r="O16" s="5">
        <f>COUNTIFS('NIPs - Teste novo modelo'!A:A,'POR DIA'!N16)</f>
        <v>0</v>
      </c>
      <c r="P16" s="282">
        <f t="shared" si="3"/>
        <v>25</v>
      </c>
    </row>
    <row r="17" spans="2:16" x14ac:dyDescent="0.3">
      <c r="B17" s="281">
        <v>45551</v>
      </c>
      <c r="C17" s="5">
        <f>COUNTIFS('NIPs - Teste novo modelo'!A:A,'POR DIA'!B17)</f>
        <v>3</v>
      </c>
      <c r="D17" s="282">
        <f t="shared" si="0"/>
        <v>47</v>
      </c>
      <c r="F17" s="281">
        <v>45581</v>
      </c>
      <c r="G17" s="5">
        <f>COUNTIFS('NIPs - Teste novo modelo'!A:A,'POR DIA'!F17)</f>
        <v>2</v>
      </c>
      <c r="H17" s="282">
        <f t="shared" si="1"/>
        <v>41</v>
      </c>
      <c r="J17" s="281">
        <v>45612</v>
      </c>
      <c r="K17" s="5">
        <f>COUNTIFS('NIPs - Teste novo modelo'!A:A,'POR DIA'!J17)</f>
        <v>0</v>
      </c>
      <c r="L17" s="282">
        <f t="shared" si="2"/>
        <v>44</v>
      </c>
      <c r="N17" s="281">
        <v>45642</v>
      </c>
      <c r="O17" s="5">
        <f>COUNTIFS('NIPs - Teste novo modelo'!A:A,'POR DIA'!N17)</f>
        <v>0</v>
      </c>
      <c r="P17" s="282">
        <f t="shared" si="3"/>
        <v>25</v>
      </c>
    </row>
    <row r="18" spans="2:16" x14ac:dyDescent="0.3">
      <c r="B18" s="281">
        <v>45552</v>
      </c>
      <c r="C18" s="5">
        <f>COUNTIFS('NIPs - Teste novo modelo'!A:A,'POR DIA'!B18)</f>
        <v>2</v>
      </c>
      <c r="D18" s="282">
        <f t="shared" si="0"/>
        <v>49</v>
      </c>
      <c r="F18" s="281">
        <v>45582</v>
      </c>
      <c r="G18" s="5">
        <f>COUNTIFS('NIPs - Teste novo modelo'!A:A,'POR DIA'!F18)</f>
        <v>2</v>
      </c>
      <c r="H18" s="282">
        <f t="shared" si="1"/>
        <v>43</v>
      </c>
      <c r="J18" s="281">
        <v>45613</v>
      </c>
      <c r="K18" s="5">
        <f>COUNTIFS('NIPs - Teste novo modelo'!A:A,'POR DIA'!J18)</f>
        <v>1</v>
      </c>
      <c r="L18" s="282">
        <f t="shared" si="2"/>
        <v>45</v>
      </c>
      <c r="N18" s="281">
        <v>45643</v>
      </c>
      <c r="O18" s="5">
        <f>COUNTIFS('NIPs - Teste novo modelo'!A:A,'POR DIA'!N18)</f>
        <v>0</v>
      </c>
      <c r="P18" s="282">
        <f t="shared" si="3"/>
        <v>25</v>
      </c>
    </row>
    <row r="19" spans="2:16" x14ac:dyDescent="0.3">
      <c r="B19" s="281">
        <v>45553</v>
      </c>
      <c r="C19" s="5">
        <f>COUNTIFS('NIPs - Teste novo modelo'!A:A,'POR DIA'!B19)</f>
        <v>4</v>
      </c>
      <c r="D19" s="282">
        <f t="shared" si="0"/>
        <v>53</v>
      </c>
      <c r="F19" s="281">
        <v>45583</v>
      </c>
      <c r="G19" s="5">
        <f>COUNTIFS('NIPs - Teste novo modelo'!A:A,'POR DIA'!F19)</f>
        <v>2</v>
      </c>
      <c r="H19" s="282">
        <f t="shared" si="1"/>
        <v>45</v>
      </c>
      <c r="J19" s="281">
        <v>45614</v>
      </c>
      <c r="K19" s="5">
        <f>COUNTIFS('NIPs - Teste novo modelo'!A:A,'POR DIA'!J19)</f>
        <v>5</v>
      </c>
      <c r="L19" s="282">
        <f t="shared" si="2"/>
        <v>50</v>
      </c>
      <c r="N19" s="281">
        <v>45644</v>
      </c>
      <c r="O19" s="5">
        <f>COUNTIFS('NIPs - Teste novo modelo'!A:A,'POR DIA'!N19)</f>
        <v>0</v>
      </c>
      <c r="P19" s="282">
        <f t="shared" si="3"/>
        <v>25</v>
      </c>
    </row>
    <row r="20" spans="2:16" x14ac:dyDescent="0.3">
      <c r="B20" s="281">
        <v>45554</v>
      </c>
      <c r="C20" s="5">
        <f>COUNTIFS('NIPs - Teste novo modelo'!A:A,'POR DIA'!B20)</f>
        <v>6</v>
      </c>
      <c r="D20" s="282">
        <f t="shared" si="0"/>
        <v>59</v>
      </c>
      <c r="F20" s="281">
        <v>45584</v>
      </c>
      <c r="G20" s="5">
        <f>COUNTIFS('NIPs - Teste novo modelo'!A:A,'POR DIA'!F20)</f>
        <v>0</v>
      </c>
      <c r="H20" s="282">
        <f t="shared" si="1"/>
        <v>45</v>
      </c>
      <c r="J20" s="281">
        <v>45615</v>
      </c>
      <c r="K20" s="5">
        <f>COUNTIFS('NIPs - Teste novo modelo'!A:A,'POR DIA'!J20)</f>
        <v>5</v>
      </c>
      <c r="L20" s="282">
        <f t="shared" si="2"/>
        <v>55</v>
      </c>
      <c r="N20" s="281">
        <v>45645</v>
      </c>
      <c r="O20" s="5">
        <f>COUNTIFS('NIPs - Teste novo modelo'!A:A,'POR DIA'!N20)</f>
        <v>0</v>
      </c>
      <c r="P20" s="282">
        <f t="shared" si="3"/>
        <v>25</v>
      </c>
    </row>
    <row r="21" spans="2:16" x14ac:dyDescent="0.3">
      <c r="B21" s="281">
        <v>45555</v>
      </c>
      <c r="C21" s="5">
        <f>COUNTIFS('NIPs - Teste novo modelo'!A:A,'POR DIA'!B21)</f>
        <v>4</v>
      </c>
      <c r="D21" s="282">
        <f t="shared" si="0"/>
        <v>63</v>
      </c>
      <c r="F21" s="281">
        <v>45585</v>
      </c>
      <c r="G21" s="5">
        <f>COUNTIFS('NIPs - Teste novo modelo'!A:A,'POR DIA'!F21)</f>
        <v>0</v>
      </c>
      <c r="H21" s="282">
        <f t="shared" si="1"/>
        <v>45</v>
      </c>
      <c r="J21" s="281">
        <v>45616</v>
      </c>
      <c r="K21" s="5">
        <f>COUNTIFS('NIPs - Teste novo modelo'!A:A,'POR DIA'!J21)</f>
        <v>0</v>
      </c>
      <c r="L21" s="282">
        <f t="shared" si="2"/>
        <v>55</v>
      </c>
      <c r="N21" s="281">
        <v>45646</v>
      </c>
      <c r="O21" s="5">
        <f>COUNTIFS('NIPs - Teste novo modelo'!A:A,'POR DIA'!N21)</f>
        <v>0</v>
      </c>
      <c r="P21" s="282">
        <f t="shared" si="3"/>
        <v>25</v>
      </c>
    </row>
    <row r="22" spans="2:16" x14ac:dyDescent="0.3">
      <c r="B22" s="281">
        <v>45556</v>
      </c>
      <c r="C22" s="5">
        <f>COUNTIFS('NIPs - Teste novo modelo'!A:A,'POR DIA'!B22)</f>
        <v>0</v>
      </c>
      <c r="D22" s="282">
        <f t="shared" si="0"/>
        <v>63</v>
      </c>
      <c r="F22" s="281">
        <v>45586</v>
      </c>
      <c r="G22" s="5">
        <f>COUNTIFS('NIPs - Teste novo modelo'!A:A,'POR DIA'!F22)</f>
        <v>5</v>
      </c>
      <c r="H22" s="282">
        <f t="shared" si="1"/>
        <v>50</v>
      </c>
      <c r="J22" s="281">
        <v>45617</v>
      </c>
      <c r="K22" s="5">
        <f>COUNTIFS('NIPs - Teste novo modelo'!A:A,'POR DIA'!J22)</f>
        <v>3</v>
      </c>
      <c r="L22" s="282">
        <f t="shared" si="2"/>
        <v>58</v>
      </c>
      <c r="N22" s="281">
        <v>45647</v>
      </c>
      <c r="O22" s="5">
        <f>COUNTIFS('NIPs - Teste novo modelo'!A:A,'POR DIA'!N22)</f>
        <v>0</v>
      </c>
      <c r="P22" s="282">
        <f t="shared" si="3"/>
        <v>25</v>
      </c>
    </row>
    <row r="23" spans="2:16" x14ac:dyDescent="0.3">
      <c r="B23" s="281">
        <v>45557</v>
      </c>
      <c r="C23" s="5">
        <f>COUNTIFS('NIPs - Teste novo modelo'!A:A,'POR DIA'!B23)</f>
        <v>0</v>
      </c>
      <c r="D23" s="282">
        <f t="shared" si="0"/>
        <v>63</v>
      </c>
      <c r="F23" s="281">
        <v>45587</v>
      </c>
      <c r="G23" s="5">
        <f>COUNTIFS('NIPs - Teste novo modelo'!A:A,'POR DIA'!F23)</f>
        <v>3</v>
      </c>
      <c r="H23" s="282">
        <f t="shared" si="1"/>
        <v>53</v>
      </c>
      <c r="J23" s="281">
        <v>45618</v>
      </c>
      <c r="K23" s="5">
        <f>COUNTIFS('NIPs - Teste novo modelo'!A:A,'POR DIA'!J23)</f>
        <v>8</v>
      </c>
      <c r="L23" s="282">
        <f t="shared" si="2"/>
        <v>66</v>
      </c>
      <c r="N23" s="281">
        <v>45648</v>
      </c>
      <c r="O23" s="5">
        <f>COUNTIFS('NIPs - Teste novo modelo'!A:A,'POR DIA'!N23)</f>
        <v>0</v>
      </c>
      <c r="P23" s="282">
        <f t="shared" si="3"/>
        <v>25</v>
      </c>
    </row>
    <row r="24" spans="2:16" x14ac:dyDescent="0.3">
      <c r="B24" s="281">
        <v>45558</v>
      </c>
      <c r="C24" s="5">
        <f>COUNTIFS('NIPs - Teste novo modelo'!A:A,'POR DIA'!B24)</f>
        <v>4</v>
      </c>
      <c r="D24" s="282">
        <f t="shared" si="0"/>
        <v>67</v>
      </c>
      <c r="F24" s="281">
        <v>45588</v>
      </c>
      <c r="G24" s="5">
        <f>COUNTIFS('NIPs - Teste novo modelo'!A:A,'POR DIA'!F24)</f>
        <v>5</v>
      </c>
      <c r="H24" s="282">
        <f t="shared" si="1"/>
        <v>58</v>
      </c>
      <c r="J24" s="281">
        <v>45619</v>
      </c>
      <c r="K24" s="5">
        <f>COUNTIFS('NIPs - Teste novo modelo'!A:A,'POR DIA'!J24)</f>
        <v>0</v>
      </c>
      <c r="L24" s="282">
        <f t="shared" si="2"/>
        <v>66</v>
      </c>
      <c r="N24" s="281">
        <v>45649</v>
      </c>
      <c r="O24" s="5">
        <f>COUNTIFS('NIPs - Teste novo modelo'!A:A,'POR DIA'!N24)</f>
        <v>0</v>
      </c>
      <c r="P24" s="282">
        <f t="shared" si="3"/>
        <v>25</v>
      </c>
    </row>
    <row r="25" spans="2:16" x14ac:dyDescent="0.3">
      <c r="B25" s="281">
        <v>45559</v>
      </c>
      <c r="C25" s="5">
        <f>COUNTIFS('NIPs - Teste novo modelo'!A:A,'POR DIA'!B25)</f>
        <v>6</v>
      </c>
      <c r="D25" s="282">
        <f t="shared" si="0"/>
        <v>73</v>
      </c>
      <c r="F25" s="281">
        <v>45589</v>
      </c>
      <c r="G25" s="5">
        <f>COUNTIFS('NIPs - Teste novo modelo'!A:A,'POR DIA'!F25)</f>
        <v>7</v>
      </c>
      <c r="H25" s="282">
        <f t="shared" si="1"/>
        <v>65</v>
      </c>
      <c r="J25" s="281">
        <v>45620</v>
      </c>
      <c r="K25" s="5">
        <f>COUNTIFS('NIPs - Teste novo modelo'!A:A,'POR DIA'!J25)</f>
        <v>1</v>
      </c>
      <c r="L25" s="282">
        <f t="shared" si="2"/>
        <v>67</v>
      </c>
      <c r="N25" s="281">
        <v>45650</v>
      </c>
      <c r="O25" s="5">
        <f>COUNTIFS('NIPs - Teste novo modelo'!A:A,'POR DIA'!N25)</f>
        <v>0</v>
      </c>
      <c r="P25" s="282">
        <f t="shared" si="3"/>
        <v>25</v>
      </c>
    </row>
    <row r="26" spans="2:16" x14ac:dyDescent="0.3">
      <c r="B26" s="281">
        <v>45560</v>
      </c>
      <c r="C26" s="5">
        <f>COUNTIFS('NIPs - Teste novo modelo'!A:A,'POR DIA'!B26)</f>
        <v>4</v>
      </c>
      <c r="D26" s="282">
        <f t="shared" si="0"/>
        <v>77</v>
      </c>
      <c r="F26" s="281">
        <v>45590</v>
      </c>
      <c r="G26" s="5">
        <f>COUNTIFS('NIPs - Teste novo modelo'!A:A,'POR DIA'!F26)</f>
        <v>2</v>
      </c>
      <c r="H26" s="282">
        <f t="shared" si="1"/>
        <v>67</v>
      </c>
      <c r="J26" s="281">
        <v>45621</v>
      </c>
      <c r="K26" s="5">
        <f>COUNTIFS('NIPs - Teste novo modelo'!A:A,'POR DIA'!J26)</f>
        <v>4</v>
      </c>
      <c r="L26" s="282">
        <f t="shared" si="2"/>
        <v>71</v>
      </c>
      <c r="N26" s="281">
        <v>45651</v>
      </c>
      <c r="O26" s="5">
        <f>COUNTIFS('NIPs - Teste novo modelo'!A:A,'POR DIA'!N26)</f>
        <v>0</v>
      </c>
      <c r="P26" s="282">
        <f t="shared" si="3"/>
        <v>25</v>
      </c>
    </row>
    <row r="27" spans="2:16" x14ac:dyDescent="0.3">
      <c r="B27" s="281">
        <v>45561</v>
      </c>
      <c r="C27" s="5">
        <f>COUNTIFS('NIPs - Teste novo modelo'!A:A,'POR DIA'!B27)</f>
        <v>6</v>
      </c>
      <c r="D27" s="282">
        <f t="shared" si="0"/>
        <v>83</v>
      </c>
      <c r="F27" s="281">
        <v>45591</v>
      </c>
      <c r="G27" s="5">
        <f>COUNTIFS('NIPs - Teste novo modelo'!A:A,'POR DIA'!F27)</f>
        <v>0</v>
      </c>
      <c r="H27" s="282">
        <f t="shared" si="1"/>
        <v>67</v>
      </c>
      <c r="J27" s="281">
        <v>45622</v>
      </c>
      <c r="K27" s="5">
        <f>COUNTIFS('NIPs - Teste novo modelo'!A:A,'POR DIA'!J27)</f>
        <v>2</v>
      </c>
      <c r="L27" s="282">
        <f t="shared" si="2"/>
        <v>73</v>
      </c>
      <c r="N27" s="281">
        <v>45652</v>
      </c>
      <c r="O27" s="5">
        <f>COUNTIFS('NIPs - Teste novo modelo'!A:A,'POR DIA'!N27)</f>
        <v>0</v>
      </c>
      <c r="P27" s="282">
        <f t="shared" si="3"/>
        <v>25</v>
      </c>
    </row>
    <row r="28" spans="2:16" x14ac:dyDescent="0.3">
      <c r="B28" s="281">
        <v>45562</v>
      </c>
      <c r="C28" s="5">
        <f>COUNTIFS('NIPs - Teste novo modelo'!A:A,'POR DIA'!B28)</f>
        <v>3</v>
      </c>
      <c r="D28" s="282">
        <f t="shared" si="0"/>
        <v>86</v>
      </c>
      <c r="F28" s="281">
        <v>45592</v>
      </c>
      <c r="G28" s="5">
        <f>COUNTIFS('NIPs - Teste novo modelo'!A:A,'POR DIA'!F28)</f>
        <v>0</v>
      </c>
      <c r="H28" s="282">
        <f t="shared" si="1"/>
        <v>67</v>
      </c>
      <c r="J28" s="281">
        <v>45623</v>
      </c>
      <c r="K28" s="5">
        <f>COUNTIFS('NIPs - Teste novo modelo'!A:A,'POR DIA'!J28)</f>
        <v>3</v>
      </c>
      <c r="L28" s="282">
        <f t="shared" si="2"/>
        <v>76</v>
      </c>
      <c r="N28" s="281">
        <v>45653</v>
      </c>
      <c r="O28" s="5">
        <f>COUNTIFS('NIPs - Teste novo modelo'!A:A,'POR DIA'!N28)</f>
        <v>0</v>
      </c>
      <c r="P28" s="282">
        <f t="shared" si="3"/>
        <v>25</v>
      </c>
    </row>
    <row r="29" spans="2:16" x14ac:dyDescent="0.3">
      <c r="B29" s="281">
        <v>45563</v>
      </c>
      <c r="C29" s="5">
        <f>COUNTIFS('NIPs - Teste novo modelo'!A:A,'POR DIA'!B29)</f>
        <v>0</v>
      </c>
      <c r="D29" s="282">
        <f t="shared" si="0"/>
        <v>86</v>
      </c>
      <c r="F29" s="281">
        <v>45593</v>
      </c>
      <c r="G29" s="5">
        <f>COUNTIFS('NIPs - Teste novo modelo'!A:A,'POR DIA'!F29)</f>
        <v>8</v>
      </c>
      <c r="H29" s="282">
        <f t="shared" si="1"/>
        <v>75</v>
      </c>
      <c r="J29" s="281">
        <v>45624</v>
      </c>
      <c r="K29" s="5">
        <f>COUNTIFS('NIPs - Teste novo modelo'!A:A,'POR DIA'!J29)</f>
        <v>7</v>
      </c>
      <c r="L29" s="282">
        <f t="shared" si="2"/>
        <v>83</v>
      </c>
      <c r="N29" s="281">
        <v>45654</v>
      </c>
      <c r="O29" s="5">
        <f>COUNTIFS('NIPs - Teste novo modelo'!A:A,'POR DIA'!N29)</f>
        <v>0</v>
      </c>
      <c r="P29" s="282">
        <f t="shared" si="3"/>
        <v>25</v>
      </c>
    </row>
    <row r="30" spans="2:16" x14ac:dyDescent="0.3">
      <c r="B30" s="281">
        <v>45564</v>
      </c>
      <c r="C30" s="5">
        <f>COUNTIFS('NIPs - Teste novo modelo'!A:A,'POR DIA'!B30)</f>
        <v>0</v>
      </c>
      <c r="D30" s="282">
        <f t="shared" si="0"/>
        <v>86</v>
      </c>
      <c r="F30" s="281">
        <v>45594</v>
      </c>
      <c r="G30" s="5">
        <f>COUNTIFS('NIPs - Teste novo modelo'!A:A,'POR DIA'!F30)</f>
        <v>4</v>
      </c>
      <c r="H30" s="282">
        <f t="shared" si="1"/>
        <v>79</v>
      </c>
      <c r="J30" s="281">
        <v>45625</v>
      </c>
      <c r="K30" s="5">
        <f>COUNTIFS('NIPs - Teste novo modelo'!A:A,'POR DIA'!J30)</f>
        <v>4</v>
      </c>
      <c r="L30" s="282">
        <f t="shared" si="2"/>
        <v>87</v>
      </c>
      <c r="N30" s="281">
        <v>45655</v>
      </c>
      <c r="O30" s="5">
        <f>COUNTIFS('NIPs - Teste novo modelo'!A:A,'POR DIA'!N30)</f>
        <v>0</v>
      </c>
      <c r="P30" s="282">
        <f t="shared" si="3"/>
        <v>25</v>
      </c>
    </row>
    <row r="31" spans="2:16" x14ac:dyDescent="0.3">
      <c r="B31" s="283">
        <v>45565</v>
      </c>
      <c r="C31" s="284">
        <f>COUNTIFS('NIPs - Teste novo modelo'!A:A,'POR DIA'!B31)</f>
        <v>7</v>
      </c>
      <c r="D31" s="280">
        <f t="shared" si="0"/>
        <v>93</v>
      </c>
      <c r="F31" s="281">
        <v>45595</v>
      </c>
      <c r="G31" s="5">
        <f>COUNTIFS('NIPs - Teste novo modelo'!A:A,'POR DIA'!F31)</f>
        <v>2</v>
      </c>
      <c r="H31" s="282">
        <f t="shared" si="1"/>
        <v>81</v>
      </c>
      <c r="J31" s="283">
        <v>45626</v>
      </c>
      <c r="K31" s="284">
        <f>COUNTIFS('NIPs - Teste novo modelo'!A:A,'POR DIA'!J31)</f>
        <v>1</v>
      </c>
      <c r="L31" s="280">
        <f t="shared" si="2"/>
        <v>88</v>
      </c>
      <c r="N31" s="281">
        <v>45656</v>
      </c>
      <c r="O31" s="5">
        <f>COUNTIFS('NIPs - Teste novo modelo'!A:A,'POR DIA'!N31)</f>
        <v>0</v>
      </c>
      <c r="P31" s="282">
        <f t="shared" si="3"/>
        <v>25</v>
      </c>
    </row>
    <row r="32" spans="2:16" x14ac:dyDescent="0.3">
      <c r="B32" s="277"/>
      <c r="C32" s="344"/>
      <c r="D32" s="278"/>
      <c r="F32" s="283">
        <v>45596</v>
      </c>
      <c r="G32" s="284">
        <f>COUNTIFS('NIPs - Teste novo modelo'!A:A,'POR DIA'!F32)</f>
        <v>3</v>
      </c>
      <c r="H32" s="280">
        <f t="shared" si="1"/>
        <v>84</v>
      </c>
      <c r="J32" s="277"/>
      <c r="K32" s="344"/>
      <c r="L32" s="278"/>
      <c r="N32" s="283">
        <v>45657</v>
      </c>
      <c r="O32" s="5">
        <f>COUNTIFS('NIPs - Teste novo modelo'!A:A,'POR DIA'!N32)</f>
        <v>0</v>
      </c>
      <c r="P32" s="282">
        <f t="shared" si="3"/>
        <v>25</v>
      </c>
    </row>
    <row r="33" spans="2:16" x14ac:dyDescent="0.3">
      <c r="B33" s="279" t="s">
        <v>8</v>
      </c>
      <c r="C33" s="280">
        <f>SUM(C2:C31)</f>
        <v>93</v>
      </c>
      <c r="F33" s="279" t="s">
        <v>8</v>
      </c>
      <c r="G33" s="280">
        <f>SUM(G2:G32)</f>
        <v>84</v>
      </c>
      <c r="J33" s="279" t="s">
        <v>8</v>
      </c>
      <c r="K33" s="280">
        <f>SUM(K1:K31)</f>
        <v>88</v>
      </c>
      <c r="N33" s="277" t="s">
        <v>8</v>
      </c>
      <c r="O33" s="344">
        <f>SUM(O2:O32)</f>
        <v>25</v>
      </c>
      <c r="P33" s="345"/>
    </row>
    <row r="34" spans="2:16" x14ac:dyDescent="0.3">
      <c r="B34" s="357" t="s">
        <v>2559</v>
      </c>
      <c r="C34" s="278">
        <v>21</v>
      </c>
      <c r="F34" s="357" t="s">
        <v>2559</v>
      </c>
      <c r="G34" s="278">
        <v>23</v>
      </c>
      <c r="J34" s="357" t="s">
        <v>2559</v>
      </c>
      <c r="K34" s="278">
        <v>17</v>
      </c>
      <c r="N34" s="357" t="s">
        <v>2559</v>
      </c>
      <c r="O34" s="278">
        <v>20</v>
      </c>
    </row>
    <row r="35" spans="2:16" x14ac:dyDescent="0.3">
      <c r="B35" s="277" t="s">
        <v>2861</v>
      </c>
      <c r="C35" s="358">
        <f>C33/C34</f>
        <v>4.4285714285714288</v>
      </c>
      <c r="F35" s="277" t="s">
        <v>2861</v>
      </c>
      <c r="G35" s="358">
        <f>G33/G34</f>
        <v>3.652173913043478</v>
      </c>
      <c r="J35" s="277" t="s">
        <v>2861</v>
      </c>
      <c r="K35" s="358">
        <f>K33/K34</f>
        <v>5.1764705882352944</v>
      </c>
      <c r="N35" s="277" t="s">
        <v>2861</v>
      </c>
      <c r="O35" s="345"/>
    </row>
    <row r="36" spans="2:16" x14ac:dyDescent="0.3">
      <c r="B36" s="7"/>
    </row>
    <row r="37" spans="2:16" x14ac:dyDescent="0.3">
      <c r="B37" s="7"/>
    </row>
    <row r="38" spans="2:16" x14ac:dyDescent="0.3">
      <c r="B38" s="7"/>
    </row>
    <row r="39" spans="2:16" x14ac:dyDescent="0.3">
      <c r="B39" s="7"/>
    </row>
    <row r="40" spans="2:16" x14ac:dyDescent="0.3">
      <c r="B40" s="7"/>
    </row>
    <row r="41" spans="2:16" x14ac:dyDescent="0.3">
      <c r="B41" s="7"/>
    </row>
    <row r="42" spans="2:16" x14ac:dyDescent="0.3">
      <c r="B42" s="7"/>
    </row>
    <row r="43" spans="2:16" x14ac:dyDescent="0.3">
      <c r="D43" s="274" t="s">
        <v>4</v>
      </c>
      <c r="E43" s="275" t="s">
        <v>2559</v>
      </c>
      <c r="F43" s="275" t="s">
        <v>2560</v>
      </c>
      <c r="G43" s="275" t="s">
        <v>2561</v>
      </c>
    </row>
    <row r="44" spans="2:16" x14ac:dyDescent="0.3">
      <c r="D44" s="6" t="s">
        <v>2554</v>
      </c>
      <c r="E44" s="6">
        <v>6</v>
      </c>
      <c r="F44" s="80">
        <f>30/6</f>
        <v>5</v>
      </c>
      <c r="G44" s="6"/>
    </row>
    <row r="45" spans="2:16" x14ac:dyDescent="0.3">
      <c r="D45" s="6" t="s">
        <v>2555</v>
      </c>
      <c r="E45" s="6">
        <v>6</v>
      </c>
      <c r="F45" s="80">
        <f>23/6</f>
        <v>3.8333333333333335</v>
      </c>
      <c r="G45" s="273">
        <f>F45/F44-1</f>
        <v>-0.23333333333333328</v>
      </c>
    </row>
    <row r="46" spans="2:16" x14ac:dyDescent="0.3">
      <c r="D46" s="6" t="s">
        <v>2556</v>
      </c>
      <c r="E46" s="6">
        <v>6</v>
      </c>
      <c r="F46" s="80">
        <f>22/6</f>
        <v>3.6666666666666665</v>
      </c>
      <c r="G46" s="273">
        <f>F46/F45-1</f>
        <v>-4.3478260869565299E-2</v>
      </c>
    </row>
    <row r="47" spans="2:16" x14ac:dyDescent="0.3">
      <c r="D47" s="6" t="s">
        <v>2862</v>
      </c>
      <c r="E47" s="6">
        <v>6</v>
      </c>
      <c r="F47" s="80">
        <v>2.8333333333333335</v>
      </c>
      <c r="G47" s="273">
        <f>F47/F46-1</f>
        <v>-0.22727272727272718</v>
      </c>
    </row>
    <row r="58" spans="5:12" x14ac:dyDescent="0.3">
      <c r="E58" s="351"/>
      <c r="F58" s="351"/>
      <c r="G58" s="351"/>
      <c r="H58" s="351"/>
      <c r="I58" s="351"/>
      <c r="J58" s="351"/>
      <c r="K58" s="351"/>
      <c r="L58" s="351" t="s">
        <v>2858</v>
      </c>
    </row>
    <row r="59" spans="5:12" x14ac:dyDescent="0.3">
      <c r="F59" s="353" t="s">
        <v>2859</v>
      </c>
      <c r="G59" s="353" t="s">
        <v>2860</v>
      </c>
      <c r="H59" s="351"/>
      <c r="I59" s="351"/>
      <c r="J59" s="351"/>
      <c r="K59" s="351"/>
      <c r="L59" s="351"/>
    </row>
    <row r="60" spans="5:12" x14ac:dyDescent="0.3">
      <c r="E60" s="355">
        <v>45610</v>
      </c>
      <c r="F60" s="354">
        <v>74</v>
      </c>
      <c r="G60" s="354">
        <v>102.03</v>
      </c>
      <c r="I60" s="351"/>
      <c r="J60" s="351"/>
      <c r="K60" s="351"/>
      <c r="L60" s="351"/>
    </row>
    <row r="61" spans="5:12" x14ac:dyDescent="0.3">
      <c r="E61" s="356">
        <v>45626</v>
      </c>
      <c r="F61" s="352">
        <v>74</v>
      </c>
      <c r="G61" s="352">
        <v>102.03</v>
      </c>
      <c r="I61" s="351"/>
      <c r="J61" s="351"/>
      <c r="K61" s="351"/>
      <c r="L61" s="351"/>
    </row>
  </sheetData>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B9CC8-51D8-4BC5-9D53-66F198FF7EDA}">
  <sheetPr codeName="Planilha27">
    <pageSetUpPr autoPageBreaks="0"/>
  </sheetPr>
  <dimension ref="B3:AK27"/>
  <sheetViews>
    <sheetView showGridLines="0" topLeftCell="U1" zoomScale="60" zoomScaleNormal="60" workbookViewId="0">
      <selection activeCell="AU24" sqref="AU24"/>
    </sheetView>
  </sheetViews>
  <sheetFormatPr defaultColWidth="7.77734375" defaultRowHeight="14.4" customHeight="1" x14ac:dyDescent="0.3"/>
  <cols>
    <col min="1" max="1" width="5.33203125" customWidth="1"/>
    <col min="2" max="2" width="15" customWidth="1"/>
    <col min="3" max="3" width="3.33203125" customWidth="1"/>
    <col min="4" max="4" width="13.6640625" bestFit="1" customWidth="1"/>
    <col min="5" max="5" width="10.21875" customWidth="1"/>
    <col min="6" max="6" width="8.88671875" customWidth="1"/>
    <col min="7" max="7" width="3.33203125" customWidth="1"/>
    <col min="8" max="8" width="6.21875" customWidth="1"/>
    <col min="9" max="9" width="13.44140625" customWidth="1"/>
    <col min="10" max="10" width="5.44140625" customWidth="1"/>
    <col min="11" max="11" width="8.109375" customWidth="1"/>
    <col min="12" max="12" width="12.77734375" customWidth="1"/>
    <col min="13" max="13" width="10.6640625" customWidth="1"/>
    <col min="14" max="14" width="9.5546875" customWidth="1"/>
    <col min="15" max="15" width="13.44140625" customWidth="1"/>
    <col min="16" max="16" width="5.21875" customWidth="1"/>
    <col min="17" max="17" width="0.5546875" customWidth="1"/>
    <col min="18" max="18" width="19.109375" customWidth="1"/>
    <col min="19" max="19" width="4.21875" customWidth="1"/>
    <col min="20" max="20" width="1.88671875" customWidth="1"/>
    <col min="21" max="21" width="11" customWidth="1"/>
    <col min="22" max="22" width="7.33203125" customWidth="1"/>
    <col min="23" max="23" width="3.33203125" customWidth="1"/>
    <col min="24" max="24" width="5.109375" customWidth="1"/>
    <col min="25" max="25" width="7.44140625" customWidth="1"/>
    <col min="26" max="26" width="18.44140625" customWidth="1"/>
    <col min="27" max="27" width="3" customWidth="1"/>
    <col min="28" max="28" width="4.44140625" customWidth="1"/>
    <col min="29" max="29" width="2.88671875" customWidth="1"/>
    <col min="30" max="30" width="6" customWidth="1"/>
    <col min="31" max="31" width="3.5546875" customWidth="1"/>
    <col min="32" max="32" width="8.88671875" customWidth="1"/>
    <col min="33" max="33" width="9.88671875" bestFit="1" customWidth="1"/>
    <col min="34" max="34" width="13.5546875" bestFit="1" customWidth="1"/>
    <col min="35" max="35" width="11" bestFit="1" customWidth="1"/>
    <col min="36" max="37" width="9" bestFit="1" customWidth="1"/>
    <col min="16383" max="16383" width="17.21875" customWidth="1"/>
    <col min="16384" max="16384" width="48.33203125" customWidth="1"/>
  </cols>
  <sheetData>
    <row r="3" spans="2:37" ht="5.4" customHeight="1" x14ac:dyDescent="0.4">
      <c r="B3" s="57"/>
      <c r="C3" s="57"/>
      <c r="D3" s="57"/>
      <c r="E3" s="57"/>
      <c r="F3" s="57"/>
      <c r="G3" s="199"/>
      <c r="H3" s="388" t="s">
        <v>2173</v>
      </c>
      <c r="I3" s="388"/>
      <c r="J3" s="388"/>
      <c r="K3" s="388"/>
      <c r="L3" s="388"/>
      <c r="M3" s="388"/>
      <c r="N3" s="388"/>
      <c r="O3" s="388"/>
      <c r="P3" s="388"/>
      <c r="Q3" s="306"/>
      <c r="R3" s="306"/>
      <c r="S3" s="57"/>
      <c r="T3" s="57"/>
      <c r="U3" s="57"/>
      <c r="V3" s="57"/>
      <c r="W3" s="57"/>
      <c r="X3" s="57"/>
      <c r="Y3" s="57"/>
      <c r="Z3" s="57"/>
      <c r="AA3" s="57"/>
      <c r="AB3" s="57"/>
      <c r="AC3" s="57"/>
      <c r="AD3" s="57"/>
    </row>
    <row r="4" spans="2:37" ht="19.2" customHeight="1" x14ac:dyDescent="0.4">
      <c r="B4" s="57"/>
      <c r="C4" s="57"/>
      <c r="D4" s="57"/>
      <c r="E4" s="57"/>
      <c r="F4" s="57"/>
      <c r="G4" s="199"/>
      <c r="H4" s="388"/>
      <c r="I4" s="388"/>
      <c r="J4" s="388"/>
      <c r="K4" s="388"/>
      <c r="L4" s="388"/>
      <c r="M4" s="388"/>
      <c r="N4" s="388"/>
      <c r="O4" s="388"/>
      <c r="P4" s="388"/>
      <c r="Q4" s="306"/>
      <c r="R4" s="306"/>
      <c r="S4" s="57"/>
      <c r="T4" s="57"/>
      <c r="U4" s="57"/>
      <c r="V4" s="57"/>
      <c r="W4" s="57"/>
      <c r="X4" s="57"/>
      <c r="Y4" s="57"/>
      <c r="Z4" s="57"/>
      <c r="AA4" s="57"/>
      <c r="AB4" s="57"/>
      <c r="AC4" s="57"/>
      <c r="AD4" s="57"/>
      <c r="AG4" s="56" t="s">
        <v>2323</v>
      </c>
      <c r="AH4" s="56" t="s">
        <v>2171</v>
      </c>
      <c r="AI4" s="56" t="s">
        <v>225</v>
      </c>
      <c r="AJ4" s="56" t="s">
        <v>2324</v>
      </c>
      <c r="AK4" s="56" t="s">
        <v>901</v>
      </c>
    </row>
    <row r="5" spans="2:37" ht="14.4" customHeight="1" x14ac:dyDescent="0.4">
      <c r="B5" s="57"/>
      <c r="C5" s="57"/>
      <c r="D5" s="57"/>
      <c r="E5" s="57"/>
      <c r="F5" s="57"/>
      <c r="G5" s="199"/>
      <c r="H5" s="388"/>
      <c r="I5" s="388"/>
      <c r="J5" s="388"/>
      <c r="K5" s="388"/>
      <c r="L5" s="388"/>
      <c r="M5" s="388"/>
      <c r="N5" s="388"/>
      <c r="O5" s="388"/>
      <c r="P5" s="388"/>
      <c r="Q5" s="306"/>
      <c r="R5" s="306"/>
      <c r="S5" s="57"/>
      <c r="T5" s="57"/>
      <c r="U5" s="57"/>
      <c r="V5" s="57"/>
      <c r="W5" s="57"/>
      <c r="X5" s="57"/>
      <c r="Y5" s="57"/>
      <c r="Z5" s="57"/>
      <c r="AA5" s="57"/>
      <c r="AB5" s="57"/>
      <c r="AC5" s="57"/>
      <c r="AD5" s="57"/>
    </row>
    <row r="6" spans="2:37" ht="30" customHeight="1" x14ac:dyDescent="0.4">
      <c r="B6" s="57"/>
      <c r="C6" s="57"/>
      <c r="D6" s="57"/>
      <c r="E6" s="57"/>
      <c r="F6" s="57"/>
      <c r="G6" s="199"/>
      <c r="H6" s="388"/>
      <c r="I6" s="388"/>
      <c r="J6" s="388"/>
      <c r="K6" s="388"/>
      <c r="L6" s="388"/>
      <c r="M6" s="388"/>
      <c r="N6" s="388"/>
      <c r="O6" s="388"/>
      <c r="P6" s="388"/>
      <c r="Q6" s="306"/>
      <c r="R6" s="306"/>
      <c r="S6" s="57"/>
      <c r="T6" s="57"/>
      <c r="U6" s="57"/>
      <c r="V6" s="57"/>
      <c r="W6" s="57"/>
      <c r="X6" s="57"/>
      <c r="Y6" s="57"/>
      <c r="Z6" s="57"/>
      <c r="AA6" s="57"/>
      <c r="AB6" s="57"/>
      <c r="AC6" s="57"/>
      <c r="AD6" s="57"/>
    </row>
    <row r="7" spans="2:37" ht="24" customHeight="1" x14ac:dyDescent="0.4">
      <c r="B7" s="57"/>
      <c r="C7" s="57"/>
      <c r="D7" s="57"/>
      <c r="E7" s="57"/>
      <c r="F7" s="57"/>
      <c r="G7" s="199"/>
      <c r="H7" s="307"/>
      <c r="I7" s="307"/>
      <c r="J7" s="307"/>
      <c r="K7" s="306"/>
      <c r="L7" s="306"/>
      <c r="M7" s="389" t="s">
        <v>234</v>
      </c>
      <c r="N7" s="390"/>
      <c r="O7" s="321">
        <v>13220926</v>
      </c>
      <c r="P7" s="318"/>
      <c r="Q7" s="318"/>
      <c r="R7" s="308"/>
      <c r="S7" s="201"/>
      <c r="T7" s="201"/>
      <c r="U7" s="201"/>
      <c r="V7" s="201"/>
      <c r="W7" s="201"/>
      <c r="X7" s="201"/>
      <c r="Y7" s="201"/>
      <c r="Z7" s="201"/>
      <c r="AA7" s="201"/>
      <c r="AB7" s="201"/>
      <c r="AC7" s="201"/>
      <c r="AD7" s="57"/>
    </row>
    <row r="8" spans="2:37" ht="15.6" customHeight="1" x14ac:dyDescent="0.4">
      <c r="B8" s="57"/>
      <c r="C8" s="57"/>
      <c r="D8" s="57"/>
      <c r="E8" s="57"/>
      <c r="F8" s="57"/>
      <c r="G8" s="197"/>
      <c r="H8" s="309"/>
      <c r="I8" s="309"/>
      <c r="J8" s="309"/>
      <c r="K8" s="309"/>
      <c r="L8" s="309"/>
      <c r="M8" s="309"/>
      <c r="N8" s="309"/>
      <c r="O8" s="349"/>
      <c r="P8" s="309"/>
      <c r="Q8" s="309"/>
      <c r="R8" s="309"/>
      <c r="S8" s="202"/>
      <c r="T8" s="197"/>
      <c r="U8" s="197"/>
      <c r="V8" s="197"/>
      <c r="W8" s="197"/>
      <c r="X8" s="197"/>
      <c r="Y8" s="197"/>
      <c r="Z8" s="197"/>
      <c r="AA8" s="197"/>
      <c r="AB8" s="197"/>
      <c r="AC8" s="197"/>
      <c r="AD8" s="57"/>
    </row>
    <row r="9" spans="2:37" ht="18" customHeight="1" x14ac:dyDescent="0.4">
      <c r="B9" s="57"/>
      <c r="C9" s="57"/>
      <c r="D9" s="57"/>
      <c r="E9" s="57"/>
      <c r="F9" s="57"/>
      <c r="G9" s="197"/>
      <c r="H9" s="391" t="s">
        <v>2312</v>
      </c>
      <c r="I9" s="391"/>
      <c r="J9" s="391"/>
      <c r="K9" s="391"/>
      <c r="L9" s="391"/>
      <c r="M9" s="391"/>
      <c r="N9" s="391"/>
      <c r="O9" s="391"/>
      <c r="P9" s="391"/>
      <c r="Q9" s="391"/>
      <c r="R9" s="309"/>
      <c r="S9" s="202"/>
      <c r="T9" s="197"/>
      <c r="U9" s="197"/>
      <c r="V9" s="197"/>
      <c r="W9" s="197"/>
      <c r="X9" s="197"/>
      <c r="Y9" s="197"/>
      <c r="Z9" s="197"/>
      <c r="AA9" s="197"/>
      <c r="AB9" s="197"/>
      <c r="AC9" s="197"/>
      <c r="AD9" s="57"/>
    </row>
    <row r="10" spans="2:37" ht="67.8" customHeight="1" x14ac:dyDescent="0.3">
      <c r="B10" s="57"/>
      <c r="C10" s="57"/>
      <c r="D10" s="57"/>
      <c r="E10" s="57"/>
      <c r="F10" s="57"/>
      <c r="G10" s="197"/>
      <c r="H10" s="387" t="str">
        <f>IFERROR(IF(O7="","",_xlfn.XLOOKUP(O7,'NIPs - Teste novo modelo'!B:B,'NIPs - Teste novo modelo'!L:L,0,0)), "Nº Demanda não encontrada")</f>
        <v>Interlocutora que se identifica a beneficiaria a falta de atendimento para: Osteotomia da mandíbula e/ou maxila com aplicação de osteodistrator, codigo tuss: 30208157, e nome do médico: DRA Marcela foi feita à Operadora no dia: 16/10/2024 no município:Rio de Janeiro que o pedido está em análise . Protocolo42233920241129252793</v>
      </c>
      <c r="I10" s="387"/>
      <c r="J10" s="387"/>
      <c r="K10" s="387"/>
      <c r="L10" s="387"/>
      <c r="M10" s="387"/>
      <c r="N10" s="387"/>
      <c r="O10" s="387"/>
      <c r="P10" s="387"/>
      <c r="Q10" s="387"/>
      <c r="R10" s="387"/>
      <c r="S10" s="202"/>
      <c r="T10" s="393" t="s">
        <v>2174</v>
      </c>
      <c r="U10" s="393"/>
      <c r="V10" s="393"/>
      <c r="W10" s="393"/>
      <c r="X10" s="393"/>
      <c r="Y10" s="393"/>
      <c r="Z10" s="393"/>
      <c r="AA10" s="393"/>
      <c r="AB10" s="393"/>
      <c r="AC10" s="393"/>
      <c r="AD10" s="57"/>
    </row>
    <row r="11" spans="2:37" ht="20.399999999999999" customHeight="1" x14ac:dyDescent="0.3">
      <c r="B11" s="198"/>
      <c r="C11" s="198"/>
      <c r="D11" s="296"/>
      <c r="E11" s="297"/>
      <c r="F11" s="298"/>
      <c r="G11" s="197"/>
      <c r="H11" s="387"/>
      <c r="I11" s="387"/>
      <c r="J11" s="387"/>
      <c r="K11" s="387"/>
      <c r="L11" s="387"/>
      <c r="M11" s="387"/>
      <c r="N11" s="387"/>
      <c r="O11" s="387"/>
      <c r="P11" s="387"/>
      <c r="Q11" s="387"/>
      <c r="R11" s="387"/>
      <c r="S11" s="202"/>
      <c r="T11" s="197"/>
      <c r="U11" s="316"/>
      <c r="V11" s="316"/>
      <c r="W11" s="316"/>
      <c r="X11" s="316"/>
      <c r="Y11" s="316"/>
      <c r="Z11" s="316"/>
      <c r="AA11" s="316"/>
      <c r="AB11" s="316"/>
      <c r="AC11" s="197"/>
      <c r="AD11" s="57"/>
    </row>
    <row r="12" spans="2:37" ht="22.2" customHeight="1" x14ac:dyDescent="0.4">
      <c r="B12" s="294"/>
      <c r="C12" s="294"/>
      <c r="D12" s="300" t="s">
        <v>212</v>
      </c>
      <c r="E12" s="305"/>
      <c r="F12" s="294"/>
      <c r="G12" s="197"/>
      <c r="H12" s="387"/>
      <c r="I12" s="387"/>
      <c r="J12" s="387"/>
      <c r="K12" s="387"/>
      <c r="L12" s="387"/>
      <c r="M12" s="387"/>
      <c r="N12" s="387"/>
      <c r="O12" s="387"/>
      <c r="P12" s="387"/>
      <c r="Q12" s="387"/>
      <c r="R12" s="387"/>
      <c r="S12" s="202"/>
      <c r="T12" s="197"/>
      <c r="U12" s="316" t="s">
        <v>175</v>
      </c>
      <c r="V12" s="316"/>
      <c r="W12" s="316"/>
      <c r="X12" s="316"/>
      <c r="Y12" s="317" t="str">
        <f>IFERROR(IF(O7="","",_xlfn.XLOOKUP(O7,'NIPs - Teste novo modelo'!B:B,'NIPs - Teste novo modelo'!S:S,0,0)), "")</f>
        <v>Sim</v>
      </c>
      <c r="Z12" s="316"/>
      <c r="AA12" s="316"/>
      <c r="AB12" s="316"/>
      <c r="AC12" s="204"/>
      <c r="AD12" s="57"/>
    </row>
    <row r="13" spans="2:37" ht="38.4" customHeight="1" x14ac:dyDescent="0.3">
      <c r="B13" s="385" t="str">
        <f>IFERROR(IF(O7="","",_xlfn.XLOOKUP(O7,'NIPs - Teste novo modelo'!B:B,'NIPs - Teste novo modelo'!E:E,0,0)), "Nº Demanda não encontrada")</f>
        <v xml:space="preserve">JHULYE DOS SANTOS PASSARELO	</v>
      </c>
      <c r="C13" s="385"/>
      <c r="D13" s="385"/>
      <c r="E13" s="385"/>
      <c r="F13" s="385"/>
      <c r="G13" s="197"/>
      <c r="H13" s="387"/>
      <c r="I13" s="387"/>
      <c r="J13" s="387"/>
      <c r="K13" s="387"/>
      <c r="L13" s="387"/>
      <c r="M13" s="387"/>
      <c r="N13" s="387"/>
      <c r="O13" s="387"/>
      <c r="P13" s="387"/>
      <c r="Q13" s="387"/>
      <c r="R13" s="387"/>
      <c r="S13" s="202"/>
      <c r="T13" s="197"/>
      <c r="U13" s="316"/>
      <c r="V13" s="316"/>
      <c r="W13" s="316"/>
      <c r="X13" s="316"/>
      <c r="Y13" s="316"/>
      <c r="Z13" s="316"/>
      <c r="AA13" s="316"/>
      <c r="AB13" s="316"/>
      <c r="AC13" s="204"/>
      <c r="AD13" s="57"/>
    </row>
    <row r="14" spans="2:37" ht="14.4" customHeight="1" x14ac:dyDescent="0.4">
      <c r="B14" s="294"/>
      <c r="C14" s="294"/>
      <c r="D14" s="294"/>
      <c r="E14" s="294"/>
      <c r="F14" s="294"/>
      <c r="G14" s="197"/>
      <c r="H14" s="387"/>
      <c r="I14" s="387"/>
      <c r="J14" s="387"/>
      <c r="K14" s="387"/>
      <c r="L14" s="387"/>
      <c r="M14" s="387"/>
      <c r="N14" s="387"/>
      <c r="O14" s="387"/>
      <c r="P14" s="387"/>
      <c r="Q14" s="387"/>
      <c r="R14" s="387"/>
      <c r="S14" s="202"/>
      <c r="T14" s="197"/>
      <c r="U14" s="316" t="s">
        <v>2179</v>
      </c>
      <c r="V14" s="316"/>
      <c r="W14" s="316"/>
      <c r="X14" s="316"/>
      <c r="Y14" s="316"/>
      <c r="Z14" s="317" t="str">
        <f>IFERROR(IF(O7="","",_xlfn.XLOOKUP(O7,'NIPs - Teste novo modelo'!B:B,'NIPs - Teste novo modelo'!Q:Q,0,0)), "")</f>
        <v>Sim</v>
      </c>
      <c r="AA14" s="316"/>
      <c r="AB14" s="316"/>
      <c r="AC14" s="204"/>
      <c r="AD14" s="57"/>
    </row>
    <row r="15" spans="2:37" ht="16.2" customHeight="1" x14ac:dyDescent="0.4">
      <c r="B15" s="301" t="s">
        <v>2178</v>
      </c>
      <c r="C15" s="299">
        <f>IFERROR(IF(O7="","",_xlfn.XLOOKUP(O7,'NIPs - Teste novo modelo'!B:B,'NIPs - Teste novo modelo'!G:G,0,0)), "")</f>
        <v>29</v>
      </c>
      <c r="D15" s="294" t="str">
        <f>IF(C15&lt;&gt;"","anos","")</f>
        <v>anos</v>
      </c>
      <c r="E15" s="294"/>
      <c r="F15" s="294"/>
      <c r="G15" s="197"/>
      <c r="H15" s="387"/>
      <c r="I15" s="387"/>
      <c r="J15" s="387"/>
      <c r="K15" s="387"/>
      <c r="L15" s="387"/>
      <c r="M15" s="387"/>
      <c r="N15" s="387"/>
      <c r="O15" s="387"/>
      <c r="P15" s="387"/>
      <c r="Q15" s="387"/>
      <c r="R15" s="387"/>
      <c r="S15" s="202"/>
      <c r="T15" s="203"/>
      <c r="U15" s="316"/>
      <c r="V15" s="316"/>
      <c r="W15" s="316"/>
      <c r="X15" s="316"/>
      <c r="Y15" s="316"/>
      <c r="Z15" s="316"/>
      <c r="AA15" s="316"/>
      <c r="AB15" s="316"/>
      <c r="AC15" s="204"/>
      <c r="AD15" s="57"/>
    </row>
    <row r="16" spans="2:37" ht="65.400000000000006" customHeight="1" x14ac:dyDescent="0.4">
      <c r="B16" s="301" t="s">
        <v>2180</v>
      </c>
      <c r="C16" s="299" t="str">
        <f>IFERROR(IF(O7="","",_xlfn.XLOOKUP(O7,'NIPs - Teste novo modelo'!B:B,'NIPs - Teste novo modelo'!H:H,0,0)), "")</f>
        <v>Mais Metropolitano</v>
      </c>
      <c r="D16" s="294"/>
      <c r="E16" s="294"/>
      <c r="F16" s="294"/>
      <c r="G16" s="197"/>
      <c r="H16" s="387"/>
      <c r="I16" s="387"/>
      <c r="J16" s="387"/>
      <c r="K16" s="387"/>
      <c r="L16" s="387"/>
      <c r="M16" s="387"/>
      <c r="N16" s="387"/>
      <c r="O16" s="387"/>
      <c r="P16" s="387"/>
      <c r="Q16" s="387"/>
      <c r="R16" s="387"/>
      <c r="S16" s="202"/>
      <c r="T16" s="203"/>
      <c r="U16" s="316"/>
      <c r="V16" s="316"/>
      <c r="W16" s="316"/>
      <c r="X16" s="316"/>
      <c r="Y16" s="316"/>
      <c r="Z16" s="316"/>
      <c r="AA16" s="316"/>
      <c r="AB16" s="316"/>
      <c r="AC16" s="204"/>
      <c r="AD16" s="57"/>
    </row>
    <row r="17" spans="2:26" ht="25.8" customHeight="1" x14ac:dyDescent="0.5">
      <c r="B17" s="301" t="s">
        <v>2183</v>
      </c>
      <c r="C17" s="299" t="str">
        <f>IFERROR(IF(O7="","",_xlfn.XLOOKUP(O7,'NIPs - Teste novo modelo'!B:B,'NIPs - Teste novo modelo'!J:J,0,0)), "")</f>
        <v>Fora da Região</v>
      </c>
      <c r="D17" s="294"/>
      <c r="E17" s="294"/>
      <c r="F17" s="294"/>
      <c r="G17" s="202"/>
      <c r="H17" s="310"/>
      <c r="I17" s="310"/>
      <c r="J17" s="310"/>
      <c r="K17" s="310"/>
      <c r="L17" s="310"/>
      <c r="M17" s="310"/>
      <c r="N17" s="310"/>
      <c r="O17" s="310"/>
      <c r="P17" s="310"/>
      <c r="Q17" s="311"/>
      <c r="R17" s="312"/>
      <c r="S17" s="202"/>
      <c r="T17" s="203"/>
      <c r="U17" s="316" t="s">
        <v>2182</v>
      </c>
      <c r="V17" s="316"/>
      <c r="W17" s="316"/>
      <c r="X17" s="316"/>
      <c r="Y17" s="316"/>
      <c r="Z17" s="317" t="str">
        <f>IFERROR(IF(O7="","",_xlfn.XLOOKUP(O7,'NIPs - Teste novo modelo'!B:B,'NIPs - Teste novo modelo'!R:R,0,0)), "")</f>
        <v>Não</v>
      </c>
    </row>
    <row r="18" spans="2:26" ht="27.6" customHeight="1" x14ac:dyDescent="0.4">
      <c r="B18" s="301" t="s">
        <v>2185</v>
      </c>
      <c r="C18" s="299" t="str">
        <f>IFERROR(IF(O7="","",_xlfn.XLOOKUP(O7,'NIPs - Teste novo modelo'!B:B,'NIPs - Teste novo modelo'!I:I,0,0)), "")</f>
        <v>Novos Associados</v>
      </c>
      <c r="D18" s="294"/>
      <c r="E18" s="294"/>
      <c r="F18" s="294"/>
      <c r="G18" s="203"/>
      <c r="H18" s="313" t="s">
        <v>2184</v>
      </c>
      <c r="I18" s="313"/>
      <c r="J18" s="314" t="str">
        <f>IFERROR(IF(O7="","",_xlfn.XLOOKUP(O7,'NIPs - Teste novo modelo'!B:B,'NIPs - Teste novo modelo'!Y:Y,0,0)), "")</f>
        <v>Regulação - Eletiva</v>
      </c>
      <c r="K18" s="313"/>
      <c r="L18" s="315"/>
      <c r="M18" s="313" t="s">
        <v>2222</v>
      </c>
      <c r="N18" s="313"/>
      <c r="O18" s="313"/>
      <c r="P18" s="314" t="str">
        <f>IFERROR(IF(O7="","",_xlfn.XLOOKUP(O7,'NIPs - Teste novo modelo'!B:B,'NIPs - Teste novo modelo'!AA:AA,0,0)), "")</f>
        <v>Evitável</v>
      </c>
      <c r="Q18" s="313"/>
      <c r="R18" s="316"/>
      <c r="S18" s="202"/>
      <c r="T18" s="203"/>
      <c r="U18" s="316"/>
      <c r="V18" s="316"/>
      <c r="W18" s="316"/>
      <c r="X18" s="316"/>
      <c r="Y18" s="316"/>
      <c r="Z18" s="316"/>
    </row>
    <row r="19" spans="2:26" ht="25.8" customHeight="1" x14ac:dyDescent="0.5">
      <c r="B19" s="301"/>
      <c r="C19" s="302"/>
      <c r="D19" s="303"/>
      <c r="E19" s="294"/>
      <c r="F19" s="294"/>
      <c r="G19" s="197"/>
      <c r="H19" s="386" t="s">
        <v>120</v>
      </c>
      <c r="I19" s="386"/>
      <c r="J19" s="386"/>
      <c r="K19" s="386"/>
      <c r="L19" s="386"/>
      <c r="M19" s="386"/>
      <c r="N19" s="386"/>
      <c r="O19" s="386"/>
      <c r="P19" s="386"/>
      <c r="Q19" s="386"/>
      <c r="R19" s="309"/>
      <c r="S19" s="202"/>
      <c r="T19" s="203"/>
      <c r="U19" s="316" t="s">
        <v>2238</v>
      </c>
      <c r="V19" s="316"/>
      <c r="W19" s="316"/>
      <c r="X19" s="316"/>
      <c r="Y19" s="316"/>
      <c r="Z19" s="392" t="str">
        <f>IFERROR(IF(O7="","",_xlfn.XLOOKUP(O7,'NIPs - Teste novo modelo'!B:B,'NIPs - Teste novo modelo'!U:U,0,0)), "")</f>
        <v>Não</v>
      </c>
    </row>
    <row r="20" spans="2:26" ht="21.6" customHeight="1" x14ac:dyDescent="0.5">
      <c r="B20" s="301" t="s">
        <v>2189</v>
      </c>
      <c r="C20" s="294" t="str">
        <f>IFERROR(IF(O7="","",IF(_xlfn.XLOOKUP(O7,'NIPs - Teste novo modelo'!A:A,'NIPs - Teste novo modelo'!N:N,0,0)="Reincidente","Sim","Não")), "")</f>
        <v>Não</v>
      </c>
      <c r="D20" s="294"/>
      <c r="E20" s="294"/>
      <c r="F20" s="294"/>
      <c r="G20" s="197"/>
      <c r="H20" s="386" t="str">
        <f>IFERROR(IF(O7="","",_xlfn.XLOOKUP(O7,'NIPs - Teste novo modelo'!B:B,'NIPs - Teste novo modelo'!W:W,0,0)), "Nº Demanda não encontrada")</f>
        <v>Demora no processo de cirurgia</v>
      </c>
      <c r="I20" s="386"/>
      <c r="J20" s="386"/>
      <c r="K20" s="386"/>
      <c r="L20" s="386"/>
      <c r="M20" s="386"/>
      <c r="N20" s="386"/>
      <c r="O20" s="386"/>
      <c r="P20" s="386"/>
      <c r="Q20" s="386"/>
      <c r="R20" s="309"/>
      <c r="S20" s="202"/>
      <c r="T20" s="203"/>
      <c r="U20" s="316"/>
      <c r="V20" s="316"/>
      <c r="W20" s="316"/>
      <c r="X20" s="316"/>
      <c r="Y20" s="316"/>
      <c r="Z20" s="392"/>
    </row>
    <row r="21" spans="2:26" ht="12" customHeight="1" x14ac:dyDescent="0.5">
      <c r="B21" s="301"/>
      <c r="C21" s="294"/>
      <c r="D21" s="294"/>
      <c r="E21" s="294"/>
      <c r="F21" s="294"/>
      <c r="G21" s="197"/>
      <c r="H21" s="386"/>
      <c r="I21" s="386"/>
      <c r="J21" s="386"/>
      <c r="K21" s="386"/>
      <c r="L21" s="386"/>
      <c r="M21" s="386"/>
      <c r="N21" s="386"/>
      <c r="O21" s="386"/>
      <c r="P21" s="386"/>
      <c r="Q21" s="386"/>
      <c r="R21" s="309"/>
      <c r="S21" s="202"/>
      <c r="T21" s="197"/>
      <c r="U21" s="316" t="s">
        <v>2313</v>
      </c>
      <c r="V21" s="316"/>
      <c r="W21" s="316"/>
      <c r="X21" s="316"/>
      <c r="Y21" s="316"/>
      <c r="Z21" s="317" t="str">
        <f>IFERROR(IF(O7="","",_xlfn.XLOOKUP(O7,'NIPs - Teste novo modelo'!B:B,'NIPs - Teste novo modelo'!AC:AC,0,0)), "")</f>
        <v>Perda de SLA</v>
      </c>
    </row>
    <row r="22" spans="2:26" ht="51" customHeight="1" x14ac:dyDescent="0.4">
      <c r="B22" s="304" t="s">
        <v>2589</v>
      </c>
      <c r="C22" s="294"/>
      <c r="D22" s="322" cm="1">
        <f t="array" ref="D22:E22">IFERROR(IF(O7:P7="","",_xlfn.XLOOKUP(O7,'NIPs - Teste novo modelo'!B:B,'NIPs - Teste novo modelo'!A:A,0,0)), "Nº Demanda não encontrada")</f>
        <v>45628</v>
      </c>
      <c r="E22" s="294" t="str">
        <v/>
      </c>
      <c r="F22" s="294"/>
      <c r="G22" s="384" t="str">
        <f>IFERROR(IF(O7="","",_xlfn.XLOOKUP(O7,'NIPs - Teste novo modelo'!B:B,'NIPs - Teste novo modelo'!AD:AD,0,0)), "Nº Demanda não encontrada")</f>
        <v xml:space="preserve">&gt; 23/09 - Beneficiária solicita informações sobre locais para realização de ciurgia, orientada sobre fluxo de cirurgia eletiva;
&gt; 19/10 - Beneficiária retorna contato solicitando posição da autorização da cirurgia pois em seu aplicativo estava aparecendo o nome de um médico da Leve e a beneficiária optou por realizar com profissional particular, solicitado o envio da carta de honorários médicos para a caixa de atendimento;
&gt; 20/10 - Beneficiária  encaminha carta para caixa de atendimento;
&gt; 22/10 - Aberto caso para regulação para solicitar alteração de profissional em guia aberta;
&gt; 18/11 a 28/11 - Beneficiária entra em contato com a Central Fale Leve, solicitando posição da autorização e é informado que guia consta com setor de OPME.
&gt; 28/11 - Beneficiária formaliza ameaça, porém, atendimento especializado não consegue contato para acolhimento;
</v>
      </c>
      <c r="H22" s="384"/>
      <c r="I22" s="384"/>
      <c r="J22" s="384"/>
      <c r="K22" s="384"/>
      <c r="L22" s="384"/>
      <c r="M22" s="384"/>
      <c r="N22" s="384"/>
      <c r="O22" s="384"/>
      <c r="P22" s="384"/>
      <c r="Q22" s="384"/>
      <c r="R22" s="384"/>
      <c r="S22" s="202"/>
      <c r="T22" s="197"/>
      <c r="U22" s="316"/>
      <c r="V22" s="316"/>
      <c r="W22" s="316"/>
      <c r="X22" s="316"/>
      <c r="Y22" s="316"/>
      <c r="Z22" s="316"/>
    </row>
    <row r="23" spans="2:26" ht="3.6" customHeight="1" x14ac:dyDescent="0.4">
      <c r="B23" s="301"/>
      <c r="C23" s="303"/>
      <c r="D23" s="303"/>
      <c r="E23" s="198"/>
      <c r="F23" s="198"/>
      <c r="G23" s="384"/>
      <c r="H23" s="384"/>
      <c r="I23" s="384"/>
      <c r="J23" s="384"/>
      <c r="K23" s="384"/>
      <c r="L23" s="384"/>
      <c r="M23" s="384"/>
      <c r="N23" s="384"/>
      <c r="O23" s="384"/>
      <c r="P23" s="384"/>
      <c r="Q23" s="384"/>
      <c r="R23" s="384"/>
      <c r="S23" s="202"/>
      <c r="T23" s="197"/>
      <c r="U23" s="316"/>
      <c r="V23" s="316"/>
      <c r="W23" s="316"/>
      <c r="X23" s="316"/>
      <c r="Y23" s="316"/>
      <c r="Z23" s="316"/>
    </row>
    <row r="24" spans="2:26" ht="17.399999999999999" customHeight="1" x14ac:dyDescent="0.3">
      <c r="B24" s="295"/>
      <c r="C24" s="198"/>
      <c r="D24" s="198"/>
      <c r="E24" s="198"/>
      <c r="F24" s="198"/>
      <c r="G24" s="384"/>
      <c r="H24" s="384"/>
      <c r="I24" s="384"/>
      <c r="J24" s="384"/>
      <c r="K24" s="384"/>
      <c r="L24" s="384"/>
      <c r="M24" s="384"/>
      <c r="N24" s="384"/>
      <c r="O24" s="384"/>
      <c r="P24" s="384"/>
      <c r="Q24" s="384"/>
      <c r="R24" s="384"/>
      <c r="S24" s="202"/>
      <c r="T24" s="197"/>
      <c r="U24" s="204"/>
      <c r="V24" s="204"/>
      <c r="W24" s="204"/>
      <c r="X24" s="204"/>
      <c r="Y24" s="204"/>
      <c r="Z24" s="204"/>
    </row>
    <row r="25" spans="2:26" ht="5.4" customHeight="1" x14ac:dyDescent="0.3">
      <c r="B25" s="198"/>
      <c r="C25" s="198"/>
      <c r="D25" s="198"/>
      <c r="E25" s="198"/>
      <c r="F25" s="198"/>
      <c r="G25" s="384"/>
      <c r="H25" s="384"/>
      <c r="I25" s="384"/>
      <c r="J25" s="384"/>
      <c r="K25" s="384"/>
      <c r="L25" s="384"/>
      <c r="M25" s="384"/>
      <c r="N25" s="384"/>
      <c r="O25" s="384"/>
      <c r="P25" s="384"/>
      <c r="Q25" s="384"/>
      <c r="R25" s="384"/>
      <c r="S25" s="202"/>
      <c r="T25" s="197"/>
      <c r="U25" s="204"/>
      <c r="V25" s="204"/>
      <c r="W25" s="204"/>
      <c r="X25" s="204"/>
      <c r="Y25" s="204"/>
      <c r="Z25" s="204"/>
    </row>
    <row r="26" spans="2:26" ht="11.4" customHeight="1" x14ac:dyDescent="0.3">
      <c r="B26" s="198"/>
      <c r="C26" s="198"/>
      <c r="D26" s="198"/>
      <c r="E26" s="198"/>
      <c r="F26" s="198"/>
      <c r="G26" s="384"/>
      <c r="H26" s="384"/>
      <c r="I26" s="384"/>
      <c r="J26" s="384"/>
      <c r="K26" s="384"/>
      <c r="L26" s="384"/>
      <c r="M26" s="384"/>
      <c r="N26" s="384"/>
      <c r="O26" s="384"/>
      <c r="P26" s="384"/>
      <c r="Q26" s="384"/>
      <c r="R26" s="384"/>
      <c r="S26" s="202"/>
      <c r="T26" s="197"/>
      <c r="U26" s="204"/>
      <c r="V26" s="204"/>
      <c r="W26" s="204"/>
      <c r="X26" s="204"/>
      <c r="Y26" s="204"/>
      <c r="Z26" s="204"/>
    </row>
    <row r="27" spans="2:26" ht="96" customHeight="1" x14ac:dyDescent="0.3">
      <c r="B27" s="198"/>
      <c r="C27" s="198"/>
      <c r="D27" s="198"/>
      <c r="E27" s="198"/>
      <c r="F27" s="198"/>
      <c r="G27" s="384"/>
      <c r="H27" s="384"/>
      <c r="I27" s="384"/>
      <c r="J27" s="384"/>
      <c r="K27" s="384"/>
      <c r="L27" s="384"/>
      <c r="M27" s="384"/>
      <c r="N27" s="384"/>
      <c r="O27" s="384"/>
      <c r="P27" s="384"/>
      <c r="Q27" s="384"/>
      <c r="R27" s="384"/>
      <c r="S27" s="202"/>
      <c r="T27" s="197"/>
      <c r="U27" s="204"/>
      <c r="V27" s="204"/>
      <c r="W27" s="204"/>
      <c r="X27" s="204"/>
      <c r="Y27" s="204"/>
      <c r="Z27" s="204"/>
    </row>
  </sheetData>
  <mergeCells count="11">
    <mergeCell ref="H3:P6"/>
    <mergeCell ref="M7:N7"/>
    <mergeCell ref="H9:Q9"/>
    <mergeCell ref="Z19:Z20"/>
    <mergeCell ref="T10:AC10"/>
    <mergeCell ref="G22:R27"/>
    <mergeCell ref="B13:F13"/>
    <mergeCell ref="H19:Q19"/>
    <mergeCell ref="H20:Q20"/>
    <mergeCell ref="H21:Q21"/>
    <mergeCell ref="H10:R16"/>
  </mergeCells>
  <pageMargins left="0.511811024" right="0.511811024" top="0.78740157499999996" bottom="0.78740157499999996" header="0.31496062000000002" footer="0.31496062000000002"/>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BF4EAB-2F84-41E7-BC57-510B7432219C}">
  <dimension ref="B3:AF227"/>
  <sheetViews>
    <sheetView showGridLines="0" topLeftCell="A297" zoomScale="85" zoomScaleNormal="85" workbookViewId="0">
      <selection activeCell="S214" sqref="S214"/>
    </sheetView>
  </sheetViews>
  <sheetFormatPr defaultRowHeight="14.4" x14ac:dyDescent="0.3"/>
  <cols>
    <col min="2" max="2" width="38.77734375" customWidth="1"/>
    <col min="3" max="3" width="15.5546875" bestFit="1" customWidth="1"/>
    <col min="4" max="4" width="9.109375" bestFit="1" customWidth="1"/>
    <col min="6" max="6" width="31.44140625" bestFit="1" customWidth="1"/>
    <col min="8" max="8" width="11.6640625" bestFit="1" customWidth="1"/>
    <col min="9" max="9" width="27.44140625" bestFit="1" customWidth="1"/>
    <col min="14" max="14" width="27.44140625" bestFit="1" customWidth="1"/>
    <col min="15" max="15" width="11.33203125" bestFit="1" customWidth="1"/>
    <col min="16" max="16" width="14.44140625" bestFit="1" customWidth="1"/>
    <col min="17" max="17" width="18" bestFit="1" customWidth="1"/>
    <col min="18" max="18" width="9.33203125" bestFit="1" customWidth="1"/>
    <col min="19" max="19" width="10.21875" bestFit="1" customWidth="1"/>
    <col min="20" max="20" width="14" bestFit="1" customWidth="1"/>
    <col min="21" max="21" width="27.44140625" bestFit="1" customWidth="1"/>
    <col min="31" max="31" width="16.6640625" bestFit="1" customWidth="1"/>
  </cols>
  <sheetData>
    <row r="3" spans="2:4" x14ac:dyDescent="0.3">
      <c r="B3" s="13" t="s">
        <v>2375</v>
      </c>
      <c r="C3">
        <v>9</v>
      </c>
      <c r="D3" s="126">
        <f>C3/$C$20</f>
        <v>0.10227272727272728</v>
      </c>
    </row>
    <row r="4" spans="2:4" x14ac:dyDescent="0.3">
      <c r="B4" s="13" t="s">
        <v>29</v>
      </c>
      <c r="C4">
        <v>6</v>
      </c>
      <c r="D4" s="126">
        <f t="shared" ref="D4:D17" si="0">C4/$C$20+D3</f>
        <v>0.17045454545454547</v>
      </c>
    </row>
    <row r="5" spans="2:4" x14ac:dyDescent="0.3">
      <c r="B5" s="13" t="s">
        <v>38</v>
      </c>
      <c r="C5">
        <v>6</v>
      </c>
      <c r="D5" s="126">
        <f t="shared" si="0"/>
        <v>0.23863636363636365</v>
      </c>
    </row>
    <row r="6" spans="2:4" x14ac:dyDescent="0.3">
      <c r="B6" s="13" t="s">
        <v>35</v>
      </c>
      <c r="C6">
        <v>6</v>
      </c>
      <c r="D6" s="126">
        <f t="shared" si="0"/>
        <v>0.30681818181818182</v>
      </c>
    </row>
    <row r="7" spans="2:4" x14ac:dyDescent="0.3">
      <c r="B7" s="13" t="s">
        <v>27</v>
      </c>
      <c r="C7">
        <v>6</v>
      </c>
      <c r="D7" s="126">
        <f t="shared" si="0"/>
        <v>0.375</v>
      </c>
    </row>
    <row r="8" spans="2:4" x14ac:dyDescent="0.3">
      <c r="B8" s="13" t="s">
        <v>30</v>
      </c>
      <c r="C8">
        <v>5</v>
      </c>
      <c r="D8" s="126">
        <f t="shared" si="0"/>
        <v>0.43181818181818182</v>
      </c>
    </row>
    <row r="9" spans="2:4" x14ac:dyDescent="0.3">
      <c r="B9" s="13" t="s">
        <v>2483</v>
      </c>
      <c r="C9">
        <v>4</v>
      </c>
      <c r="D9" s="126">
        <f t="shared" si="0"/>
        <v>0.47727272727272729</v>
      </c>
    </row>
    <row r="10" spans="2:4" x14ac:dyDescent="0.3">
      <c r="B10" s="13" t="s">
        <v>2478</v>
      </c>
      <c r="C10">
        <v>4</v>
      </c>
      <c r="D10" s="126">
        <f t="shared" si="0"/>
        <v>0.52272727272727271</v>
      </c>
    </row>
    <row r="11" spans="2:4" x14ac:dyDescent="0.3">
      <c r="B11" s="13" t="s">
        <v>44</v>
      </c>
      <c r="C11">
        <v>3</v>
      </c>
      <c r="D11" s="126">
        <f t="shared" si="0"/>
        <v>0.55681818181818177</v>
      </c>
    </row>
    <row r="12" spans="2:4" x14ac:dyDescent="0.3">
      <c r="B12" s="13" t="s">
        <v>56</v>
      </c>
      <c r="C12">
        <v>3</v>
      </c>
      <c r="D12" s="126">
        <f t="shared" si="0"/>
        <v>0.59090909090909083</v>
      </c>
    </row>
    <row r="13" spans="2:4" x14ac:dyDescent="0.3">
      <c r="B13" s="13" t="s">
        <v>2754</v>
      </c>
      <c r="C13">
        <v>3</v>
      </c>
      <c r="D13" s="126">
        <f t="shared" si="0"/>
        <v>0.62499999999999989</v>
      </c>
    </row>
    <row r="14" spans="2:4" x14ac:dyDescent="0.3">
      <c r="B14" s="13" t="s">
        <v>186</v>
      </c>
      <c r="C14">
        <v>3</v>
      </c>
      <c r="D14" s="126">
        <f t="shared" si="0"/>
        <v>0.65909090909090895</v>
      </c>
    </row>
    <row r="15" spans="2:4" x14ac:dyDescent="0.3">
      <c r="B15" s="13" t="s">
        <v>50</v>
      </c>
      <c r="C15">
        <v>3</v>
      </c>
      <c r="D15" s="126">
        <f t="shared" si="0"/>
        <v>0.69318181818181801</v>
      </c>
    </row>
    <row r="16" spans="2:4" x14ac:dyDescent="0.3">
      <c r="B16" s="320" t="s">
        <v>42</v>
      </c>
      <c r="C16">
        <v>2</v>
      </c>
      <c r="D16" s="126">
        <f t="shared" si="0"/>
        <v>0.71590909090909072</v>
      </c>
    </row>
    <row r="17" spans="2:4" x14ac:dyDescent="0.3">
      <c r="B17" s="81" t="s">
        <v>85</v>
      </c>
      <c r="C17">
        <v>2</v>
      </c>
      <c r="D17" s="126">
        <f t="shared" si="0"/>
        <v>0.73863636363636342</v>
      </c>
    </row>
    <row r="18" spans="2:4" x14ac:dyDescent="0.3">
      <c r="B18" s="364" t="s">
        <v>32</v>
      </c>
      <c r="C18">
        <v>2</v>
      </c>
      <c r="D18" s="126">
        <f t="shared" ref="D18:D19" si="1">C18/$C$20+D17</f>
        <v>0.76136363636363613</v>
      </c>
    </row>
    <row r="19" spans="2:4" x14ac:dyDescent="0.3">
      <c r="B19" s="365" t="s">
        <v>2609</v>
      </c>
      <c r="C19">
        <v>21</v>
      </c>
      <c r="D19" s="126">
        <f t="shared" si="1"/>
        <v>0.99999999999999978</v>
      </c>
    </row>
    <row r="20" spans="2:4" x14ac:dyDescent="0.3">
      <c r="C20">
        <f>SUM(C3:C19)</f>
        <v>88</v>
      </c>
    </row>
    <row r="22" spans="2:4" x14ac:dyDescent="0.3">
      <c r="B22" s="13" t="s">
        <v>81</v>
      </c>
      <c r="C22">
        <v>1</v>
      </c>
    </row>
    <row r="23" spans="2:4" x14ac:dyDescent="0.3">
      <c r="B23" s="13" t="s">
        <v>2402</v>
      </c>
      <c r="C23">
        <v>1</v>
      </c>
    </row>
    <row r="24" spans="2:4" x14ac:dyDescent="0.3">
      <c r="B24" s="13" t="s">
        <v>211</v>
      </c>
      <c r="C24">
        <v>1</v>
      </c>
    </row>
    <row r="25" spans="2:4" x14ac:dyDescent="0.3">
      <c r="B25" s="13" t="s">
        <v>125</v>
      </c>
      <c r="C25">
        <v>1</v>
      </c>
    </row>
    <row r="26" spans="2:4" x14ac:dyDescent="0.3">
      <c r="B26" s="13" t="s">
        <v>86</v>
      </c>
      <c r="C26">
        <v>1</v>
      </c>
    </row>
    <row r="27" spans="2:4" x14ac:dyDescent="0.3">
      <c r="B27" s="13" t="s">
        <v>2473</v>
      </c>
      <c r="C27">
        <v>1</v>
      </c>
    </row>
    <row r="28" spans="2:4" x14ac:dyDescent="0.3">
      <c r="B28" s="13" t="s">
        <v>60</v>
      </c>
      <c r="C28">
        <v>1</v>
      </c>
    </row>
    <row r="29" spans="2:4" x14ac:dyDescent="0.3">
      <c r="B29" s="13" t="s">
        <v>2482</v>
      </c>
      <c r="C29">
        <v>1</v>
      </c>
    </row>
    <row r="30" spans="2:4" x14ac:dyDescent="0.3">
      <c r="B30" s="13" t="s">
        <v>47</v>
      </c>
      <c r="C30">
        <v>1</v>
      </c>
    </row>
    <row r="31" spans="2:4" x14ac:dyDescent="0.3">
      <c r="B31" s="13" t="s">
        <v>54</v>
      </c>
      <c r="C31">
        <v>1</v>
      </c>
    </row>
    <row r="32" spans="2:4" x14ac:dyDescent="0.3">
      <c r="B32" s="13" t="s">
        <v>71</v>
      </c>
      <c r="C32">
        <v>1</v>
      </c>
    </row>
    <row r="51" spans="2:4" x14ac:dyDescent="0.3">
      <c r="B51" s="4" t="s">
        <v>36</v>
      </c>
      <c r="C51">
        <v>5</v>
      </c>
      <c r="D51" s="126">
        <f>C51/$C$55</f>
        <v>0.41666666666666669</v>
      </c>
    </row>
    <row r="52" spans="2:4" x14ac:dyDescent="0.3">
      <c r="B52" s="6" t="s">
        <v>28</v>
      </c>
      <c r="C52">
        <v>3</v>
      </c>
      <c r="D52" s="126">
        <f>C52/$C$55+D51</f>
        <v>0.66666666666666674</v>
      </c>
    </row>
    <row r="53" spans="2:4" x14ac:dyDescent="0.3">
      <c r="B53" s="6" t="s">
        <v>43</v>
      </c>
      <c r="C53">
        <v>2</v>
      </c>
      <c r="D53" s="126">
        <f t="shared" ref="D53:D54" si="2">C53/$C$55+D52</f>
        <v>0.83333333333333337</v>
      </c>
    </row>
    <row r="54" spans="2:4" x14ac:dyDescent="0.3">
      <c r="B54" s="6" t="s">
        <v>46</v>
      </c>
      <c r="C54">
        <v>2</v>
      </c>
      <c r="D54" s="126">
        <f t="shared" si="2"/>
        <v>1</v>
      </c>
    </row>
    <row r="55" spans="2:4" x14ac:dyDescent="0.3">
      <c r="C55">
        <f>SUM(C51:C54)</f>
        <v>12</v>
      </c>
      <c r="D55" s="126"/>
    </row>
    <row r="70" spans="2:4" x14ac:dyDescent="0.3">
      <c r="B70" s="13" t="s">
        <v>2375</v>
      </c>
      <c r="C70">
        <v>8</v>
      </c>
      <c r="D70" s="126">
        <f>C70/$C$90</f>
        <v>0.16</v>
      </c>
    </row>
    <row r="71" spans="2:4" x14ac:dyDescent="0.3">
      <c r="B71" s="13" t="s">
        <v>30</v>
      </c>
      <c r="C71">
        <v>5</v>
      </c>
      <c r="D71" s="126">
        <f>C71/$C$90+D70</f>
        <v>0.26</v>
      </c>
    </row>
    <row r="72" spans="2:4" x14ac:dyDescent="0.3">
      <c r="B72" s="13" t="s">
        <v>29</v>
      </c>
      <c r="C72">
        <v>5</v>
      </c>
      <c r="D72" s="126">
        <f t="shared" ref="D72:D89" si="3">C72/$C$90+D71</f>
        <v>0.36</v>
      </c>
    </row>
    <row r="73" spans="2:4" x14ac:dyDescent="0.3">
      <c r="B73" s="13" t="s">
        <v>35</v>
      </c>
      <c r="C73">
        <v>4</v>
      </c>
      <c r="D73" s="126">
        <f t="shared" si="3"/>
        <v>0.44</v>
      </c>
    </row>
    <row r="74" spans="2:4" x14ac:dyDescent="0.3">
      <c r="B74" s="13" t="s">
        <v>2478</v>
      </c>
      <c r="C74">
        <v>4</v>
      </c>
      <c r="D74" s="126">
        <f t="shared" si="3"/>
        <v>0.52</v>
      </c>
    </row>
    <row r="75" spans="2:4" x14ac:dyDescent="0.3">
      <c r="B75" s="13" t="s">
        <v>27</v>
      </c>
      <c r="C75">
        <v>4</v>
      </c>
      <c r="D75" s="126">
        <f t="shared" si="3"/>
        <v>0.6</v>
      </c>
    </row>
    <row r="76" spans="2:4" x14ac:dyDescent="0.3">
      <c r="B76" s="13" t="s">
        <v>44</v>
      </c>
      <c r="C76">
        <v>3</v>
      </c>
      <c r="D76" s="126">
        <f t="shared" si="3"/>
        <v>0.65999999999999992</v>
      </c>
    </row>
    <row r="77" spans="2:4" x14ac:dyDescent="0.3">
      <c r="B77" s="13" t="s">
        <v>2483</v>
      </c>
      <c r="C77">
        <v>3</v>
      </c>
      <c r="D77" s="126">
        <f t="shared" si="3"/>
        <v>0.72</v>
      </c>
    </row>
    <row r="78" spans="2:4" x14ac:dyDescent="0.3">
      <c r="B78" s="13" t="s">
        <v>42</v>
      </c>
      <c r="C78">
        <v>2</v>
      </c>
      <c r="D78" s="126">
        <f t="shared" si="3"/>
        <v>0.76</v>
      </c>
    </row>
    <row r="79" spans="2:4" x14ac:dyDescent="0.3">
      <c r="B79" s="13" t="s">
        <v>2516</v>
      </c>
      <c r="C79">
        <v>2</v>
      </c>
      <c r="D79" s="126">
        <f t="shared" si="3"/>
        <v>0.8</v>
      </c>
    </row>
    <row r="80" spans="2:4" x14ac:dyDescent="0.3">
      <c r="B80" s="13" t="s">
        <v>211</v>
      </c>
      <c r="C80">
        <v>1</v>
      </c>
      <c r="D80" s="126">
        <f t="shared" si="3"/>
        <v>0.82000000000000006</v>
      </c>
    </row>
    <row r="81" spans="2:4" x14ac:dyDescent="0.3">
      <c r="B81" s="13" t="s">
        <v>32</v>
      </c>
      <c r="C81">
        <v>1</v>
      </c>
      <c r="D81" s="126">
        <f t="shared" si="3"/>
        <v>0.84000000000000008</v>
      </c>
    </row>
    <row r="82" spans="2:4" x14ac:dyDescent="0.3">
      <c r="B82" s="13" t="s">
        <v>2402</v>
      </c>
      <c r="C82">
        <v>1</v>
      </c>
      <c r="D82" s="126">
        <f t="shared" si="3"/>
        <v>0.8600000000000001</v>
      </c>
    </row>
    <row r="83" spans="2:4" x14ac:dyDescent="0.3">
      <c r="B83" s="13" t="s">
        <v>81</v>
      </c>
      <c r="C83">
        <v>1</v>
      </c>
      <c r="D83" s="126">
        <f t="shared" si="3"/>
        <v>0.88000000000000012</v>
      </c>
    </row>
    <row r="84" spans="2:4" x14ac:dyDescent="0.3">
      <c r="B84" s="13" t="s">
        <v>47</v>
      </c>
      <c r="C84">
        <v>1</v>
      </c>
      <c r="D84" s="126">
        <f t="shared" si="3"/>
        <v>0.90000000000000013</v>
      </c>
    </row>
    <row r="85" spans="2:4" x14ac:dyDescent="0.3">
      <c r="B85" s="13" t="s">
        <v>2473</v>
      </c>
      <c r="C85">
        <v>1</v>
      </c>
      <c r="D85" s="126">
        <f t="shared" si="3"/>
        <v>0.92000000000000015</v>
      </c>
    </row>
    <row r="86" spans="2:4" x14ac:dyDescent="0.3">
      <c r="B86" s="13" t="s">
        <v>125</v>
      </c>
      <c r="C86">
        <v>1</v>
      </c>
      <c r="D86" s="126">
        <f t="shared" si="3"/>
        <v>0.94000000000000017</v>
      </c>
    </row>
    <row r="87" spans="2:4" x14ac:dyDescent="0.3">
      <c r="B87" s="13" t="s">
        <v>2482</v>
      </c>
      <c r="C87">
        <v>1</v>
      </c>
      <c r="D87" s="126">
        <f t="shared" si="3"/>
        <v>0.96000000000000019</v>
      </c>
    </row>
    <row r="88" spans="2:4" x14ac:dyDescent="0.3">
      <c r="B88" s="13" t="s">
        <v>90</v>
      </c>
      <c r="C88">
        <v>1</v>
      </c>
      <c r="D88" s="126">
        <f t="shared" si="3"/>
        <v>0.9800000000000002</v>
      </c>
    </row>
    <row r="89" spans="2:4" x14ac:dyDescent="0.3">
      <c r="B89" s="13" t="s">
        <v>186</v>
      </c>
      <c r="C89">
        <v>1</v>
      </c>
      <c r="D89" s="126">
        <f t="shared" si="3"/>
        <v>1.0000000000000002</v>
      </c>
    </row>
    <row r="90" spans="2:4" x14ac:dyDescent="0.3">
      <c r="C90">
        <f>SUM(C70:C89)</f>
        <v>50</v>
      </c>
    </row>
    <row r="99" spans="2:4" x14ac:dyDescent="0.3">
      <c r="B99" s="5" t="s">
        <v>192</v>
      </c>
      <c r="C99" t="s">
        <v>2612</v>
      </c>
      <c r="D99" s="126">
        <f>C100/$C$111</f>
        <v>0.45714285714285713</v>
      </c>
    </row>
    <row r="100" spans="2:4" x14ac:dyDescent="0.3">
      <c r="B100" s="251" t="s">
        <v>196</v>
      </c>
      <c r="C100" s="5">
        <v>16</v>
      </c>
      <c r="D100" s="126">
        <f t="shared" ref="D100:D109" si="4">C101/$C$111+D99</f>
        <v>0.6</v>
      </c>
    </row>
    <row r="101" spans="2:4" x14ac:dyDescent="0.3">
      <c r="B101" s="251" t="s">
        <v>2472</v>
      </c>
      <c r="C101" s="5">
        <v>5</v>
      </c>
      <c r="D101" s="126">
        <f t="shared" si="4"/>
        <v>0.7142857142857143</v>
      </c>
    </row>
    <row r="102" spans="2:4" x14ac:dyDescent="0.3">
      <c r="B102" s="251" t="s">
        <v>26</v>
      </c>
      <c r="C102" s="5">
        <v>4</v>
      </c>
      <c r="D102" s="126">
        <f t="shared" si="4"/>
        <v>0.77142857142857146</v>
      </c>
    </row>
    <row r="103" spans="2:4" x14ac:dyDescent="0.3">
      <c r="B103" s="251" t="s">
        <v>2020</v>
      </c>
      <c r="C103" s="5">
        <v>2</v>
      </c>
      <c r="D103" s="126">
        <f t="shared" si="4"/>
        <v>0.82857142857142863</v>
      </c>
    </row>
    <row r="104" spans="2:4" x14ac:dyDescent="0.3">
      <c r="B104" s="251" t="s">
        <v>34</v>
      </c>
      <c r="C104" s="5">
        <v>2</v>
      </c>
      <c r="D104" s="126">
        <f t="shared" si="4"/>
        <v>0.85714285714285721</v>
      </c>
    </row>
    <row r="105" spans="2:4" x14ac:dyDescent="0.3">
      <c r="B105" s="251" t="s">
        <v>2240</v>
      </c>
      <c r="C105" s="5">
        <v>1</v>
      </c>
      <c r="D105" s="126">
        <f t="shared" si="4"/>
        <v>0.88571428571428579</v>
      </c>
    </row>
    <row r="106" spans="2:4" x14ac:dyDescent="0.3">
      <c r="B106" s="4" t="s">
        <v>2603</v>
      </c>
      <c r="C106" s="5">
        <v>1</v>
      </c>
      <c r="D106" s="126">
        <f t="shared" si="4"/>
        <v>0.91428571428571437</v>
      </c>
    </row>
    <row r="107" spans="2:4" x14ac:dyDescent="0.3">
      <c r="B107" s="4" t="s">
        <v>2558</v>
      </c>
      <c r="C107" s="5">
        <v>1</v>
      </c>
      <c r="D107" s="126">
        <f t="shared" si="4"/>
        <v>0.94285714285714295</v>
      </c>
    </row>
    <row r="108" spans="2:4" x14ac:dyDescent="0.3">
      <c r="B108" s="251" t="s">
        <v>2073</v>
      </c>
      <c r="C108" s="5">
        <v>1</v>
      </c>
      <c r="D108" s="126">
        <f t="shared" si="4"/>
        <v>0.97142857142857153</v>
      </c>
    </row>
    <row r="109" spans="2:4" x14ac:dyDescent="0.3">
      <c r="B109" s="251" t="s">
        <v>2475</v>
      </c>
      <c r="C109" s="5">
        <v>1</v>
      </c>
      <c r="D109" s="126">
        <f t="shared" si="4"/>
        <v>1</v>
      </c>
    </row>
    <row r="110" spans="2:4" x14ac:dyDescent="0.3">
      <c r="B110" s="251" t="s">
        <v>102</v>
      </c>
      <c r="C110" s="5">
        <v>1</v>
      </c>
    </row>
    <row r="111" spans="2:4" x14ac:dyDescent="0.3">
      <c r="C111">
        <f>SUM(C100:C110)</f>
        <v>35</v>
      </c>
    </row>
    <row r="121" spans="2:7" x14ac:dyDescent="0.3">
      <c r="B121" s="329" t="s">
        <v>2647</v>
      </c>
      <c r="C121" s="324" t="s">
        <v>2613</v>
      </c>
      <c r="D121" s="325" t="s">
        <v>2614</v>
      </c>
      <c r="E121" s="326" t="s">
        <v>2554</v>
      </c>
      <c r="F121" s="326" t="s">
        <v>2615</v>
      </c>
      <c r="G121" s="326" t="s">
        <v>2616</v>
      </c>
    </row>
    <row r="122" spans="2:7" x14ac:dyDescent="0.3">
      <c r="C122" s="6">
        <v>53</v>
      </c>
      <c r="D122" s="6">
        <v>42</v>
      </c>
      <c r="E122" s="6">
        <v>47</v>
      </c>
      <c r="F122" s="6">
        <v>39</v>
      </c>
      <c r="G122" s="6">
        <v>55</v>
      </c>
    </row>
    <row r="123" spans="2:7" x14ac:dyDescent="0.3">
      <c r="C123" s="323"/>
      <c r="D123" s="327">
        <v>-0.34042553191489366</v>
      </c>
      <c r="E123" s="328">
        <v>0.22580645161290325</v>
      </c>
      <c r="F123" s="328">
        <v>-0.26315789473684215</v>
      </c>
      <c r="G123" s="273">
        <f>G122/F122-1</f>
        <v>0.41025641025641035</v>
      </c>
    </row>
    <row r="148" spans="2:32" x14ac:dyDescent="0.3">
      <c r="B148" s="6" t="s">
        <v>2516</v>
      </c>
      <c r="C148">
        <v>3</v>
      </c>
      <c r="D148" s="126">
        <f>C148/$C$155</f>
        <v>0.25</v>
      </c>
    </row>
    <row r="149" spans="2:32" x14ac:dyDescent="0.3">
      <c r="B149" s="6" t="s">
        <v>30</v>
      </c>
      <c r="C149">
        <v>3</v>
      </c>
      <c r="D149" s="126">
        <f t="shared" ref="D149:D154" si="5">C149/$C$155+D148</f>
        <v>0.5</v>
      </c>
      <c r="AB149" s="6" t="s">
        <v>46</v>
      </c>
      <c r="AE149" s="6"/>
      <c r="AF149" t="s">
        <v>2848</v>
      </c>
    </row>
    <row r="150" spans="2:32" x14ac:dyDescent="0.3">
      <c r="B150" s="6" t="s">
        <v>35</v>
      </c>
      <c r="C150">
        <v>2</v>
      </c>
      <c r="D150" s="126">
        <f t="shared" si="5"/>
        <v>0.66666666666666663</v>
      </c>
      <c r="AB150" s="4" t="s">
        <v>36</v>
      </c>
      <c r="AE150" s="4" t="s">
        <v>36</v>
      </c>
      <c r="AF150">
        <v>5</v>
      </c>
    </row>
    <row r="151" spans="2:32" x14ac:dyDescent="0.3">
      <c r="B151" s="6" t="s">
        <v>47</v>
      </c>
      <c r="C151">
        <v>1</v>
      </c>
      <c r="D151" s="126">
        <f t="shared" si="5"/>
        <v>0.75</v>
      </c>
      <c r="AB151" s="6" t="s">
        <v>43</v>
      </c>
      <c r="AE151" s="6" t="s">
        <v>28</v>
      </c>
      <c r="AF151">
        <v>3</v>
      </c>
    </row>
    <row r="152" spans="2:32" x14ac:dyDescent="0.3">
      <c r="B152" s="6" t="s">
        <v>2375</v>
      </c>
      <c r="C152">
        <v>1</v>
      </c>
      <c r="D152" s="126">
        <f t="shared" si="5"/>
        <v>0.83333333333333337</v>
      </c>
      <c r="AB152" s="6" t="s">
        <v>36</v>
      </c>
      <c r="AE152" s="6" t="s">
        <v>43</v>
      </c>
      <c r="AF152">
        <v>2</v>
      </c>
    </row>
    <row r="153" spans="2:32" x14ac:dyDescent="0.3">
      <c r="B153" s="6" t="s">
        <v>2483</v>
      </c>
      <c r="C153">
        <v>1</v>
      </c>
      <c r="D153" s="126">
        <f t="shared" si="5"/>
        <v>0.91666666666666674</v>
      </c>
      <c r="AB153" s="6" t="s">
        <v>28</v>
      </c>
      <c r="AE153" s="6" t="s">
        <v>46</v>
      </c>
      <c r="AF153">
        <v>2</v>
      </c>
    </row>
    <row r="154" spans="2:32" x14ac:dyDescent="0.3">
      <c r="B154" s="6" t="s">
        <v>29</v>
      </c>
      <c r="C154">
        <v>1</v>
      </c>
      <c r="D154" s="126">
        <f t="shared" si="5"/>
        <v>1</v>
      </c>
      <c r="AB154" s="6" t="s">
        <v>36</v>
      </c>
    </row>
    <row r="155" spans="2:32" x14ac:dyDescent="0.3">
      <c r="C155">
        <f>SUM(C148:C154)</f>
        <v>12</v>
      </c>
      <c r="AB155" s="6" t="s">
        <v>28</v>
      </c>
    </row>
    <row r="156" spans="2:32" x14ac:dyDescent="0.3">
      <c r="AB156" s="6" t="s">
        <v>46</v>
      </c>
    </row>
    <row r="157" spans="2:32" x14ac:dyDescent="0.3">
      <c r="AB157" s="6" t="s">
        <v>36</v>
      </c>
    </row>
    <row r="158" spans="2:32" x14ac:dyDescent="0.3">
      <c r="AB158" s="6" t="s">
        <v>28</v>
      </c>
    </row>
    <row r="159" spans="2:32" x14ac:dyDescent="0.3">
      <c r="AB159" s="6" t="s">
        <v>43</v>
      </c>
    </row>
    <row r="160" spans="2:32" x14ac:dyDescent="0.3">
      <c r="AB160" s="6" t="s">
        <v>36</v>
      </c>
    </row>
    <row r="169" spans="2:19" ht="17.399999999999999" x14ac:dyDescent="0.4">
      <c r="B169" s="359" t="s">
        <v>180</v>
      </c>
      <c r="C169" s="359"/>
    </row>
    <row r="170" spans="2:19" x14ac:dyDescent="0.3">
      <c r="B170" s="360">
        <f>88*100000/72200</f>
        <v>121.88365650969529</v>
      </c>
      <c r="C170" s="363" t="s">
        <v>2866</v>
      </c>
    </row>
    <row r="171" spans="2:19" x14ac:dyDescent="0.3">
      <c r="B171" s="361">
        <f>52*100000/72200</f>
        <v>72.02216066481995</v>
      </c>
      <c r="C171" s="282" t="s">
        <v>7</v>
      </c>
    </row>
    <row r="172" spans="2:19" x14ac:dyDescent="0.3">
      <c r="B172" s="361">
        <f>25*100000/72200</f>
        <v>34.626038781163437</v>
      </c>
      <c r="C172" s="282" t="s">
        <v>12</v>
      </c>
    </row>
    <row r="173" spans="2:19" x14ac:dyDescent="0.3">
      <c r="B173" s="362">
        <f>11*100000/72200</f>
        <v>15.235457063711911</v>
      </c>
      <c r="C173" s="280" t="s">
        <v>17</v>
      </c>
    </row>
    <row r="174" spans="2:19" x14ac:dyDescent="0.3">
      <c r="B174" s="350"/>
    </row>
    <row r="176" spans="2:19" x14ac:dyDescent="0.3">
      <c r="O176" t="s">
        <v>2867</v>
      </c>
      <c r="P176" t="s">
        <v>2868</v>
      </c>
      <c r="Q176" t="s">
        <v>2869</v>
      </c>
      <c r="R176" t="s">
        <v>2870</v>
      </c>
      <c r="S176" t="s">
        <v>2871</v>
      </c>
    </row>
    <row r="177" spans="8:22" x14ac:dyDescent="0.3">
      <c r="N177" s="251" t="s">
        <v>46</v>
      </c>
      <c r="O177">
        <f>COUNTIFS($I$178:$I$187,N177)</f>
        <v>2</v>
      </c>
      <c r="P177">
        <f>COUNTIFS($I$188:$I$201,N177)</f>
        <v>2</v>
      </c>
      <c r="Q177">
        <f>COUNTIFS($I$202:$I$209,N177)</f>
        <v>2</v>
      </c>
      <c r="R177">
        <f>COUNTIFS($I$210:$I$224,N177)</f>
        <v>1</v>
      </c>
      <c r="S177">
        <f>COUNTIFS($I$225:$I$227,N177)</f>
        <v>1</v>
      </c>
    </row>
    <row r="178" spans="8:22" x14ac:dyDescent="0.3">
      <c r="H178" s="366">
        <v>45597</v>
      </c>
      <c r="I178" s="251" t="s">
        <v>46</v>
      </c>
      <c r="N178" s="251" t="s">
        <v>28</v>
      </c>
      <c r="O178">
        <f t="shared" ref="O178:O183" si="6">COUNTIFS($I$178:$I$187,N178)</f>
        <v>3</v>
      </c>
      <c r="P178">
        <f t="shared" ref="P178:P183" si="7">COUNTIFS($I$188:$I$201,N178)</f>
        <v>6</v>
      </c>
      <c r="Q178">
        <f t="shared" ref="Q178:Q183" si="8">COUNTIFS($I$202:$I$209,N178)</f>
        <v>1</v>
      </c>
      <c r="R178">
        <f t="shared" ref="R178:R183" si="9">COUNTIFS($I$210:$I$224,N178)</f>
        <v>6</v>
      </c>
      <c r="S178">
        <f t="shared" ref="S178:S183" si="10">COUNTIFS($I$225:$I$227,N178)</f>
        <v>1</v>
      </c>
    </row>
    <row r="179" spans="8:22" x14ac:dyDescent="0.3">
      <c r="H179" s="366">
        <v>45597</v>
      </c>
      <c r="I179" s="251" t="s">
        <v>28</v>
      </c>
      <c r="N179" s="251" t="s">
        <v>43</v>
      </c>
      <c r="O179">
        <f t="shared" si="6"/>
        <v>2</v>
      </c>
      <c r="P179">
        <f t="shared" si="7"/>
        <v>2</v>
      </c>
      <c r="Q179">
        <f t="shared" si="8"/>
        <v>1</v>
      </c>
      <c r="R179">
        <f t="shared" si="9"/>
        <v>3</v>
      </c>
      <c r="S179">
        <f t="shared" si="10"/>
        <v>0</v>
      </c>
    </row>
    <row r="180" spans="8:22" x14ac:dyDescent="0.3">
      <c r="H180" s="366">
        <v>45600</v>
      </c>
      <c r="I180" s="251" t="s">
        <v>46</v>
      </c>
      <c r="N180" s="251" t="s">
        <v>25</v>
      </c>
      <c r="O180">
        <f t="shared" si="6"/>
        <v>1</v>
      </c>
      <c r="P180">
        <f t="shared" si="7"/>
        <v>3</v>
      </c>
      <c r="Q180">
        <f t="shared" si="8"/>
        <v>0</v>
      </c>
      <c r="R180">
        <f t="shared" si="9"/>
        <v>0</v>
      </c>
      <c r="S180">
        <f t="shared" si="10"/>
        <v>0</v>
      </c>
    </row>
    <row r="181" spans="8:22" x14ac:dyDescent="0.3">
      <c r="H181" s="366">
        <v>45601</v>
      </c>
      <c r="I181" s="251" t="s">
        <v>28</v>
      </c>
      <c r="N181" s="251" t="s">
        <v>124</v>
      </c>
      <c r="O181">
        <f t="shared" si="6"/>
        <v>2</v>
      </c>
      <c r="P181">
        <f t="shared" si="7"/>
        <v>1</v>
      </c>
      <c r="Q181">
        <f t="shared" si="8"/>
        <v>1</v>
      </c>
      <c r="R181">
        <f t="shared" si="9"/>
        <v>0</v>
      </c>
      <c r="S181">
        <f t="shared" si="10"/>
        <v>0</v>
      </c>
    </row>
    <row r="182" spans="8:22" x14ac:dyDescent="0.3">
      <c r="H182" s="366">
        <v>45601</v>
      </c>
      <c r="I182" s="251" t="s">
        <v>43</v>
      </c>
      <c r="N182" s="6" t="s">
        <v>36</v>
      </c>
      <c r="O182">
        <f t="shared" si="6"/>
        <v>0</v>
      </c>
      <c r="P182">
        <f t="shared" si="7"/>
        <v>0</v>
      </c>
      <c r="Q182">
        <f t="shared" si="8"/>
        <v>1</v>
      </c>
      <c r="R182">
        <f t="shared" si="9"/>
        <v>4</v>
      </c>
      <c r="S182">
        <f t="shared" si="10"/>
        <v>1</v>
      </c>
    </row>
    <row r="183" spans="8:22" x14ac:dyDescent="0.3">
      <c r="H183" s="366">
        <v>45602</v>
      </c>
      <c r="I183" s="251" t="s">
        <v>43</v>
      </c>
      <c r="N183" s="6" t="s">
        <v>51</v>
      </c>
      <c r="O183">
        <f t="shared" si="6"/>
        <v>0</v>
      </c>
      <c r="P183">
        <f t="shared" si="7"/>
        <v>0</v>
      </c>
      <c r="Q183">
        <f t="shared" si="8"/>
        <v>2</v>
      </c>
      <c r="R183">
        <f t="shared" si="9"/>
        <v>1</v>
      </c>
      <c r="S183">
        <f t="shared" si="10"/>
        <v>0</v>
      </c>
    </row>
    <row r="184" spans="8:22" x14ac:dyDescent="0.3">
      <c r="H184" s="366">
        <v>45603</v>
      </c>
      <c r="I184" s="251" t="s">
        <v>25</v>
      </c>
      <c r="N184" s="46" t="s">
        <v>2872</v>
      </c>
      <c r="O184">
        <f>SUM(O177:O183)</f>
        <v>10</v>
      </c>
      <c r="P184">
        <f t="shared" ref="P184:S184" si="11">SUM(P177:P183)</f>
        <v>14</v>
      </c>
      <c r="Q184">
        <f t="shared" si="11"/>
        <v>8</v>
      </c>
      <c r="R184">
        <f t="shared" si="11"/>
        <v>15</v>
      </c>
      <c r="S184">
        <f t="shared" si="11"/>
        <v>3</v>
      </c>
    </row>
    <row r="185" spans="8:22" x14ac:dyDescent="0.3">
      <c r="H185" s="366">
        <v>45603</v>
      </c>
      <c r="I185" s="251" t="s">
        <v>124</v>
      </c>
    </row>
    <row r="186" spans="8:22" x14ac:dyDescent="0.3">
      <c r="H186" s="366">
        <v>45603</v>
      </c>
      <c r="I186" s="251" t="s">
        <v>124</v>
      </c>
      <c r="O186" s="251" t="s">
        <v>46</v>
      </c>
      <c r="P186" s="251" t="s">
        <v>28</v>
      </c>
      <c r="Q186" s="251" t="s">
        <v>43</v>
      </c>
      <c r="R186" s="251" t="s">
        <v>25</v>
      </c>
      <c r="S186" s="251" t="s">
        <v>124</v>
      </c>
      <c r="T186" s="6" t="s">
        <v>36</v>
      </c>
      <c r="U186" s="6" t="s">
        <v>51</v>
      </c>
      <c r="V186" s="46" t="s">
        <v>2872</v>
      </c>
    </row>
    <row r="187" spans="8:22" x14ac:dyDescent="0.3">
      <c r="H187" s="366">
        <v>45603</v>
      </c>
      <c r="I187" s="251" t="s">
        <v>28</v>
      </c>
      <c r="N187" s="47" t="s">
        <v>2867</v>
      </c>
      <c r="O187" s="58">
        <f t="shared" ref="O187:U187" si="12">COUNTIFS($I$178:$I$187,O186)</f>
        <v>2</v>
      </c>
      <c r="P187" s="58">
        <f t="shared" si="12"/>
        <v>3</v>
      </c>
      <c r="Q187" s="58">
        <f t="shared" si="12"/>
        <v>2</v>
      </c>
      <c r="R187" s="58">
        <f t="shared" si="12"/>
        <v>1</v>
      </c>
      <c r="S187" s="58">
        <f t="shared" si="12"/>
        <v>2</v>
      </c>
      <c r="T187" s="58">
        <f t="shared" si="12"/>
        <v>0</v>
      </c>
      <c r="U187" s="58">
        <f t="shared" si="12"/>
        <v>0</v>
      </c>
      <c r="V187" s="58">
        <f>SUM(O187:U187)</f>
        <v>10</v>
      </c>
    </row>
    <row r="188" spans="8:22" x14ac:dyDescent="0.3">
      <c r="H188" s="367">
        <v>45604</v>
      </c>
      <c r="I188" s="251" t="s">
        <v>28</v>
      </c>
      <c r="N188" s="47" t="s">
        <v>2868</v>
      </c>
      <c r="O188" s="372">
        <f t="shared" ref="O188:U188" si="13">COUNTIFS($I$188:$I$201,O186)</f>
        <v>2</v>
      </c>
      <c r="P188" s="372">
        <f t="shared" si="13"/>
        <v>6</v>
      </c>
      <c r="Q188" s="372">
        <f t="shared" si="13"/>
        <v>2</v>
      </c>
      <c r="R188" s="372">
        <f t="shared" si="13"/>
        <v>3</v>
      </c>
      <c r="S188" s="372">
        <f t="shared" si="13"/>
        <v>1</v>
      </c>
      <c r="T188" s="372">
        <f t="shared" si="13"/>
        <v>0</v>
      </c>
      <c r="U188" s="372">
        <f t="shared" si="13"/>
        <v>0</v>
      </c>
      <c r="V188" s="372">
        <f>SUM(O188:U188)</f>
        <v>14</v>
      </c>
    </row>
    <row r="189" spans="8:22" x14ac:dyDescent="0.3">
      <c r="H189" s="367">
        <v>45604</v>
      </c>
      <c r="I189" s="251" t="s">
        <v>28</v>
      </c>
      <c r="N189" s="47" t="s">
        <v>2869</v>
      </c>
      <c r="O189" s="372">
        <f t="shared" ref="O189:U189" si="14">COUNTIFS($I$202:$I$209,O186)</f>
        <v>2</v>
      </c>
      <c r="P189" s="372">
        <f t="shared" si="14"/>
        <v>1</v>
      </c>
      <c r="Q189" s="372">
        <f t="shared" si="14"/>
        <v>1</v>
      </c>
      <c r="R189" s="372">
        <f t="shared" si="14"/>
        <v>0</v>
      </c>
      <c r="S189" s="372">
        <f t="shared" si="14"/>
        <v>1</v>
      </c>
      <c r="T189" s="372">
        <f t="shared" si="14"/>
        <v>1</v>
      </c>
      <c r="U189" s="372">
        <f t="shared" si="14"/>
        <v>2</v>
      </c>
      <c r="V189" s="372">
        <f>SUM(O189:U189)</f>
        <v>8</v>
      </c>
    </row>
    <row r="190" spans="8:22" x14ac:dyDescent="0.3">
      <c r="H190" s="367">
        <v>45604</v>
      </c>
      <c r="I190" s="251" t="s">
        <v>43</v>
      </c>
      <c r="N190" s="47" t="s">
        <v>2870</v>
      </c>
      <c r="O190" s="372">
        <f t="shared" ref="O190:U190" si="15">COUNTIFS($I$210:$I$224,O186)</f>
        <v>1</v>
      </c>
      <c r="P190" s="372">
        <f t="shared" si="15"/>
        <v>6</v>
      </c>
      <c r="Q190" s="372">
        <f t="shared" si="15"/>
        <v>3</v>
      </c>
      <c r="R190" s="372">
        <f t="shared" si="15"/>
        <v>0</v>
      </c>
      <c r="S190" s="372">
        <f t="shared" si="15"/>
        <v>0</v>
      </c>
      <c r="T190" s="372">
        <f t="shared" si="15"/>
        <v>4</v>
      </c>
      <c r="U190" s="372">
        <f t="shared" si="15"/>
        <v>1</v>
      </c>
      <c r="V190" s="372">
        <f>SUM(O190:U190)</f>
        <v>15</v>
      </c>
    </row>
    <row r="191" spans="8:22" x14ac:dyDescent="0.3">
      <c r="H191" s="368">
        <v>45605</v>
      </c>
      <c r="I191" s="4" t="s">
        <v>28</v>
      </c>
      <c r="N191" s="47" t="s">
        <v>2871</v>
      </c>
      <c r="O191" s="373">
        <f t="shared" ref="O191:U191" si="16">COUNTIFS($I$225:$I$227,O186)</f>
        <v>1</v>
      </c>
      <c r="P191" s="373">
        <f t="shared" si="16"/>
        <v>1</v>
      </c>
      <c r="Q191" s="373">
        <f t="shared" si="16"/>
        <v>0</v>
      </c>
      <c r="R191" s="373">
        <f t="shared" si="16"/>
        <v>0</v>
      </c>
      <c r="S191" s="373">
        <f t="shared" si="16"/>
        <v>0</v>
      </c>
      <c r="T191" s="373">
        <f t="shared" si="16"/>
        <v>1</v>
      </c>
      <c r="U191" s="373">
        <f t="shared" si="16"/>
        <v>0</v>
      </c>
      <c r="V191" s="373">
        <f>SUM(O191:U191)</f>
        <v>3</v>
      </c>
    </row>
    <row r="192" spans="8:22" x14ac:dyDescent="0.3">
      <c r="H192" s="367">
        <v>45607</v>
      </c>
      <c r="I192" s="4" t="s">
        <v>28</v>
      </c>
    </row>
    <row r="193" spans="8:9" x14ac:dyDescent="0.3">
      <c r="H193" s="367">
        <v>45607</v>
      </c>
      <c r="I193" s="4" t="s">
        <v>43</v>
      </c>
    </row>
    <row r="194" spans="8:9" x14ac:dyDescent="0.3">
      <c r="H194" s="367">
        <v>45608</v>
      </c>
      <c r="I194" s="4" t="s">
        <v>25</v>
      </c>
    </row>
    <row r="195" spans="8:9" x14ac:dyDescent="0.3">
      <c r="H195" s="368">
        <v>45608</v>
      </c>
      <c r="I195" s="4" t="s">
        <v>28</v>
      </c>
    </row>
    <row r="196" spans="8:9" x14ac:dyDescent="0.3">
      <c r="H196" s="368">
        <v>45608</v>
      </c>
      <c r="I196" s="58" t="s">
        <v>25</v>
      </c>
    </row>
    <row r="197" spans="8:9" x14ac:dyDescent="0.3">
      <c r="H197" s="369">
        <v>45608</v>
      </c>
      <c r="I197" s="6" t="s">
        <v>25</v>
      </c>
    </row>
    <row r="198" spans="8:9" x14ac:dyDescent="0.3">
      <c r="H198" s="369">
        <v>45608</v>
      </c>
      <c r="I198" s="6" t="s">
        <v>46</v>
      </c>
    </row>
    <row r="199" spans="8:9" x14ac:dyDescent="0.3">
      <c r="H199" s="369">
        <v>45608</v>
      </c>
      <c r="I199" s="6" t="s">
        <v>46</v>
      </c>
    </row>
    <row r="200" spans="8:9" x14ac:dyDescent="0.3">
      <c r="H200" s="367">
        <v>45609</v>
      </c>
      <c r="I200" s="6" t="s">
        <v>124</v>
      </c>
    </row>
    <row r="201" spans="8:9" x14ac:dyDescent="0.3">
      <c r="H201" s="367">
        <v>45610</v>
      </c>
      <c r="I201" s="6" t="s">
        <v>28</v>
      </c>
    </row>
    <row r="202" spans="8:9" x14ac:dyDescent="0.3">
      <c r="H202" s="370">
        <v>45611</v>
      </c>
      <c r="I202" s="6" t="s">
        <v>124</v>
      </c>
    </row>
    <row r="203" spans="8:9" x14ac:dyDescent="0.3">
      <c r="H203" s="370">
        <v>45613</v>
      </c>
      <c r="I203" s="6" t="s">
        <v>43</v>
      </c>
    </row>
    <row r="204" spans="8:9" x14ac:dyDescent="0.3">
      <c r="H204" s="370">
        <v>45614</v>
      </c>
      <c r="I204" s="6" t="s">
        <v>36</v>
      </c>
    </row>
    <row r="205" spans="8:9" x14ac:dyDescent="0.3">
      <c r="H205" s="370">
        <v>45614</v>
      </c>
      <c r="I205" s="6" t="s">
        <v>51</v>
      </c>
    </row>
    <row r="206" spans="8:9" x14ac:dyDescent="0.3">
      <c r="H206" s="370">
        <v>45614</v>
      </c>
      <c r="I206" s="6" t="s">
        <v>28</v>
      </c>
    </row>
    <row r="207" spans="8:9" x14ac:dyDescent="0.3">
      <c r="H207" s="370">
        <v>45615</v>
      </c>
      <c r="I207" s="6" t="s">
        <v>46</v>
      </c>
    </row>
    <row r="208" spans="8:9" x14ac:dyDescent="0.3">
      <c r="H208" s="370">
        <v>45615</v>
      </c>
      <c r="I208" s="6" t="s">
        <v>51</v>
      </c>
    </row>
    <row r="209" spans="8:9" x14ac:dyDescent="0.3">
      <c r="H209" s="370">
        <v>45617</v>
      </c>
      <c r="I209" s="6" t="s">
        <v>46</v>
      </c>
    </row>
    <row r="210" spans="8:9" x14ac:dyDescent="0.3">
      <c r="H210" s="371">
        <v>45618</v>
      </c>
      <c r="I210" s="6" t="s">
        <v>28</v>
      </c>
    </row>
    <row r="211" spans="8:9" x14ac:dyDescent="0.3">
      <c r="H211" s="371">
        <v>45618</v>
      </c>
      <c r="I211" s="6" t="s">
        <v>28</v>
      </c>
    </row>
    <row r="212" spans="8:9" x14ac:dyDescent="0.3">
      <c r="H212" s="371">
        <v>45618</v>
      </c>
      <c r="I212" s="6" t="s">
        <v>43</v>
      </c>
    </row>
    <row r="213" spans="8:9" x14ac:dyDescent="0.3">
      <c r="H213" s="371">
        <v>45618</v>
      </c>
      <c r="I213" s="6" t="s">
        <v>51</v>
      </c>
    </row>
    <row r="214" spans="8:9" x14ac:dyDescent="0.3">
      <c r="H214" s="371">
        <v>45618</v>
      </c>
      <c r="I214" s="6" t="s">
        <v>28</v>
      </c>
    </row>
    <row r="215" spans="8:9" x14ac:dyDescent="0.3">
      <c r="H215" s="371">
        <v>45620</v>
      </c>
      <c r="I215" s="6" t="s">
        <v>28</v>
      </c>
    </row>
    <row r="216" spans="8:9" x14ac:dyDescent="0.3">
      <c r="H216" s="371">
        <v>45621</v>
      </c>
      <c r="I216" s="6" t="s">
        <v>36</v>
      </c>
    </row>
    <row r="217" spans="8:9" x14ac:dyDescent="0.3">
      <c r="H217" s="371">
        <v>45621</v>
      </c>
      <c r="I217" s="6" t="s">
        <v>43</v>
      </c>
    </row>
    <row r="218" spans="8:9" x14ac:dyDescent="0.3">
      <c r="H218" s="371">
        <v>45621</v>
      </c>
      <c r="I218" s="6" t="s">
        <v>36</v>
      </c>
    </row>
    <row r="219" spans="8:9" x14ac:dyDescent="0.3">
      <c r="H219" s="371">
        <v>45621</v>
      </c>
      <c r="I219" s="6" t="s">
        <v>28</v>
      </c>
    </row>
    <row r="220" spans="8:9" x14ac:dyDescent="0.3">
      <c r="H220" s="371">
        <v>45623</v>
      </c>
      <c r="I220" s="6" t="s">
        <v>46</v>
      </c>
    </row>
    <row r="221" spans="8:9" x14ac:dyDescent="0.3">
      <c r="H221" s="371">
        <v>45623</v>
      </c>
      <c r="I221" s="4" t="s">
        <v>36</v>
      </c>
    </row>
    <row r="222" spans="8:9" x14ac:dyDescent="0.3">
      <c r="H222" s="371">
        <v>45624</v>
      </c>
      <c r="I222" s="6" t="s">
        <v>43</v>
      </c>
    </row>
    <row r="223" spans="8:9" x14ac:dyDescent="0.3">
      <c r="H223" s="371">
        <v>45624</v>
      </c>
      <c r="I223" s="6" t="s">
        <v>36</v>
      </c>
    </row>
    <row r="224" spans="8:9" x14ac:dyDescent="0.3">
      <c r="H224" s="371">
        <v>45624</v>
      </c>
      <c r="I224" s="6" t="s">
        <v>28</v>
      </c>
    </row>
    <row r="225" spans="8:9" x14ac:dyDescent="0.3">
      <c r="H225" s="246">
        <v>45625</v>
      </c>
      <c r="I225" s="6" t="s">
        <v>36</v>
      </c>
    </row>
    <row r="226" spans="8:9" x14ac:dyDescent="0.3">
      <c r="H226" s="246">
        <v>45625</v>
      </c>
      <c r="I226" s="6" t="s">
        <v>28</v>
      </c>
    </row>
    <row r="227" spans="8:9" x14ac:dyDescent="0.3">
      <c r="H227" s="246">
        <v>45626</v>
      </c>
      <c r="I227" s="6" t="s">
        <v>46</v>
      </c>
    </row>
  </sheetData>
  <autoFilter ref="AE149:AF153" xr:uid="{0FBF4EAB-2F84-41E7-BC57-510B7432219C}">
    <sortState xmlns:xlrd2="http://schemas.microsoft.com/office/spreadsheetml/2017/richdata2" ref="AE150:AF153">
      <sortCondition descending="1" ref="AF149:AF153"/>
    </sortState>
  </autoFilter>
  <sortState xmlns:xlrd2="http://schemas.microsoft.com/office/spreadsheetml/2017/richdata2" ref="B100:C110">
    <sortCondition descending="1" ref="C100:C110"/>
  </sortState>
  <phoneticPr fontId="56" type="noConversion"/>
  <conditionalFormatting sqref="B3:B15 B100:B110">
    <cfRule type="notContainsBlanks" dxfId="10" priority="15">
      <formula>LEN(TRIM(B3))&gt;0</formula>
    </cfRule>
  </conditionalFormatting>
  <conditionalFormatting sqref="B18">
    <cfRule type="notContainsBlanks" dxfId="9" priority="9">
      <formula>LEN(TRIM(B18))&gt;0</formula>
    </cfRule>
  </conditionalFormatting>
  <conditionalFormatting sqref="B51">
    <cfRule type="notContainsBlanks" dxfId="8" priority="6">
      <formula>LEN(TRIM(B51))&gt;0</formula>
    </cfRule>
  </conditionalFormatting>
  <conditionalFormatting sqref="I178:I195">
    <cfRule type="notContainsBlanks" dxfId="7" priority="5">
      <formula>LEN(TRIM(I178))&gt;0</formula>
    </cfRule>
  </conditionalFormatting>
  <conditionalFormatting sqref="I221">
    <cfRule type="notContainsBlanks" dxfId="6" priority="4">
      <formula>LEN(TRIM(I221))&gt;0</formula>
    </cfRule>
  </conditionalFormatting>
  <conditionalFormatting sqref="N177:N184">
    <cfRule type="notContainsBlanks" dxfId="5" priority="3">
      <formula>LEN(TRIM(N177))&gt;0</formula>
    </cfRule>
  </conditionalFormatting>
  <conditionalFormatting sqref="O186:V186">
    <cfRule type="notContainsBlanks" dxfId="4" priority="1">
      <formula>LEN(TRIM(O186))&gt;0</formula>
    </cfRule>
  </conditionalFormatting>
  <conditionalFormatting sqref="AB150">
    <cfRule type="notContainsBlanks" dxfId="3" priority="8">
      <formula>LEN(TRIM(AB150))&gt;0</formula>
    </cfRule>
  </conditionalFormatting>
  <conditionalFormatting sqref="AE150">
    <cfRule type="notContainsBlanks" dxfId="2" priority="7">
      <formula>LEN(TRIM(AE150))&gt;0</formula>
    </cfRule>
  </conditionalFormatting>
  <pageMargins left="0.511811024" right="0.511811024" top="0.78740157499999996" bottom="0.78740157499999996" header="0.31496062000000002" footer="0.31496062000000002"/>
  <drawing r:id="rId1"/>
  <extLst>
    <ext xmlns:x14="http://schemas.microsoft.com/office/spreadsheetml/2009/9/main" uri="{CCE6A557-97BC-4b89-ADB6-D9C93CAAB3DF}">
      <x14:dataValidations xmlns:xm="http://schemas.microsoft.com/office/excel/2006/main" count="2">
        <x14:dataValidation type="list" allowBlank="1" showInputMessage="1" showErrorMessage="1" xr:uid="{02DA7B3B-3FB2-4D11-AE32-4FA56FBF9B79}">
          <x14:formula1>
            <xm:f>Auxiliar!$A$123:$A$174</xm:f>
          </x14:formula1>
          <xm:sqref>B148:B154 B3:B18</xm:sqref>
        </x14:dataValidation>
        <x14:dataValidation type="list" allowBlank="1" showInputMessage="1" showErrorMessage="1" xr:uid="{E30784DE-6C85-4D92-A23D-8F2C261C11E1}">
          <x14:formula1>
            <xm:f>Auxiliar!$C$124:$C$144</xm:f>
          </x14:formula1>
          <xm:sqref>AB149:AB160 AE149:AE153 B51:B54 I178:I227 N177:N183 O186:U186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36878-1C98-4FB6-8647-788F44546756}">
  <dimension ref="B2:O44"/>
  <sheetViews>
    <sheetView showGridLines="0" topLeftCell="A40" zoomScale="69" workbookViewId="0">
      <selection activeCell="B70" sqref="B70"/>
    </sheetView>
  </sheetViews>
  <sheetFormatPr defaultRowHeight="14.4" x14ac:dyDescent="0.3"/>
  <cols>
    <col min="1" max="1" width="18.77734375" bestFit="1" customWidth="1"/>
    <col min="2" max="2" width="39.44140625" customWidth="1"/>
    <col min="3" max="3" width="34.6640625" customWidth="1"/>
    <col min="5" max="5" width="18.77734375" bestFit="1" customWidth="1"/>
    <col min="6" max="6" width="37.109375" bestFit="1" customWidth="1"/>
  </cols>
  <sheetData>
    <row r="2" spans="2:15" ht="17.399999999999999" x14ac:dyDescent="0.4">
      <c r="B2" s="375" t="s">
        <v>2918</v>
      </c>
      <c r="C2" s="375" t="s">
        <v>2919</v>
      </c>
    </row>
    <row r="3" spans="2:15" x14ac:dyDescent="0.3">
      <c r="B3" s="129">
        <v>45597</v>
      </c>
      <c r="C3" s="129">
        <v>45626</v>
      </c>
    </row>
    <row r="7" spans="2:15" ht="18" x14ac:dyDescent="0.35">
      <c r="B7" s="213"/>
      <c r="C7" s="213" t="s">
        <v>2340</v>
      </c>
      <c r="D7" s="213"/>
      <c r="E7" s="213"/>
      <c r="F7" s="213"/>
      <c r="G7" s="213"/>
      <c r="H7" s="213"/>
      <c r="I7" s="213"/>
      <c r="J7" s="213"/>
      <c r="K7" s="212"/>
      <c r="L7" s="212"/>
      <c r="M7" s="57"/>
      <c r="N7" s="57"/>
      <c r="O7" s="57"/>
    </row>
    <row r="8" spans="2:15" x14ac:dyDescent="0.3">
      <c r="C8" s="222" t="s">
        <v>179</v>
      </c>
      <c r="D8" s="223">
        <v>45292</v>
      </c>
      <c r="E8" s="223">
        <v>45323</v>
      </c>
      <c r="F8" s="223">
        <v>45352</v>
      </c>
      <c r="G8" s="223">
        <v>45383</v>
      </c>
      <c r="H8" s="223">
        <v>45413</v>
      </c>
      <c r="I8" s="223">
        <v>45444</v>
      </c>
      <c r="J8" s="223">
        <v>45474</v>
      </c>
      <c r="K8" s="223">
        <v>45505</v>
      </c>
      <c r="L8" s="223">
        <v>45536</v>
      </c>
      <c r="M8" s="223">
        <v>45566</v>
      </c>
      <c r="N8" s="223">
        <v>45597</v>
      </c>
      <c r="O8" s="223">
        <v>45627</v>
      </c>
    </row>
    <row r="9" spans="2:15" x14ac:dyDescent="0.3">
      <c r="C9" s="56" t="s">
        <v>229</v>
      </c>
      <c r="D9" s="6">
        <v>43</v>
      </c>
      <c r="E9" s="6">
        <v>37</v>
      </c>
      <c r="F9" s="6">
        <v>37</v>
      </c>
      <c r="G9" s="6">
        <v>56</v>
      </c>
      <c r="H9" s="6">
        <v>53</v>
      </c>
      <c r="I9" s="6">
        <v>69</v>
      </c>
      <c r="J9" s="6">
        <v>104</v>
      </c>
      <c r="K9" s="6">
        <v>76</v>
      </c>
      <c r="L9" s="6">
        <v>93</v>
      </c>
      <c r="M9" s="6">
        <v>84</v>
      </c>
      <c r="N9" s="6">
        <v>88</v>
      </c>
      <c r="O9" s="47"/>
    </row>
    <row r="10" spans="2:15" x14ac:dyDescent="0.3">
      <c r="C10" s="224" t="s">
        <v>230</v>
      </c>
      <c r="D10" s="225">
        <v>47237</v>
      </c>
      <c r="E10" s="225">
        <v>48283</v>
      </c>
      <c r="F10" s="225">
        <v>50156</v>
      </c>
      <c r="G10" s="225">
        <v>52489</v>
      </c>
      <c r="H10" s="225">
        <v>54980</v>
      </c>
      <c r="I10" s="226">
        <v>57654</v>
      </c>
      <c r="J10" s="226">
        <v>61513</v>
      </c>
      <c r="K10" s="226">
        <v>64979</v>
      </c>
      <c r="L10" s="374">
        <v>69152</v>
      </c>
      <c r="M10" s="225">
        <v>72020</v>
      </c>
      <c r="N10" s="225">
        <v>72200</v>
      </c>
      <c r="O10" s="217"/>
    </row>
    <row r="11" spans="2:15" x14ac:dyDescent="0.3">
      <c r="C11" s="56" t="s">
        <v>180</v>
      </c>
      <c r="D11" s="80">
        <f>D9*100000/D10</f>
        <v>91.030336388847729</v>
      </c>
      <c r="E11" s="80">
        <f t="shared" ref="E11:L11" si="0">E9*100000/E10</f>
        <v>76.631526624277697</v>
      </c>
      <c r="F11" s="80">
        <f t="shared" si="0"/>
        <v>73.769838105112044</v>
      </c>
      <c r="G11" s="80">
        <f t="shared" si="0"/>
        <v>106.68902055668806</v>
      </c>
      <c r="H11" s="80">
        <f t="shared" si="0"/>
        <v>96.398690432884692</v>
      </c>
      <c r="I11" s="80">
        <f t="shared" si="0"/>
        <v>119.67946716619835</v>
      </c>
      <c r="J11" s="80">
        <f t="shared" si="0"/>
        <v>169.06995269292671</v>
      </c>
      <c r="K11" s="80">
        <f t="shared" si="0"/>
        <v>116.96086427922867</v>
      </c>
      <c r="L11" s="80">
        <f t="shared" si="0"/>
        <v>134.48634891254048</v>
      </c>
      <c r="M11" s="80">
        <f>M9*100000/M10</f>
        <v>116.634268258817</v>
      </c>
      <c r="N11" s="80">
        <f>N9*100000/N10</f>
        <v>121.88365650969529</v>
      </c>
      <c r="O11" s="47"/>
    </row>
    <row r="36" spans="2:6" ht="18" x14ac:dyDescent="0.35">
      <c r="B36" s="213"/>
      <c r="C36" s="213" t="s">
        <v>2916</v>
      </c>
      <c r="D36" s="213"/>
      <c r="E36" s="213"/>
      <c r="F36" s="213"/>
    </row>
    <row r="37" spans="2:6" x14ac:dyDescent="0.3">
      <c r="B37" t="s">
        <v>2917</v>
      </c>
    </row>
    <row r="39" spans="2:6" x14ac:dyDescent="0.3">
      <c r="B39" s="12" t="s">
        <v>2079</v>
      </c>
      <c r="C39" t="s">
        <v>2457</v>
      </c>
      <c r="E39" s="12" t="s">
        <v>2079</v>
      </c>
      <c r="F39" t="s">
        <v>2457</v>
      </c>
    </row>
    <row r="41" spans="2:6" x14ac:dyDescent="0.3">
      <c r="B41" s="12" t="s">
        <v>21</v>
      </c>
      <c r="C41" t="s">
        <v>2326</v>
      </c>
      <c r="E41" s="12" t="s">
        <v>21</v>
      </c>
      <c r="F41" t="s">
        <v>2328</v>
      </c>
    </row>
    <row r="42" spans="2:6" x14ac:dyDescent="0.3">
      <c r="B42" s="13" t="s">
        <v>173</v>
      </c>
      <c r="C42">
        <v>85</v>
      </c>
      <c r="E42" s="13" t="s">
        <v>174</v>
      </c>
      <c r="F42">
        <v>47</v>
      </c>
    </row>
    <row r="43" spans="2:6" x14ac:dyDescent="0.3">
      <c r="B43" s="13" t="s">
        <v>174</v>
      </c>
      <c r="C43">
        <v>3</v>
      </c>
      <c r="E43" s="13" t="s">
        <v>173</v>
      </c>
      <c r="F43">
        <v>41</v>
      </c>
    </row>
    <row r="44" spans="2:6" x14ac:dyDescent="0.3">
      <c r="B44" s="13" t="s">
        <v>65</v>
      </c>
      <c r="C44">
        <v>88</v>
      </c>
      <c r="E44" s="13" t="s">
        <v>65</v>
      </c>
      <c r="F44">
        <v>88</v>
      </c>
    </row>
  </sheetData>
  <pageMargins left="0.511811024" right="0.511811024" top="0.78740157499999996" bottom="0.78740157499999996" header="0.31496062000000002" footer="0.3149606200000000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81BC6-A6F6-469C-8D2F-68C704D07D06}">
  <dimension ref="A1:F5"/>
  <sheetViews>
    <sheetView workbookViewId="0">
      <selection sqref="A1:F5"/>
    </sheetView>
  </sheetViews>
  <sheetFormatPr defaultRowHeight="14.4" x14ac:dyDescent="0.3"/>
  <cols>
    <col min="1" max="1" width="10.5546875" bestFit="1" customWidth="1"/>
    <col min="3" max="3" width="26" bestFit="1" customWidth="1"/>
    <col min="4" max="4" width="27" bestFit="1" customWidth="1"/>
    <col min="5" max="5" width="16.5546875" bestFit="1" customWidth="1"/>
    <col min="6" max="6" width="20.109375" bestFit="1" customWidth="1"/>
  </cols>
  <sheetData>
    <row r="1" spans="1:6" x14ac:dyDescent="0.3">
      <c r="A1" s="256" t="s">
        <v>2079</v>
      </c>
      <c r="B1" s="256" t="s">
        <v>234</v>
      </c>
      <c r="C1" s="256" t="s">
        <v>212</v>
      </c>
      <c r="D1" s="260" t="s">
        <v>129</v>
      </c>
      <c r="E1" s="260" t="s">
        <v>19</v>
      </c>
      <c r="F1" s="261" t="s">
        <v>2</v>
      </c>
    </row>
    <row r="2" spans="1:6" x14ac:dyDescent="0.3">
      <c r="A2" s="246">
        <v>45602</v>
      </c>
      <c r="B2" s="251">
        <v>13178884</v>
      </c>
      <c r="C2" s="255" t="s">
        <v>1594</v>
      </c>
      <c r="D2" s="4" t="s">
        <v>2375</v>
      </c>
      <c r="E2" s="251" t="s">
        <v>43</v>
      </c>
      <c r="F2" s="251" t="s">
        <v>7</v>
      </c>
    </row>
    <row r="3" spans="1:6" x14ac:dyDescent="0.3">
      <c r="A3" s="246">
        <v>45602</v>
      </c>
      <c r="B3" s="251">
        <v>13179037</v>
      </c>
      <c r="C3" s="255" t="s">
        <v>1594</v>
      </c>
      <c r="D3" s="4" t="s">
        <v>2375</v>
      </c>
      <c r="E3" s="251" t="s">
        <v>43</v>
      </c>
      <c r="F3" s="251" t="s">
        <v>7</v>
      </c>
    </row>
    <row r="4" spans="1:6" x14ac:dyDescent="0.3">
      <c r="A4" s="246">
        <v>45604</v>
      </c>
      <c r="B4" s="251">
        <v>13184819</v>
      </c>
      <c r="C4" s="255" t="s">
        <v>2501</v>
      </c>
      <c r="D4" s="4" t="s">
        <v>42</v>
      </c>
      <c r="E4" s="251" t="s">
        <v>43</v>
      </c>
      <c r="F4" s="4" t="s">
        <v>12</v>
      </c>
    </row>
    <row r="5" spans="1:6" x14ac:dyDescent="0.3">
      <c r="A5" s="246">
        <v>45607</v>
      </c>
      <c r="B5" s="6">
        <v>13188396</v>
      </c>
      <c r="C5" s="47" t="s">
        <v>2552</v>
      </c>
      <c r="D5" s="6" t="s">
        <v>2375</v>
      </c>
      <c r="E5" s="4" t="s">
        <v>43</v>
      </c>
      <c r="F5" s="4" t="s">
        <v>12</v>
      </c>
    </row>
  </sheetData>
  <conditionalFormatting sqref="B2:D4">
    <cfRule type="notContainsBlanks" dxfId="1" priority="3">
      <formula>LEN(TRIM(B2))&gt;0</formula>
    </cfRule>
  </conditionalFormatting>
  <conditionalFormatting sqref="E2:F5">
    <cfRule type="notContainsBlanks" dxfId="0" priority="1">
      <formula>LEN(TRIM(E2))&gt;0</formula>
    </cfRule>
  </conditionalFormatting>
  <pageMargins left="0.511811024" right="0.511811024" top="0.78740157499999996" bottom="0.78740157499999996" header="0.31496062000000002" footer="0.31496062000000002"/>
  <extLst>
    <ext xmlns:x14="http://schemas.microsoft.com/office/spreadsheetml/2009/9/main" uri="{CCE6A557-97BC-4b89-ADB6-D9C93CAAB3DF}">
      <x14:dataValidations xmlns:xm="http://schemas.microsoft.com/office/excel/2006/main" count="3">
        <x14:dataValidation type="list" allowBlank="1" showInputMessage="1" showErrorMessage="1" xr:uid="{3E4ACDCF-429A-4F7A-A045-321F069341CD}">
          <x14:formula1>
            <xm:f>Auxiliar!$C$124:$C$144</xm:f>
          </x14:formula1>
          <xm:sqref>E1:E5</xm:sqref>
        </x14:dataValidation>
        <x14:dataValidation type="list" allowBlank="1" showInputMessage="1" showErrorMessage="1" xr:uid="{1D95173B-7B04-45A4-9FBE-55BBFE938FFE}">
          <x14:formula1>
            <xm:f>Auxiliar!$E$129:$E$132</xm:f>
          </x14:formula1>
          <xm:sqref>F1:F5</xm:sqref>
        </x14:dataValidation>
        <x14:dataValidation type="list" allowBlank="1" showInputMessage="1" showErrorMessage="1" xr:uid="{C5947FEA-347B-4456-8E52-3DBBE7DB1326}">
          <x14:formula1>
            <xm:f>Auxiliar!$A$123:$A$174</xm:f>
          </x14:formula1>
          <xm:sqref>D1:D5</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9A6AF12-6738-4FDC-8E95-4A3B5630AAE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12</vt:i4>
      </vt:variant>
    </vt:vector>
  </HeadingPairs>
  <TitlesOfParts>
    <vt:vector size="12" baseType="lpstr">
      <vt:lpstr>Previsão Mensal</vt:lpstr>
      <vt:lpstr>Dashboard</vt:lpstr>
      <vt:lpstr>NIPs</vt:lpstr>
      <vt:lpstr>Dinâmica Causa Raiz</vt:lpstr>
      <vt:lpstr>NIPs - Teste novo modelo</vt:lpstr>
      <vt:lpstr>Ficha Analítica</vt:lpstr>
      <vt:lpstr>Auxiliar</vt:lpstr>
      <vt:lpstr>POR DIA</vt:lpstr>
      <vt:lpstr>Ficha Analítica 1</vt:lpstr>
      <vt:lpstr>Planilha2</vt:lpstr>
      <vt:lpstr>Planilha4</vt:lpstr>
      <vt:lpstr>Planilha1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Laura Ribeiro de Franca</dc:creator>
  <cp:keywords/>
  <dc:description/>
  <cp:lastModifiedBy>Ramon Roque Santos de Oliveira</cp:lastModifiedBy>
  <cp:revision/>
  <dcterms:created xsi:type="dcterms:W3CDTF">2024-05-02T15:25:09Z</dcterms:created>
  <dcterms:modified xsi:type="dcterms:W3CDTF">2025-01-29T17:48:13Z</dcterms:modified>
  <cp:category/>
  <cp:contentStatus/>
</cp:coreProperties>
</file>