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itleg" sheetId="1" state="visible" r:id="rId2"/>
    <sheet name="Toegestane deelnemers" sheetId="2" state="visible" r:id="rId3"/>
    <sheet name="Deelnemers en Scores" sheetId="3" state="visible" r:id="rId4"/>
    <sheet name="Uitslag" sheetId="4" state="visible" r:id="rId5"/>
    <sheet name="Finales 8 teams" sheetId="5" state="visible" r:id="rId6"/>
    <sheet name="Finales 4 teams" sheetId="6" state="visible" r:id="rId7"/>
  </sheets>
  <definedNames>
    <definedName function="false" hidden="false" localSheetId="2" name="_xlnm.Print_Area" vbProcedure="false">'Deelnemers en Scores'!$B$2:$K$80</definedName>
    <definedName function="false" hidden="false" localSheetId="5" name="_xlnm.Print_Area" vbProcedure="false">'Finales 4 teams'!$A$1:$R$29</definedName>
    <definedName function="false" hidden="false" localSheetId="4" name="_xlnm.Print_Area" vbProcedure="false">'Finales 8 teams'!$A$1:$Z$37</definedName>
    <definedName function="false" hidden="false" localSheetId="3" name="_xlnm.Print_Area" vbProcedure="false">Uitslag!$A$1:$Y$21</definedName>
    <definedName function="false" hidden="true" localSheetId="3" name="_xlnm._FilterDatabase" vbProcedure="false">Uitslag!$B$8:$V$20</definedName>
    <definedName function="false" hidden="false" name="FINALE_ZAT" vbProcedure="false">#REF!</definedName>
    <definedName function="false" hidden="false" name="FINALE_ZON" vbProcedure="false">#REF!</definedName>
    <definedName function="false" hidden="false" name="PRINT_A" vbProcedure="false">#REF!</definedName>
    <definedName function="false" hidden="false" name="PRINT_B" vbProcedure="false">#REF!</definedName>
    <definedName function="false" hidden="false" name="PRINT_C" vbProcedure="false">#REF!</definedName>
    <definedName function="false" hidden="false" name="PRINT_COMP_A" vbProcedure="false">#REF!</definedName>
    <definedName function="false" hidden="false" name="PRINT_COMP_ERE" vbProcedure="false">#REF!</definedName>
    <definedName function="false" hidden="false" name="PRINT_D" vbProcedure="false">#REF!</definedName>
    <definedName function="false" hidden="false" name="PRINT_D_KLAS" vbProcedure="false">#REF!</definedName>
    <definedName function="false" hidden="false" name="PRINT_ERE" vbProcedure="false">#REF!</definedName>
    <definedName function="false" hidden="false" name="SORTB_A" vbProcedure="false">#REF!</definedName>
    <definedName function="false" hidden="false" name="SORTB_B" vbProcedure="false">#REF!</definedName>
    <definedName function="false" hidden="false" name="SORTB_C" vbProcedure="false">#REF!</definedName>
    <definedName function="false" hidden="false" name="SORTB_COMP_A" vbProcedure="false">#REF!</definedName>
    <definedName function="false" hidden="false" name="SORTB_COMP_ERE" vbProcedure="false">#REF!</definedName>
    <definedName function="false" hidden="false" name="SORTB_D" vbProcedure="false">#REF!</definedName>
    <definedName function="false" hidden="false" name="SORTB_ERE" vbProcedure="false">#REF!</definedName>
    <definedName function="false" hidden="false" name="SORT_A" vbProcedure="false">#REF!</definedName>
    <definedName function="false" hidden="false" name="SORT_B" vbProcedure="false">#REF!</definedName>
    <definedName function="false" hidden="false" name="SORT_C" vbProcedure="false">#REF!</definedName>
    <definedName function="false" hidden="false" name="SORT_COMP_A" vbProcedure="false">#REF!</definedName>
    <definedName function="false" hidden="false" name="SORT_COMP_ERE" vbProcedure="false">#REF!</definedName>
    <definedName function="false" hidden="false" name="SORT_D" vbProcedure="false">#REF!</definedName>
    <definedName function="false" hidden="false" name="SORT_ERE" vbProcedure="false">#REF!</definedName>
    <definedName function="false" hidden="false" name="_Key1" vbProcedure="false">#REF!</definedName>
    <definedName function="false" hidden="false" name="_Order1" vbProcedure="false">255</definedName>
    <definedName function="false" hidden="false" name="_Sor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<sst xmlns="http://schemas.openxmlformats.org/spreadsheetml/2006/main" count="207" uniqueCount="135">
  <si>
    <t xml:space="preserve">Instructies voor juist gebruik van dit RK programma voor de Indoor teams competitie</t>
  </si>
  <si>
    <r>
      <rPr>
        <sz val="12"/>
        <rFont val="Arial"/>
        <family val="2"/>
        <charset val="1"/>
      </rPr>
      <t xml:space="preserve"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  <charset val="1"/>
      </rPr>
      <t xml:space="preserve"> moet het ingevulde bestand terug gestuurd worden</t>
    </r>
    <r>
      <rPr>
        <sz val="12"/>
        <rFont val="Arial"/>
        <family val="2"/>
        <charset val="1"/>
      </rPr>
      <t xml:space="preserve"> voor publicatie.
Contactgegevens staan onderaan.</t>
    </r>
  </si>
  <si>
    <t xml:space="preserve">Dit werkboek bestaat uit 5 of 6 bladen:</t>
  </si>
  <si>
    <r>
      <rPr>
        <b val="true"/>
        <sz val="12"/>
        <rFont val="Arial"/>
        <family val="2"/>
        <charset val="1"/>
      </rPr>
      <t xml:space="preserve">Uitleg</t>
    </r>
    <r>
      <rPr>
        <sz val="12"/>
        <rFont val="Arial"/>
        <family val="2"/>
        <charset val="1"/>
      </rPr>
      <t xml:space="preserve">: dit blad</t>
    </r>
  </si>
  <si>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: alle gerechtigde deelnemers met hun gemiddelde kunnen hier gevonden worden</t>
    </r>
  </si>
  <si>
    <r>
      <rPr>
        <b val="true"/>
        <sz val="12"/>
        <rFont val="Arial"/>
        <family val="2"/>
        <charset val="1"/>
      </rPr>
      <t xml:space="preserve">Deelnemers en Scores</t>
    </r>
    <r>
      <rPr>
        <sz val="12"/>
        <rFont val="Arial"/>
        <family val="2"/>
        <charset val="1"/>
      </rPr>
      <t xml:space="preserve">: gebruik bij binnenkomst, registreer invallers en scores voorrondes</t>
    </r>
  </si>
  <si>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: om af te drukken (neemt informatie automatisch over de andere bladen)</t>
    </r>
  </si>
  <si>
    <r>
      <rPr>
        <b val="true"/>
        <sz val="12"/>
        <rFont val="Arial"/>
        <family val="2"/>
        <charset val="1"/>
      </rPr>
      <t xml:space="preserve">Finales 8 teams</t>
    </r>
    <r>
      <rPr>
        <sz val="12"/>
        <rFont val="Arial"/>
        <family val="2"/>
        <charset val="1"/>
      </rPr>
      <t xml:space="preserve">: voor de finales met 8 teams (neemt informatie automatisch over van de andere bladen) - alleen voor ERE klasse</t>
    </r>
  </si>
  <si>
    <r>
      <rPr>
        <b val="true"/>
        <sz val="12"/>
        <rFont val="Arial"/>
        <family val="2"/>
        <charset val="1"/>
      </rPr>
      <t xml:space="preserve">Finales 4 teams</t>
    </r>
    <r>
      <rPr>
        <sz val="12"/>
        <rFont val="Arial"/>
        <family val="2"/>
        <charset val="1"/>
      </rPr>
      <t xml:space="preserve">: voor de finales met 4 teams (neemt informatie automatisch over van de andere bladen)</t>
    </r>
  </si>
  <si>
    <t xml:space="preserve">Toegestane deelnemers</t>
  </si>
  <si>
    <t xml:space="preserve">Dit blad bevat alle RK-gerechtigde deelnemers met hun vereniging + gemiddelde + boogtype</t>
  </si>
  <si>
    <t xml:space="preserve">Op dit blad kan je invallers vinden, maar ook de al geselecteerde sporters.</t>
  </si>
  <si>
    <t xml:space="preserve">Deelnemers en Scores</t>
  </si>
  <si>
    <t xml:space="preserve">Gebruik dit blad bij binnenkomst</t>
  </si>
  <si>
    <r>
      <rPr>
        <sz val="12"/>
        <rFont val="Arial"/>
        <family val="2"/>
        <charset val="1"/>
      </rPr>
      <t xml:space="preserve">Invallers moeten handmatig doorgevoerd worden op dit blad in kolom E, F en G. Kopieer van </t>
    </r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.</t>
    </r>
  </si>
  <si>
    <t xml:space="preserve">Toegestane invaller mag geen hoger gemiddelde hebben dan de uitvaller.</t>
  </si>
  <si>
    <t xml:space="preserve">De team sterkte hoef je niet aan te passen.</t>
  </si>
  <si>
    <t xml:space="preserve">De baannummers mag je wijzigen.</t>
  </si>
  <si>
    <t xml:space="preserve">De scores van de voorrondes moeten ingevuld worden in kolommen H en I.</t>
  </si>
  <si>
    <t xml:space="preserve">Uitslag</t>
  </si>
  <si>
    <r>
      <rPr>
        <sz val="12"/>
        <rFont val="Arial"/>
        <family val="2"/>
        <charset val="1"/>
      </rPr>
      <t xml:space="preserve">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bevat de samenvatting van de voorrondes en stuurt welke teams in de finale mogen beginnen.</t>
    </r>
  </si>
  <si>
    <t xml:space="preserve">Sorteer regels 11 t/m 22 op resultaat in kolom V, aflopend (hoogste eerst)</t>
  </si>
  <si>
    <t xml:space="preserve">Tip: dit blad is gemaakt om af te drukken op 1 bladzijde.</t>
  </si>
  <si>
    <t xml:space="preserve">Gelijke resultaten?</t>
  </si>
  <si>
    <r>
      <rPr>
        <sz val="12"/>
        <rFont val="Arial"/>
        <family val="2"/>
        <charset val="1"/>
      </rPr>
      <t xml:space="preserve">Eventuele gelijke resultaten worden op het blad </t>
    </r>
    <r>
      <rPr>
        <b val="true"/>
        <sz val="12"/>
        <rFont val="Arial"/>
        <family val="2"/>
        <charset val="1"/>
      </rPr>
      <t xml:space="preserve">Uitslag </t>
    </r>
    <r>
      <rPr>
        <sz val="12"/>
        <rFont val="Arial"/>
        <family val="2"/>
        <charset val="1"/>
      </rPr>
      <t xml:space="preserve">in geel gemarkeerd.</t>
    </r>
  </si>
  <si>
    <t xml:space="preserve">Als dit bepalend is voor wel/niet deelname aan de finale, dan moet een shoot-off georganiseerd worden.
Voor overige gelijke scores: tel de 10-en en 9-ens van de kwalificatie-scores.</t>
  </si>
  <si>
    <t xml:space="preserve">Resultaat van de shoot-off / telling moet ingevoerd worden in kolom U. Dit wordt als decimaal toegevoegd aan het resultaat.</t>
  </si>
  <si>
    <t xml:space="preserve">De exacte waardes die je invoert zijn niet van belang, als er maar verschil ontstaat en de velden niet meer geel zijn. Hoger = beter.</t>
  </si>
  <si>
    <t xml:space="preserve">Vergeet niet opnieuw te sorteren!</t>
  </si>
  <si>
    <t xml:space="preserve">Finales met 8 of 4 teams</t>
  </si>
  <si>
    <r>
      <rPr>
        <sz val="12"/>
        <rFont val="Arial"/>
        <family val="2"/>
        <charset val="1"/>
      </rPr>
      <t xml:space="preserve">Bij 4 teams of minder, gebruik het blad </t>
    </r>
    <r>
      <rPr>
        <b val="true"/>
        <sz val="12"/>
        <rFont val="Arial"/>
        <family val="2"/>
        <charset val="1"/>
      </rPr>
      <t xml:space="preserve">Finales met 4 teams</t>
    </r>
    <r>
      <rPr>
        <sz val="12"/>
        <rFont val="Arial"/>
        <family val="2"/>
        <charset val="1"/>
      </rPr>
      <t xml:space="preserve">, anders </t>
    </r>
    <r>
      <rPr>
        <b val="true"/>
        <sz val="12"/>
        <rFont val="Arial"/>
        <family val="2"/>
        <charset val="1"/>
      </rPr>
      <t xml:space="preserve">Finales met 8 teams</t>
    </r>
    <r>
      <rPr>
        <sz val="12"/>
        <rFont val="Arial"/>
        <family val="2"/>
        <charset val="1"/>
      </rPr>
      <t xml:space="preserve">.</t>
    </r>
  </si>
  <si>
    <r>
      <rPr>
        <sz val="12"/>
        <rFont val="Arial"/>
        <family val="2"/>
        <charset val="1"/>
      </rPr>
      <t xml:space="preserve">Zorg dat 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gesorteerd is op score zodat de beste teams bovenaan staan (gebruik de knop!)</t>
    </r>
  </si>
  <si>
    <t xml:space="preserve">De teams worden automatisch overgenomen op dit blad.</t>
  </si>
  <si>
    <t xml:space="preserve">Vul de scores in.</t>
  </si>
  <si>
    <t xml:space="preserve">Indien nodig zal het blad aangeven dat een shoot-off nodig (de grijze kleur verdwijnt).</t>
  </si>
  <si>
    <t xml:space="preserve">Vul de resultaten van de shoot-off in.</t>
  </si>
  <si>
    <t xml:space="preserve">Opmerking: Indien er moet worden gemeten hier toch een puntenverschil invullen.</t>
  </si>
  <si>
    <t xml:space="preserve">De juiste team namen worden doorgezet naar de volgende ronde.</t>
  </si>
  <si>
    <t xml:space="preserve">Vul de scores van de finale.</t>
  </si>
  <si>
    <r>
      <rPr>
        <sz val="12"/>
        <rFont val="Arial"/>
        <family val="2"/>
        <charset val="1"/>
      </rPr>
      <t xml:space="preserve">E-mail </t>
    </r>
    <r>
      <rPr>
        <sz val="12"/>
        <color rgb="FFFF0000"/>
        <rFont val="Arial"/>
        <family val="2"/>
        <charset val="1"/>
      </rPr>
      <t xml:space="preserve">opsturen ingevuld bestand</t>
    </r>
    <r>
      <rPr>
        <sz val="12"/>
        <rFont val="Arial"/>
        <family val="2"/>
        <charset val="1"/>
      </rPr>
      <t xml:space="preserve">: nhb-apps-support@handboogsport.nl</t>
    </r>
  </si>
  <si>
    <t xml:space="preserve">E-mail vragen RK: info@handboogsport.nl</t>
  </si>
  <si>
    <t xml:space="preserve">Alleen onderstaande sporters mogen invallen in dit RK</t>
  </si>
  <si>
    <t xml:space="preserve">- Ze hebben genoeg scores neergezet in de regiocompetitie</t>
  </si>
  <si>
    <t xml:space="preserve">- Ze hebben een toestaan boogtype voor deze team wedstrijdklasse</t>
  </si>
  <si>
    <t xml:space="preserve">Controleer dat de invaller geen hoger gemiddelde heeft</t>
  </si>
  <si>
    <t xml:space="preserve">Controleer dat ze met hetzelfde type boog gaan schieten als hier genoemd</t>
  </si>
  <si>
    <t xml:space="preserve">Controleer dat ze voor hun eigen vereniging invallen</t>
  </si>
  <si>
    <r>
      <rPr>
        <sz val="10"/>
        <rFont val="Arial"/>
        <family val="2"/>
        <charset val="1"/>
      </rPr>
      <t xml:space="preserve">Kopieer </t>
    </r>
    <r>
      <rPr>
        <u val="single"/>
        <sz val="10"/>
        <rFont val="Arial"/>
        <family val="2"/>
        <charset val="1"/>
      </rPr>
      <t xml:space="preserve">bondsnr, sporter en gemiddelde</t>
    </r>
    <r>
      <rPr>
        <sz val="10"/>
        <rFont val="Arial"/>
        <family val="2"/>
        <charset val="1"/>
      </rPr>
      <t xml:space="preserve"> naar het blad Deelnemers en Scores</t>
    </r>
  </si>
  <si>
    <t xml:space="preserve">Vereniging</t>
  </si>
  <si>
    <t xml:space="preserve">Bondsnr</t>
  </si>
  <si>
    <t xml:space="preserve">Sporters</t>
  </si>
  <si>
    <t xml:space="preserve">Gemiddelde</t>
  </si>
  <si>
    <t xml:space="preserve">Boog type</t>
  </si>
  <si>
    <t xml:space="preserve">Notitie</t>
  </si>
  <si>
    <t xml:space="preserve">Vereniging 123</t>
  </si>
  <si>
    <t xml:space="preserve">Sporter naam</t>
  </si>
  <si>
    <t xml:space="preserve">Traditional Bow</t>
  </si>
  <si>
    <t xml:space="preserve">Rayonkampioenschappen Indoor Teams Rayon 3, Recurve klasse ERE</t>
  </si>
  <si>
    <t xml:space="preserve">TestVereniging</t>
  </si>
  <si>
    <t xml:space="preserve">Adres:</t>
  </si>
  <si>
    <t xml:space="preserve">Grotepijlstraat 5
Indoorp</t>
  </si>
  <si>
    <t xml:space="preserve">Datum:</t>
  </si>
  <si>
    <t xml:space="preserve">2023-03-27</t>
  </si>
  <si>
    <t xml:space="preserve">Team naam</t>
  </si>
  <si>
    <t xml:space="preserve">Team sterkte</t>
  </si>
  <si>
    <t xml:space="preserve">scores</t>
  </si>
  <si>
    <t xml:space="preserve">Totaal</t>
  </si>
  <si>
    <t xml:space="preserve">Baan</t>
  </si>
  <si>
    <t xml:space="preserve">Sporter gem.</t>
  </si>
  <si>
    <t xml:space="preserve">1e</t>
  </si>
  <si>
    <t xml:space="preserve">2e</t>
  </si>
  <si>
    <t xml:space="preserve">sporter</t>
  </si>
  <si>
    <t xml:space="preserve">team</t>
  </si>
  <si>
    <t xml:space="preserve">[4121] Club 4121</t>
  </si>
  <si>
    <t xml:space="preserve">team-4121-5-R2</t>
  </si>
  <si>
    <t xml:space="preserve">Sporter 11</t>
  </si>
  <si>
    <t xml:space="preserve">Sporter 12</t>
  </si>
  <si>
    <t xml:space="preserve">Sporter 13</t>
  </si>
  <si>
    <t xml:space="preserve">-</t>
  </si>
  <si>
    <t xml:space="preserve">[4122] Club 4122</t>
  </si>
  <si>
    <t xml:space="preserve">team-4122-4-R2</t>
  </si>
  <si>
    <t xml:space="preserve">Sporter 21</t>
  </si>
  <si>
    <t xml:space="preserve">bla</t>
  </si>
  <si>
    <t xml:space="preserve">Sporter 22</t>
  </si>
  <si>
    <t xml:space="preserve">Sporter 23</t>
  </si>
  <si>
    <r>
      <rPr>
        <sz val="10"/>
        <rFont val="Arial"/>
        <family val="2"/>
        <charset val="1"/>
      </rPr>
      <t xml:space="preserve">Sporter 24 (</t>
    </r>
    <r>
      <rPr>
        <sz val="10"/>
        <color rgb="FF00B050"/>
        <rFont val="Arial"/>
        <family val="2"/>
        <charset val="1"/>
      </rPr>
      <t xml:space="preserve">goedgekeurde invaller</t>
    </r>
    <r>
      <rPr>
        <sz val="10"/>
        <rFont val="Arial"/>
        <family val="2"/>
        <charset val="1"/>
      </rPr>
      <t xml:space="preserve">)</t>
    </r>
  </si>
  <si>
    <t xml:space="preserve">team-4121-7-R2</t>
  </si>
  <si>
    <t xml:space="preserve">Sporter 31</t>
  </si>
  <si>
    <t xml:space="preserve">Sporter 32</t>
  </si>
  <si>
    <t xml:space="preserve">Sporter 33</t>
  </si>
  <si>
    <t xml:space="preserve">Aangepast team-4122-5-R2</t>
  </si>
  <si>
    <r>
      <rPr>
        <sz val="10"/>
        <rFont val="Arial"/>
        <family val="2"/>
        <charset val="1"/>
      </rPr>
      <t xml:space="preserve">Sporter 41 (</t>
    </r>
    <r>
      <rPr>
        <sz val="10"/>
        <color rgb="FFFF0000"/>
        <rFont val="Arial"/>
        <family val="2"/>
        <charset val="1"/>
      </rPr>
      <t xml:space="preserve">geen valide lid nr</t>
    </r>
    <r>
      <rPr>
        <sz val="10"/>
        <rFont val="Arial"/>
        <family val="2"/>
        <charset val="1"/>
      </rPr>
      <t xml:space="preserve">)</t>
    </r>
  </si>
  <si>
    <t xml:space="preserve">Sporter 42</t>
  </si>
  <si>
    <t xml:space="preserve">Sporter 43</t>
  </si>
  <si>
    <t xml:space="preserve">Sporter 44 (verkeerde vereniging)</t>
  </si>
  <si>
    <t xml:space="preserve">team-4122-</t>
  </si>
  <si>
    <t xml:space="preserve">team-4122-2-R2</t>
  </si>
  <si>
    <t xml:space="preserve">A-klasse team</t>
  </si>
  <si>
    <t xml:space="preserve">[12XX] Garbage geen nummer</t>
  </si>
  <si>
    <t xml:space="preserve">Garbage geen nummer</t>
  </si>
  <si>
    <t xml:space="preserve">Geen team naam</t>
  </si>
  <si>
    <t xml:space="preserve">team-4122-3-R2</t>
  </si>
  <si>
    <r>
      <rPr>
        <sz val="10"/>
        <rFont val="Arial"/>
        <family val="2"/>
        <charset val="1"/>
      </rPr>
      <t xml:space="preserve">Sporter 101 </t>
    </r>
    <r>
      <rPr>
        <sz val="10"/>
        <color rgb="FFFF0000"/>
        <rFont val="Arial"/>
        <family val="2"/>
        <charset val="1"/>
      </rPr>
      <t xml:space="preserve">(team is a no-show)</t>
    </r>
  </si>
  <si>
    <t xml:space="preserve">Sporter 102</t>
  </si>
  <si>
    <t xml:space="preserve">Sporter 103</t>
  </si>
  <si>
    <t xml:space="preserve">Sporter 104</t>
  </si>
  <si>
    <t xml:space="preserve">Deze gegevens zijn opgehaald op</t>
  </si>
  <si>
    <t xml:space="preserve">score per sporter serie 1</t>
  </si>
  <si>
    <t xml:space="preserve">score per sporter serie 2</t>
  </si>
  <si>
    <t xml:space="preserve">totaal score per sporter</t>
  </si>
  <si>
    <t xml:space="preserve">Som</t>
  </si>
  <si>
    <t xml:space="preserve">shoot-</t>
  </si>
  <si>
    <t xml:space="preserve">Resultaat</t>
  </si>
  <si>
    <t xml:space="preserve">top 3</t>
  </si>
  <si>
    <t xml:space="preserve">off</t>
  </si>
  <si>
    <t xml:space="preserve">KWARTFINALE</t>
  </si>
  <si>
    <t xml:space="preserve">HALVE FINALE</t>
  </si>
  <si>
    <t xml:space="preserve">Kwartfinale</t>
  </si>
  <si>
    <t xml:space="preserve">Halve finale</t>
  </si>
  <si>
    <t xml:space="preserve">Finale</t>
  </si>
  <si>
    <t xml:space="preserve">Score</t>
  </si>
  <si>
    <t xml:space="preserve">Shoot-off</t>
  </si>
  <si>
    <t xml:space="preserve">Ingevuld</t>
  </si>
  <si>
    <t xml:space="preserve">SO nodig</t>
  </si>
  <si>
    <t xml:space="preserve">SO ingevuld</t>
  </si>
  <si>
    <t xml:space="preserve">Score+SO</t>
  </si>
  <si>
    <t xml:space="preserve">Naar halve finale</t>
  </si>
  <si>
    <t xml:space="preserve">Naar finale</t>
  </si>
  <si>
    <t xml:space="preserve">FINALE</t>
  </si>
  <si>
    <t xml:space="preserve">so nodig</t>
  </si>
  <si>
    <t xml:space="preserve">Score + SO</t>
  </si>
  <si>
    <t xml:space="preserve">Ingevuld 2</t>
  </si>
  <si>
    <t xml:space="preserve">Winnaar?</t>
  </si>
  <si>
    <t xml:space="preserve">KLEINE FINALE</t>
  </si>
  <si>
    <t xml:space="preserve">Naar finale?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</si>
</sst>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General"/>
    <numFmt numFmtId="167" formatCode="@"/>
    <numFmt numFmtId="168" formatCode="0.0"/>
    <numFmt numFmtId="169" formatCode="0"/>
    <numFmt numFmtId="170" formatCode="0.00"/>
  </numFmts>
  <fonts count="33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  <charset val="1"/>
    </font>
    <font>
      <sz val="16"/>
      <color rgb="FFFF0000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B05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24"/>
      <name val="Arial"/>
      <family val="2"/>
      <charset val="1"/>
    </font>
    <font>
      <sz val="1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2"/>
      <name val="Arial"/>
      <family val="2"/>
      <charset val="1"/>
    </font>
    <font>
      <sz val="20"/>
      <color rgb="FF0000FF"/>
      <name val="Arial"/>
      <family val="2"/>
      <charset val="1"/>
    </font>
    <font>
      <sz val="22"/>
      <name val="Arial"/>
      <family val="2"/>
      <charset val="1"/>
    </font>
    <font>
      <sz val="2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4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3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7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5" fillId="3" borderId="9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3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9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2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10" fillId="3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9" fontId="16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4" fillId="0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10" fillId="0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4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1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9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2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3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22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3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3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6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8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0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31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8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8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8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9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8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8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ard_team model" xfId="21"/>
  </cellStyles>
  <dxfs count="18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890625" defaultRowHeight="15" zeroHeight="tru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10.77"/>
    <col collapsed="false" customWidth="false" hidden="true" outlineLevel="0" max="16384" min="3" style="1" width="8.89"/>
  </cols>
  <sheetData>
    <row r="1" customFormat="false" ht="15" hidden="false" customHeight="false" outlineLevel="0" collapsed="false"/>
    <row r="2" s="3" customFormat="true" ht="18" hidden="false" customHeight="false" outlineLevel="0" collapsed="false">
      <c r="A2" s="2" t="s">
        <v>0</v>
      </c>
    </row>
    <row r="3" customFormat="false" ht="15" hidden="false" customHeight="false" outlineLevel="0" collapsed="false"/>
    <row r="4" customFormat="false" ht="15" hidden="false" customHeight="true" outlineLevel="0" collapsed="false">
      <c r="A4" s="4" t="s">
        <v>1</v>
      </c>
      <c r="B4" s="4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1" t="s">
        <v>2</v>
      </c>
    </row>
    <row r="7" customFormat="false" ht="15.75" hidden="false" customHeight="false" outlineLevel="0" collapsed="false">
      <c r="B7" s="6" t="s">
        <v>3</v>
      </c>
    </row>
    <row r="8" customFormat="false" ht="15.75" hidden="false" customHeight="false" outlineLevel="0" collapsed="false">
      <c r="B8" s="6" t="s">
        <v>4</v>
      </c>
    </row>
    <row r="9" customFormat="false" ht="15.75" hidden="false" customHeight="false" outlineLevel="0" collapsed="false">
      <c r="B9" s="6" t="s">
        <v>5</v>
      </c>
    </row>
    <row r="10" customFormat="false" ht="15.75" hidden="false" customHeight="false" outlineLevel="0" collapsed="false">
      <c r="B10" s="6" t="s">
        <v>6</v>
      </c>
    </row>
    <row r="11" customFormat="false" ht="15.75" hidden="false" customHeight="false" outlineLevel="0" collapsed="false">
      <c r="B11" s="7" t="s">
        <v>7</v>
      </c>
    </row>
    <row r="12" customFormat="false" ht="15.75" hidden="false" customHeight="false" outlineLevel="0" collapsed="false">
      <c r="B12" s="6" t="s">
        <v>8</v>
      </c>
    </row>
    <row r="13" customFormat="false" ht="15" hidden="false" customHeight="false" outlineLevel="0" collapsed="false"/>
    <row r="14" customFormat="false" ht="15.75" hidden="false" customHeight="false" outlineLevel="0" collapsed="false">
      <c r="A14" s="6" t="s">
        <v>9</v>
      </c>
    </row>
    <row r="15" customFormat="false" ht="15" hidden="false" customHeight="false" outlineLevel="0" collapsed="false">
      <c r="B15" s="1" t="s">
        <v>10</v>
      </c>
    </row>
    <row r="16" customFormat="false" ht="15" hidden="false" customHeight="false" outlineLevel="0" collapsed="false">
      <c r="B16" s="1" t="s">
        <v>11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.75" hidden="false" customHeight="false" outlineLevel="0" collapsed="false">
      <c r="A19" s="6" t="s">
        <v>12</v>
      </c>
    </row>
    <row r="20" customFormat="false" ht="15" hidden="false" customHeight="false" outlineLevel="0" collapsed="false">
      <c r="B20" s="1" t="s">
        <v>13</v>
      </c>
    </row>
    <row r="21" customFormat="false" ht="15.75" hidden="false" customHeight="false" outlineLevel="0" collapsed="false">
      <c r="B21" s="8" t="s">
        <v>14</v>
      </c>
    </row>
    <row r="22" customFormat="false" ht="15" hidden="false" customHeight="false" outlineLevel="0" collapsed="false">
      <c r="B22" s="1" t="s">
        <v>15</v>
      </c>
    </row>
    <row r="23" customFormat="false" ht="15" hidden="false" customHeight="false" outlineLevel="0" collapsed="false">
      <c r="B23" s="1" t="s">
        <v>16</v>
      </c>
    </row>
    <row r="24" customFormat="false" ht="15" hidden="false" customHeight="false" outlineLevel="0" collapsed="false">
      <c r="B24" s="1" t="s">
        <v>17</v>
      </c>
    </row>
    <row r="25" customFormat="false" ht="15" hidden="false" customHeight="false" outlineLevel="0" collapsed="false">
      <c r="B25" s="1" t="s">
        <v>18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.75" hidden="false" customHeight="false" outlineLevel="0" collapsed="false">
      <c r="A28" s="6" t="s">
        <v>19</v>
      </c>
    </row>
    <row r="29" customFormat="false" ht="15.75" hidden="false" customHeight="false" outlineLevel="0" collapsed="false">
      <c r="A29" s="6"/>
      <c r="B29" s="1" t="s">
        <v>20</v>
      </c>
    </row>
    <row r="30" customFormat="false" ht="15" hidden="false" customHeight="false" outlineLevel="0" collapsed="false">
      <c r="B30" s="1" t="s">
        <v>21</v>
      </c>
    </row>
    <row r="31" customFormat="false" ht="15" hidden="false" customHeight="false" outlineLevel="0" collapsed="false">
      <c r="B31" s="1" t="s">
        <v>22</v>
      </c>
    </row>
    <row r="32" customFormat="false" ht="15" hidden="false" customHeight="false" outlineLevel="0" collapsed="false"/>
    <row r="33" customFormat="false" ht="15.75" hidden="false" customHeight="false" outlineLevel="0" collapsed="false">
      <c r="A33" s="6" t="s">
        <v>23</v>
      </c>
    </row>
    <row r="34" customFormat="false" ht="15.75" hidden="false" customHeight="false" outlineLevel="0" collapsed="false">
      <c r="B34" s="1" t="s">
        <v>24</v>
      </c>
    </row>
    <row r="35" customFormat="false" ht="30" hidden="false" customHeight="false" outlineLevel="0" collapsed="false">
      <c r="B35" s="8" t="s">
        <v>25</v>
      </c>
    </row>
    <row r="36" customFormat="false" ht="15" hidden="false" customHeight="false" outlineLevel="0" collapsed="false">
      <c r="B36" s="8" t="s">
        <v>26</v>
      </c>
    </row>
    <row r="37" customFormat="false" ht="15" hidden="false" customHeight="false" outlineLevel="0" collapsed="false">
      <c r="B37" s="8" t="s">
        <v>27</v>
      </c>
    </row>
    <row r="38" customFormat="false" ht="15" hidden="false" customHeight="false" outlineLevel="0" collapsed="false">
      <c r="B38" s="8" t="s">
        <v>28</v>
      </c>
    </row>
    <row r="39" customFormat="false" ht="15" hidden="false" customHeight="false" outlineLevel="0" collapsed="false">
      <c r="B39" s="8"/>
    </row>
    <row r="40" customFormat="false" ht="15" hidden="false" customHeight="false" outlineLevel="0" collapsed="false"/>
    <row r="41" customFormat="false" ht="15.75" hidden="false" customHeight="false" outlineLevel="0" collapsed="false">
      <c r="A41" s="6" t="s">
        <v>29</v>
      </c>
    </row>
    <row r="42" customFormat="false" ht="15.75" hidden="false" customHeight="false" outlineLevel="0" collapsed="false">
      <c r="A42" s="6"/>
      <c r="B42" s="1" t="s">
        <v>30</v>
      </c>
    </row>
    <row r="43" customFormat="false" ht="15.75" hidden="false" customHeight="false" outlineLevel="0" collapsed="false">
      <c r="A43" s="6"/>
      <c r="B43" s="1" t="s">
        <v>31</v>
      </c>
    </row>
    <row r="44" customFormat="false" ht="15.75" hidden="false" customHeight="false" outlineLevel="0" collapsed="false">
      <c r="A44" s="6"/>
      <c r="B44" s="1" t="s">
        <v>32</v>
      </c>
    </row>
    <row r="45" customFormat="false" ht="15.75" hidden="false" customHeight="false" outlineLevel="0" collapsed="false">
      <c r="A45" s="6"/>
      <c r="B45" s="1" t="s">
        <v>33</v>
      </c>
    </row>
    <row r="46" customFormat="false" ht="15.75" hidden="false" customHeight="false" outlineLevel="0" collapsed="false">
      <c r="A46" s="6"/>
      <c r="B46" s="1" t="s">
        <v>34</v>
      </c>
    </row>
    <row r="47" customFormat="false" ht="15.75" hidden="false" customHeight="false" outlineLevel="0" collapsed="false">
      <c r="A47" s="6"/>
      <c r="B47" s="1" t="s">
        <v>35</v>
      </c>
    </row>
    <row r="48" customFormat="false" ht="15.75" hidden="false" customHeight="false" outlineLevel="0" collapsed="false">
      <c r="A48" s="6"/>
      <c r="B48" s="1" t="s">
        <v>36</v>
      </c>
    </row>
    <row r="49" customFormat="false" ht="15.75" hidden="false" customHeight="false" outlineLevel="0" collapsed="false">
      <c r="A49" s="6"/>
    </row>
    <row r="50" customFormat="false" ht="15" hidden="false" customHeight="false" outlineLevel="0" collapsed="false">
      <c r="B50" s="1" t="s">
        <v>37</v>
      </c>
    </row>
    <row r="51" customFormat="false" ht="15" hidden="false" customHeight="false" outlineLevel="0" collapsed="false">
      <c r="B51" s="1" t="s">
        <v>38</v>
      </c>
    </row>
    <row r="52" customFormat="false" ht="15" hidden="false" customHeight="false" outlineLevel="0" collapsed="false">
      <c r="B52" s="1" t="s">
        <v>34</v>
      </c>
    </row>
    <row r="53" customFormat="false" ht="15" hidden="false" customHeight="false" outlineLevel="0" collapsed="false">
      <c r="B53" s="1" t="s">
        <v>35</v>
      </c>
    </row>
    <row r="54" customFormat="false" ht="15" hidden="false" customHeight="false" outlineLevel="0" collapsed="false">
      <c r="B54" s="1" t="s">
        <v>36</v>
      </c>
    </row>
    <row r="55" customFormat="false" ht="15" hidden="false" customHeight="false" outlineLevel="0" collapsed="false"/>
    <row r="56" customFormat="false" ht="15" hidden="false" customHeight="false" outlineLevel="0" collapsed="false">
      <c r="B56" s="1" t="s">
        <v>22</v>
      </c>
    </row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>
      <c r="B59" s="1" t="s">
        <v>39</v>
      </c>
    </row>
    <row r="60" customFormat="false" ht="15" hidden="false" customHeight="false" outlineLevel="0" collapsed="false">
      <c r="B60" s="1" t="s">
        <v>40</v>
      </c>
    </row>
    <row r="61" customFormat="false" ht="15" hidden="false" customHeight="false" outlineLevel="0" collapsed="false"/>
  </sheetData>
  <mergeCells count="1">
    <mergeCell ref="A4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11328125" defaultRowHeight="12.75" zeroHeight="false" outlineLevelRow="0" outlineLevelCol="0"/>
  <cols>
    <col collapsed="false" customWidth="true" hidden="false" outlineLevel="0" max="1" min="1" style="9" width="3.11"/>
    <col collapsed="false" customWidth="true" hidden="false" outlineLevel="0" max="2" min="2" style="10" width="4.44"/>
    <col collapsed="false" customWidth="true" hidden="false" outlineLevel="0" max="3" min="3" style="11" width="5.11"/>
    <col collapsed="false" customWidth="true" hidden="false" outlineLevel="0" max="4" min="4" style="12" width="29.33"/>
    <col collapsed="false" customWidth="true" hidden="false" outlineLevel="0" max="5" min="5" style="13" width="7.78"/>
    <col collapsed="false" customWidth="true" hidden="false" outlineLevel="0" max="6" min="6" style="14" width="34.44"/>
    <col collapsed="false" customWidth="true" hidden="false" outlineLevel="0" max="7" min="7" style="15" width="9.66"/>
    <col collapsed="false" customWidth="true" hidden="false" outlineLevel="0" max="8" min="8" style="15" width="10.56"/>
    <col collapsed="false" customWidth="true" hidden="false" outlineLevel="0" max="9" min="9" style="9" width="40.89"/>
    <col collapsed="false" customWidth="false" hidden="false" outlineLevel="0" max="10" min="10" style="9" width="7.11"/>
    <col collapsed="false" customWidth="false" hidden="true" outlineLevel="0" max="16384" min="11" style="9" width="7.11"/>
  </cols>
  <sheetData>
    <row r="1" customFormat="false" ht="24" hidden="false" customHeight="false" outlineLevel="0" collapsed="false">
      <c r="B1" s="16" t="str">
        <f aca="false">'Deelnemers en Scores'!B2</f>
        <v>Rayonkampioenschappen Indoor Teams Rayon 3, Recurve klasse ERE</v>
      </c>
      <c r="C1" s="16"/>
      <c r="D1" s="16"/>
      <c r="E1" s="16"/>
      <c r="F1" s="16"/>
      <c r="G1" s="16"/>
      <c r="H1" s="16"/>
      <c r="I1" s="16"/>
    </row>
    <row r="2" customFormat="false" ht="12.75" hidden="false" customHeight="false" outlineLevel="0" collapsed="false">
      <c r="C2" s="17"/>
    </row>
    <row r="3" customFormat="false" ht="15" hidden="false" customHeight="false" outlineLevel="0" collapsed="false"/>
    <row r="4" customFormat="false" ht="15" hidden="false" customHeight="false" outlineLevel="0" collapsed="false"/>
    <row r="6" customFormat="false" ht="20.25" hidden="false" customHeight="false" outlineLevel="0" collapsed="false">
      <c r="D6" s="18" t="s">
        <v>41</v>
      </c>
    </row>
    <row r="7" customFormat="false" ht="14.25" hidden="false" customHeight="false" outlineLevel="0" collapsed="false">
      <c r="D7" s="19" t="s">
        <v>42</v>
      </c>
    </row>
    <row r="8" customFormat="false" ht="14.25" hidden="false" customHeight="false" outlineLevel="0" collapsed="false">
      <c r="D8" s="19" t="s">
        <v>43</v>
      </c>
    </row>
    <row r="9" customFormat="false" ht="12.75" hidden="false" customHeight="false" outlineLevel="0" collapsed="false">
      <c r="D9" s="10"/>
    </row>
    <row r="10" customFormat="false" ht="12.75" hidden="false" customHeight="false" outlineLevel="0" collapsed="false">
      <c r="D10" s="20" t="s">
        <v>44</v>
      </c>
    </row>
    <row r="11" customFormat="false" ht="12.75" hidden="false" customHeight="false" outlineLevel="0" collapsed="false">
      <c r="D11" s="20" t="s">
        <v>45</v>
      </c>
    </row>
    <row r="12" customFormat="false" ht="12.75" hidden="false" customHeight="false" outlineLevel="0" collapsed="false">
      <c r="D12" s="20" t="s">
        <v>46</v>
      </c>
    </row>
    <row r="13" customFormat="false" ht="12.75" hidden="false" customHeight="false" outlineLevel="0" collapsed="false">
      <c r="D13" s="10" t="s">
        <v>47</v>
      </c>
    </row>
    <row r="14" customFormat="false" ht="13.5" hidden="false" customHeight="false" outlineLevel="0" collapsed="false"/>
    <row r="15" customFormat="false" ht="15" hidden="false" customHeight="true" outlineLevel="0" collapsed="false">
      <c r="B15" s="21"/>
      <c r="C15" s="22"/>
      <c r="D15" s="23"/>
      <c r="E15" s="22"/>
      <c r="F15" s="23"/>
      <c r="G15" s="24"/>
      <c r="H15" s="24"/>
      <c r="I15" s="25"/>
    </row>
    <row r="16" customFormat="false" ht="13.5" hidden="false" customHeight="false" outlineLevel="0" collapsed="false">
      <c r="B16" s="26"/>
      <c r="C16" s="27"/>
      <c r="D16" s="28" t="s">
        <v>48</v>
      </c>
      <c r="E16" s="27" t="s">
        <v>49</v>
      </c>
      <c r="F16" s="28" t="s">
        <v>50</v>
      </c>
      <c r="G16" s="29" t="s">
        <v>51</v>
      </c>
      <c r="H16" s="29" t="s">
        <v>52</v>
      </c>
      <c r="I16" s="30" t="s">
        <v>53</v>
      </c>
    </row>
    <row r="17" customFormat="false" ht="12.75" hidden="false" customHeight="false" outlineLevel="0" collapsed="false">
      <c r="E17" s="11"/>
      <c r="F17" s="12"/>
      <c r="G17" s="31"/>
      <c r="H17" s="31"/>
    </row>
    <row r="18" customFormat="false" ht="12.75" hidden="false" customHeight="false" outlineLevel="0" collapsed="false">
      <c r="B18" s="32"/>
      <c r="C18" s="33"/>
      <c r="D18" s="32" t="s">
        <v>54</v>
      </c>
      <c r="E18" s="33" t="n">
        <v>123456</v>
      </c>
      <c r="F18" s="32" t="s">
        <v>55</v>
      </c>
      <c r="G18" s="34" t="n">
        <v>7.777</v>
      </c>
      <c r="H18" s="34" t="s">
        <v>56</v>
      </c>
      <c r="I18" s="35"/>
    </row>
  </sheetData>
  <mergeCells count="1">
    <mergeCell ref="B1:I1"/>
  </mergeCells>
  <printOptions headings="false" gridLines="false" gridLinesSet="true" horizontalCentered="false" verticalCentered="false"/>
  <pageMargins left="0.490277777777778" right="0.420138888888889" top="0.490277777777778" bottom="1.37986111111111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83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F63" activeCellId="0" sqref="F63"/>
    </sheetView>
  </sheetViews>
  <sheetFormatPr defaultColWidth="7.11328125" defaultRowHeight="12.75" zeroHeight="true" outlineLevelRow="0" outlineLevelCol="0"/>
  <cols>
    <col collapsed="false" customWidth="true" hidden="false" outlineLevel="0" max="1" min="1" style="36" width="3.11"/>
    <col collapsed="false" customWidth="true" hidden="false" outlineLevel="0" max="2" min="2" style="37" width="4.44"/>
    <col collapsed="false" customWidth="true" hidden="false" outlineLevel="0" max="3" min="3" style="37" width="5.11"/>
    <col collapsed="false" customWidth="true" hidden="false" outlineLevel="0" max="4" min="4" style="37" width="29.33"/>
    <col collapsed="false" customWidth="true" hidden="false" outlineLevel="0" max="5" min="5" style="36" width="7.78"/>
    <col collapsed="false" customWidth="true" hidden="false" outlineLevel="0" max="6" min="6" style="36" width="34.44"/>
    <col collapsed="false" customWidth="true" hidden="false" outlineLevel="0" max="7" min="7" style="38" width="9.66"/>
    <col collapsed="false" customWidth="true" hidden="false" outlineLevel="0" max="9" min="8" style="39" width="3.66"/>
    <col collapsed="false" customWidth="true" hidden="false" outlineLevel="0" max="10" min="10" style="39" width="6.77"/>
    <col collapsed="false" customWidth="true" hidden="false" outlineLevel="0" max="11" min="11" style="36" width="6.77"/>
    <col collapsed="false" customWidth="true" hidden="false" outlineLevel="0" max="12" min="12" style="36" width="3.33"/>
    <col collapsed="false" customWidth="false" hidden="true" outlineLevel="0" max="16384" min="13" style="36" width="7.11"/>
  </cols>
  <sheetData>
    <row r="1" customFormat="false" ht="13.5" hidden="false" customHeight="false" outlineLevel="0" collapsed="false"/>
    <row r="2" customFormat="false" ht="24" hidden="false" customHeight="false" outlineLevel="0" collapsed="false">
      <c r="B2" s="40" t="s">
        <v>57</v>
      </c>
      <c r="C2" s="40"/>
      <c r="D2" s="40"/>
      <c r="E2" s="40"/>
      <c r="F2" s="40"/>
      <c r="G2" s="40"/>
      <c r="H2" s="40"/>
      <c r="I2" s="40"/>
      <c r="J2" s="40"/>
      <c r="K2" s="40"/>
    </row>
    <row r="3" customFormat="false" ht="12.75" hidden="false" customHeight="false" outlineLevel="0" collapsed="false">
      <c r="B3" s="41"/>
      <c r="C3" s="42"/>
      <c r="D3" s="42"/>
      <c r="K3" s="43"/>
    </row>
    <row r="4" customFormat="false" ht="23.25" hidden="false" customHeight="true" outlineLevel="0" collapsed="false">
      <c r="B4" s="44" t="s">
        <v>58</v>
      </c>
      <c r="C4" s="44"/>
      <c r="D4" s="44"/>
      <c r="E4" s="45" t="s">
        <v>59</v>
      </c>
      <c r="F4" s="46" t="s">
        <v>60</v>
      </c>
      <c r="G4" s="47" t="s">
        <v>61</v>
      </c>
      <c r="H4" s="48" t="s">
        <v>62</v>
      </c>
      <c r="I4" s="48"/>
      <c r="J4" s="48"/>
      <c r="K4" s="48"/>
    </row>
    <row r="5" customFormat="false" ht="15" hidden="false" customHeight="false" outlineLevel="0" collapsed="false">
      <c r="A5" s="49"/>
      <c r="B5" s="50"/>
      <c r="C5" s="51"/>
      <c r="D5" s="52"/>
      <c r="E5" s="51"/>
      <c r="F5" s="46"/>
      <c r="G5" s="51"/>
      <c r="H5" s="53"/>
      <c r="I5" s="53"/>
      <c r="J5" s="53"/>
      <c r="K5" s="54"/>
    </row>
    <row r="6" customFormat="false" ht="15" hidden="false" customHeight="true" outlineLevel="0" collapsed="false">
      <c r="B6" s="55"/>
      <c r="C6" s="56"/>
      <c r="D6" s="56"/>
      <c r="E6" s="56"/>
      <c r="F6" s="57" t="s">
        <v>63</v>
      </c>
      <c r="G6" s="58" t="s">
        <v>64</v>
      </c>
      <c r="H6" s="59" t="s">
        <v>65</v>
      </c>
      <c r="I6" s="59"/>
      <c r="J6" s="56" t="s">
        <v>66</v>
      </c>
      <c r="K6" s="60" t="s">
        <v>66</v>
      </c>
    </row>
    <row r="7" customFormat="false" ht="12.75" hidden="false" customHeight="false" outlineLevel="0" collapsed="false">
      <c r="B7" s="55" t="s">
        <v>67</v>
      </c>
      <c r="C7" s="56"/>
      <c r="D7" s="57" t="s">
        <v>48</v>
      </c>
      <c r="E7" s="56" t="s">
        <v>49</v>
      </c>
      <c r="F7" s="57" t="s">
        <v>50</v>
      </c>
      <c r="G7" s="61" t="s">
        <v>68</v>
      </c>
      <c r="H7" s="62" t="s">
        <v>69</v>
      </c>
      <c r="I7" s="62" t="s">
        <v>70</v>
      </c>
      <c r="J7" s="56" t="s">
        <v>71</v>
      </c>
      <c r="K7" s="60" t="s">
        <v>72</v>
      </c>
    </row>
    <row r="8" customFormat="false" ht="12.75" hidden="false" customHeight="false" outlineLevel="0" collapsed="false">
      <c r="B8" s="63"/>
      <c r="E8" s="37"/>
      <c r="F8" s="37"/>
      <c r="G8" s="64"/>
      <c r="H8" s="37"/>
      <c r="I8" s="37"/>
      <c r="J8" s="37"/>
      <c r="K8" s="65"/>
    </row>
    <row r="9" customFormat="false" ht="12.75" hidden="false" customHeight="false" outlineLevel="0" collapsed="false">
      <c r="B9" s="66" t="n">
        <v>1</v>
      </c>
      <c r="C9" s="67"/>
      <c r="D9" s="68" t="s">
        <v>73</v>
      </c>
      <c r="E9" s="67"/>
      <c r="F9" s="68" t="s">
        <v>74</v>
      </c>
      <c r="G9" s="69" t="n">
        <v>888.8</v>
      </c>
      <c r="H9" s="67"/>
      <c r="I9" s="67"/>
      <c r="J9" s="37"/>
      <c r="K9" s="70" t="n">
        <f aca="false">SUM(J10:J13)-MINA(J10:J13)</f>
        <v>1530</v>
      </c>
    </row>
    <row r="10" customFormat="false" ht="12.75" hidden="false" customHeight="false" outlineLevel="0" collapsed="false">
      <c r="B10" s="66"/>
      <c r="C10" s="67"/>
      <c r="D10" s="67"/>
      <c r="E10" s="33" t="n">
        <v>302200</v>
      </c>
      <c r="F10" s="32" t="s">
        <v>75</v>
      </c>
      <c r="G10" s="34" t="n">
        <v>9.146</v>
      </c>
      <c r="H10" s="33" t="n">
        <v>230</v>
      </c>
      <c r="I10" s="33" t="n">
        <v>260</v>
      </c>
      <c r="J10" s="39" t="n">
        <f aca="false">SUM(H10:I10)</f>
        <v>490</v>
      </c>
      <c r="K10" s="43"/>
    </row>
    <row r="11" customFormat="false" ht="12.75" hidden="false" customHeight="false" outlineLevel="0" collapsed="false">
      <c r="B11" s="66"/>
      <c r="C11" s="67"/>
      <c r="D11" s="67"/>
      <c r="E11" s="33" t="n">
        <v>302202</v>
      </c>
      <c r="F11" s="32" t="s">
        <v>76</v>
      </c>
      <c r="G11" s="34" t="n">
        <v>9.196</v>
      </c>
      <c r="H11" s="33" t="n">
        <v>240</v>
      </c>
      <c r="I11" s="33" t="n">
        <v>270</v>
      </c>
      <c r="J11" s="39" t="n">
        <f aca="false">SUM(H11:I11)</f>
        <v>510</v>
      </c>
      <c r="K11" s="43"/>
    </row>
    <row r="12" customFormat="false" ht="12.75" hidden="false" customHeight="false" outlineLevel="0" collapsed="false">
      <c r="B12" s="66"/>
      <c r="C12" s="67"/>
      <c r="D12" s="67"/>
      <c r="E12" s="33" t="n">
        <v>302204</v>
      </c>
      <c r="F12" s="32" t="s">
        <v>77</v>
      </c>
      <c r="G12" s="34" t="n">
        <v>9.246</v>
      </c>
      <c r="H12" s="33" t="n">
        <v>250</v>
      </c>
      <c r="I12" s="33" t="n">
        <v>280</v>
      </c>
      <c r="J12" s="39" t="n">
        <f aca="false">SUM(H12:I12)</f>
        <v>530</v>
      </c>
      <c r="K12" s="43"/>
    </row>
    <row r="13" customFormat="false" ht="12.75" hidden="false" customHeight="false" outlineLevel="0" collapsed="false">
      <c r="B13" s="66"/>
      <c r="C13" s="67"/>
      <c r="D13" s="67"/>
      <c r="E13" s="33" t="s">
        <v>78</v>
      </c>
      <c r="F13" s="32" t="s">
        <v>78</v>
      </c>
      <c r="G13" s="34"/>
      <c r="H13" s="33" t="n">
        <v>0</v>
      </c>
      <c r="I13" s="33" t="n">
        <v>0</v>
      </c>
      <c r="J13" s="39" t="n">
        <f aca="false">SUM(H13:I13)</f>
        <v>0</v>
      </c>
      <c r="K13" s="43"/>
    </row>
    <row r="14" customFormat="false" ht="12.75" hidden="false" customHeight="false" outlineLevel="0" collapsed="false">
      <c r="B14" s="66"/>
      <c r="C14" s="67"/>
      <c r="D14" s="67"/>
      <c r="E14" s="71"/>
      <c r="F14" s="49"/>
      <c r="G14" s="72"/>
      <c r="H14" s="71"/>
      <c r="I14" s="71"/>
      <c r="K14" s="43"/>
    </row>
    <row r="15" customFormat="false" ht="12.75" hidden="false" customHeight="false" outlineLevel="0" collapsed="false">
      <c r="B15" s="66" t="n">
        <v>2</v>
      </c>
      <c r="C15" s="67"/>
      <c r="D15" s="68" t="s">
        <v>79</v>
      </c>
      <c r="E15" s="67"/>
      <c r="F15" s="68" t="s">
        <v>80</v>
      </c>
      <c r="G15" s="69" t="n">
        <v>888.8</v>
      </c>
      <c r="H15" s="71"/>
      <c r="I15" s="71"/>
      <c r="J15" s="37"/>
      <c r="K15" s="70" t="n">
        <f aca="false">IF(COUNTA(J16:J19)&lt;3,0,IF(COUNTA(J16:J19)=3,SUM(J16:J19),IF(SUM(J16:J19)&gt;0,SUM(J16:J19)-MINA(J16:J19),0)))</f>
        <v>1315</v>
      </c>
    </row>
    <row r="16" customFormat="false" ht="12.75" hidden="false" customHeight="false" outlineLevel="0" collapsed="false">
      <c r="B16" s="66"/>
      <c r="C16" s="67"/>
      <c r="D16" s="67"/>
      <c r="E16" s="33" t="n">
        <v>302260</v>
      </c>
      <c r="F16" s="32" t="s">
        <v>81</v>
      </c>
      <c r="G16" s="34" t="n">
        <v>9.147</v>
      </c>
      <c r="H16" s="33" t="n">
        <v>200</v>
      </c>
      <c r="I16" s="73" t="s">
        <v>82</v>
      </c>
      <c r="K16" s="43"/>
    </row>
    <row r="17" customFormat="false" ht="12.75" hidden="false" customHeight="false" outlineLevel="0" collapsed="false">
      <c r="B17" s="66"/>
      <c r="C17" s="67"/>
      <c r="D17" s="67"/>
      <c r="E17" s="33" t="n">
        <v>302262</v>
      </c>
      <c r="F17" s="32" t="s">
        <v>83</v>
      </c>
      <c r="G17" s="34" t="n">
        <v>9.197</v>
      </c>
      <c r="H17" s="33" t="n">
        <v>210</v>
      </c>
      <c r="I17" s="33" t="n">
        <v>200</v>
      </c>
      <c r="J17" s="39" t="n">
        <f aca="false">SUM(H17:I17)</f>
        <v>410</v>
      </c>
      <c r="K17" s="43"/>
    </row>
    <row r="18" customFormat="false" ht="12.75" hidden="false" customHeight="false" outlineLevel="0" collapsed="false">
      <c r="B18" s="66"/>
      <c r="C18" s="67"/>
      <c r="D18" s="67"/>
      <c r="E18" s="33" t="n">
        <v>302264</v>
      </c>
      <c r="F18" s="32" t="s">
        <v>84</v>
      </c>
      <c r="G18" s="34" t="n">
        <v>9.247</v>
      </c>
      <c r="H18" s="33" t="n">
        <v>220</v>
      </c>
      <c r="I18" s="33" t="n">
        <v>230</v>
      </c>
      <c r="J18" s="39" t="n">
        <f aca="false">SUM(H18:I18)</f>
        <v>450</v>
      </c>
      <c r="K18" s="43"/>
    </row>
    <row r="19" customFormat="false" ht="12.75" hidden="false" customHeight="false" outlineLevel="0" collapsed="false">
      <c r="B19" s="66"/>
      <c r="C19" s="67"/>
      <c r="D19" s="67"/>
      <c r="E19" s="74" t="n">
        <v>302238</v>
      </c>
      <c r="F19" s="32" t="s">
        <v>85</v>
      </c>
      <c r="G19" s="34" t="n">
        <v>9.272</v>
      </c>
      <c r="H19" s="33" t="n">
        <v>230</v>
      </c>
      <c r="I19" s="33" t="n">
        <v>225</v>
      </c>
      <c r="J19" s="39" t="n">
        <f aca="false">SUM(H19:I19)</f>
        <v>455</v>
      </c>
      <c r="K19" s="43"/>
    </row>
    <row r="20" customFormat="false" ht="12.75" hidden="false" customHeight="false" outlineLevel="0" collapsed="false">
      <c r="B20" s="66"/>
      <c r="C20" s="67"/>
      <c r="D20" s="67"/>
      <c r="E20" s="71"/>
      <c r="F20" s="49"/>
      <c r="G20" s="72"/>
      <c r="H20" s="71"/>
      <c r="I20" s="71"/>
      <c r="K20" s="43"/>
    </row>
    <row r="21" customFormat="false" ht="12.75" hidden="false" customHeight="false" outlineLevel="0" collapsed="false">
      <c r="B21" s="66" t="n">
        <v>3</v>
      </c>
      <c r="C21" s="67"/>
      <c r="D21" s="68" t="s">
        <v>73</v>
      </c>
      <c r="E21" s="67"/>
      <c r="F21" s="68" t="s">
        <v>86</v>
      </c>
      <c r="G21" s="69" t="n">
        <v>888.8</v>
      </c>
      <c r="H21" s="71"/>
      <c r="I21" s="71"/>
      <c r="J21" s="37"/>
      <c r="K21" s="70" t="n">
        <f aca="false">IF(COUNTA(J22:J25)&lt;3,0,IF(COUNTA(J22:J25)=3,SUM(J22:J25),IF(SUM(J22:J25)&gt;0,SUM(J22:J25)-MINA(J22:J25),0)))</f>
        <v>909</v>
      </c>
    </row>
    <row r="22" customFormat="false" ht="12.75" hidden="false" customHeight="false" outlineLevel="0" collapsed="false">
      <c r="B22" s="66"/>
      <c r="C22" s="67"/>
      <c r="D22" s="67"/>
      <c r="E22" s="33" t="n">
        <v>302210</v>
      </c>
      <c r="F22" s="32" t="s">
        <v>87</v>
      </c>
      <c r="G22" s="34" t="n">
        <v>9.396</v>
      </c>
      <c r="H22" s="33" t="n">
        <v>140</v>
      </c>
      <c r="I22" s="33" t="n">
        <v>170</v>
      </c>
      <c r="J22" s="39" t="n">
        <f aca="false">SUM(H22:I22)</f>
        <v>310</v>
      </c>
      <c r="K22" s="43"/>
    </row>
    <row r="23" customFormat="false" ht="12.75" hidden="false" customHeight="false" outlineLevel="0" collapsed="false">
      <c r="B23" s="66"/>
      <c r="C23" s="67"/>
      <c r="D23" s="67"/>
      <c r="E23" s="33" t="n">
        <v>302213</v>
      </c>
      <c r="F23" s="32" t="s">
        <v>88</v>
      </c>
      <c r="G23" s="34" t="n">
        <v>9.446</v>
      </c>
      <c r="H23" s="33" t="n">
        <v>150</v>
      </c>
      <c r="I23" s="33" t="n">
        <v>180</v>
      </c>
      <c r="J23" s="39" t="n">
        <f aca="false">SUM(H23:I23)</f>
        <v>330</v>
      </c>
      <c r="K23" s="43"/>
    </row>
    <row r="24" customFormat="false" ht="12.75" hidden="false" customHeight="false" outlineLevel="0" collapsed="false">
      <c r="B24" s="66"/>
      <c r="C24" s="67"/>
      <c r="D24" s="67"/>
      <c r="E24" s="33" t="n">
        <v>302215</v>
      </c>
      <c r="F24" s="32" t="s">
        <v>89</v>
      </c>
      <c r="G24" s="34" t="n">
        <v>9.496</v>
      </c>
      <c r="H24" s="33" t="n">
        <v>160</v>
      </c>
      <c r="I24" s="33" t="n">
        <v>109</v>
      </c>
      <c r="J24" s="39" t="n">
        <f aca="false">SUM(H24:I24)</f>
        <v>269</v>
      </c>
      <c r="K24" s="43"/>
    </row>
    <row r="25" customFormat="false" ht="12.75" hidden="false" customHeight="false" outlineLevel="0" collapsed="false">
      <c r="B25" s="66"/>
      <c r="C25" s="67"/>
      <c r="D25" s="67"/>
      <c r="E25" s="33"/>
      <c r="F25" s="32"/>
      <c r="G25" s="34"/>
      <c r="H25" s="33" t="n">
        <v>0</v>
      </c>
      <c r="I25" s="33" t="n">
        <v>0</v>
      </c>
      <c r="J25" s="39" t="n">
        <f aca="false">SUM(H25:I25)</f>
        <v>0</v>
      </c>
      <c r="K25" s="43"/>
    </row>
    <row r="26" customFormat="false" ht="12.75" hidden="false" customHeight="false" outlineLevel="0" collapsed="false">
      <c r="B26" s="66"/>
      <c r="C26" s="67"/>
      <c r="D26" s="67"/>
      <c r="E26" s="71"/>
      <c r="F26" s="49"/>
      <c r="G26" s="72"/>
      <c r="H26" s="71"/>
      <c r="I26" s="71"/>
      <c r="K26" s="43"/>
    </row>
    <row r="27" customFormat="false" ht="12.75" hidden="false" customHeight="false" outlineLevel="0" collapsed="false">
      <c r="B27" s="66" t="n">
        <v>4</v>
      </c>
      <c r="C27" s="67"/>
      <c r="D27" s="68" t="s">
        <v>79</v>
      </c>
      <c r="E27" s="67"/>
      <c r="F27" s="68" t="s">
        <v>90</v>
      </c>
      <c r="G27" s="69" t="n">
        <v>888.8</v>
      </c>
      <c r="H27" s="71"/>
      <c r="I27" s="71"/>
      <c r="J27" s="37"/>
      <c r="K27" s="70" t="n">
        <f aca="false">IF(COUNTA(J28:J31)&lt;3,0,IF(COUNTA(J28:J31)=3,SUM(J28:J31),IF(SUM(J28:J31)&gt;0,SUM(J28:J31)-MINA(J28:J31),0)))</f>
        <v>1764</v>
      </c>
    </row>
    <row r="28" customFormat="false" ht="12.75" hidden="false" customHeight="false" outlineLevel="0" collapsed="false">
      <c r="B28" s="66"/>
      <c r="C28" s="67"/>
      <c r="D28" s="67"/>
      <c r="E28" s="73" t="n">
        <v>123456</v>
      </c>
      <c r="F28" s="32" t="s">
        <v>91</v>
      </c>
      <c r="G28" s="34" t="n">
        <v>9.322</v>
      </c>
      <c r="H28" s="33" t="n">
        <v>290</v>
      </c>
      <c r="I28" s="33" t="n">
        <v>294</v>
      </c>
      <c r="J28" s="39" t="n">
        <f aca="false">SUM(H28:I28)</f>
        <v>584</v>
      </c>
      <c r="K28" s="43"/>
    </row>
    <row r="29" customFormat="false" ht="12.75" hidden="false" customHeight="false" outlineLevel="0" collapsed="false">
      <c r="B29" s="66"/>
      <c r="C29" s="67"/>
      <c r="D29" s="67"/>
      <c r="E29" s="33" t="n">
        <v>302269</v>
      </c>
      <c r="F29" s="32" t="s">
        <v>92</v>
      </c>
      <c r="G29" s="34" t="n">
        <v>9.372</v>
      </c>
      <c r="H29" s="33" t="n">
        <v>291</v>
      </c>
      <c r="I29" s="33" t="n">
        <v>295</v>
      </c>
      <c r="J29" s="39" t="n">
        <f aca="false">SUM(H29:I29)</f>
        <v>586</v>
      </c>
      <c r="K29" s="43"/>
    </row>
    <row r="30" customFormat="false" ht="12.75" hidden="false" customHeight="false" outlineLevel="0" collapsed="false">
      <c r="B30" s="66"/>
      <c r="C30" s="67"/>
      <c r="D30" s="67"/>
      <c r="E30" s="33" t="n">
        <v>302270</v>
      </c>
      <c r="F30" s="32" t="s">
        <v>93</v>
      </c>
      <c r="G30" s="34" t="n">
        <v>9.397</v>
      </c>
      <c r="H30" s="33" t="n">
        <v>292</v>
      </c>
      <c r="I30" s="33" t="n">
        <v>296</v>
      </c>
      <c r="J30" s="39" t="n">
        <f aca="false">SUM(H30:I30)</f>
        <v>588</v>
      </c>
      <c r="K30" s="43"/>
    </row>
    <row r="31" customFormat="false" ht="12.75" hidden="false" customHeight="false" outlineLevel="0" collapsed="false">
      <c r="B31" s="66"/>
      <c r="C31" s="67"/>
      <c r="D31" s="67"/>
      <c r="E31" s="73" t="n">
        <v>301948</v>
      </c>
      <c r="F31" s="32" t="s">
        <v>94</v>
      </c>
      <c r="G31" s="34" t="n">
        <v>9.447</v>
      </c>
      <c r="H31" s="33" t="n">
        <v>293</v>
      </c>
      <c r="I31" s="33" t="n">
        <v>297</v>
      </c>
      <c r="J31" s="39" t="n">
        <f aca="false">SUM(H31:I31)</f>
        <v>590</v>
      </c>
      <c r="K31" s="43"/>
    </row>
    <row r="32" customFormat="false" ht="12.75" hidden="false" customHeight="false" outlineLevel="0" collapsed="false">
      <c r="B32" s="66"/>
      <c r="C32" s="67"/>
      <c r="D32" s="67"/>
      <c r="E32" s="33"/>
      <c r="F32" s="32"/>
      <c r="G32" s="75"/>
      <c r="H32" s="33"/>
      <c r="I32" s="33"/>
      <c r="K32" s="43"/>
    </row>
    <row r="33" customFormat="false" ht="12.75" hidden="false" customHeight="false" outlineLevel="0" collapsed="false">
      <c r="B33" s="66" t="n">
        <v>5</v>
      </c>
      <c r="C33" s="67"/>
      <c r="D33" s="68" t="s">
        <v>79</v>
      </c>
      <c r="E33" s="76"/>
      <c r="F33" s="77" t="s">
        <v>95</v>
      </c>
      <c r="G33" s="78"/>
      <c r="H33" s="33"/>
      <c r="I33" s="33"/>
      <c r="J33" s="37"/>
      <c r="K33" s="70" t="n">
        <f aca="false">IF(COUNTA(J34:J37)&lt;3,0,IF(COUNTA(J34:J37)=3,SUM(J34:J37),IF(SUM(J34:J37)&gt;0,SUM(J34:J37)-MINA(J34:J37),0)))</f>
        <v>0</v>
      </c>
    </row>
    <row r="34" customFormat="false" ht="12.75" hidden="false" customHeight="false" outlineLevel="0" collapsed="false">
      <c r="B34" s="66"/>
      <c r="C34" s="67"/>
      <c r="D34" s="67"/>
      <c r="E34" s="33"/>
      <c r="F34" s="32"/>
      <c r="G34" s="34"/>
      <c r="H34" s="33"/>
      <c r="I34" s="33"/>
      <c r="J34" s="39" t="n">
        <f aca="false">SUM(H34:I34)</f>
        <v>0</v>
      </c>
      <c r="K34" s="43"/>
    </row>
    <row r="35" customFormat="false" ht="12.75" hidden="false" customHeight="false" outlineLevel="0" collapsed="false">
      <c r="B35" s="66"/>
      <c r="C35" s="67"/>
      <c r="D35" s="67"/>
      <c r="E35" s="33"/>
      <c r="F35" s="32"/>
      <c r="G35" s="34"/>
      <c r="H35" s="33"/>
      <c r="I35" s="33"/>
      <c r="J35" s="39" t="n">
        <f aca="false">SUM(H35:I35)</f>
        <v>0</v>
      </c>
      <c r="K35" s="43"/>
    </row>
    <row r="36" customFormat="false" ht="12.75" hidden="false" customHeight="false" outlineLevel="0" collapsed="false">
      <c r="B36" s="66"/>
      <c r="C36" s="67"/>
      <c r="D36" s="67"/>
      <c r="E36" s="33"/>
      <c r="F36" s="32"/>
      <c r="G36" s="34"/>
      <c r="H36" s="33"/>
      <c r="I36" s="33"/>
      <c r="J36" s="39" t="n">
        <f aca="false">SUM(H36:I36)</f>
        <v>0</v>
      </c>
      <c r="K36" s="43"/>
    </row>
    <row r="37" customFormat="false" ht="12.75" hidden="false" customHeight="false" outlineLevel="0" collapsed="false">
      <c r="B37" s="66"/>
      <c r="C37" s="67"/>
      <c r="D37" s="67"/>
      <c r="E37" s="33"/>
      <c r="F37" s="32"/>
      <c r="G37" s="34"/>
      <c r="H37" s="33"/>
      <c r="I37" s="33"/>
      <c r="J37" s="39" t="n">
        <f aca="false">SUM(H37:I37)</f>
        <v>0</v>
      </c>
      <c r="K37" s="43"/>
    </row>
    <row r="38" customFormat="false" ht="12.75" hidden="false" customHeight="false" outlineLevel="0" collapsed="false">
      <c r="B38" s="66"/>
      <c r="C38" s="67"/>
      <c r="D38" s="67"/>
      <c r="E38" s="71"/>
      <c r="F38" s="49"/>
      <c r="G38" s="72"/>
      <c r="H38" s="71"/>
      <c r="I38" s="71"/>
      <c r="K38" s="43"/>
    </row>
    <row r="39" customFormat="false" ht="12.75" hidden="false" customHeight="false" outlineLevel="0" collapsed="false">
      <c r="B39" s="66" t="n">
        <v>6</v>
      </c>
      <c r="C39" s="67"/>
      <c r="D39" s="68" t="s">
        <v>79</v>
      </c>
      <c r="E39" s="67"/>
      <c r="F39" s="68" t="s">
        <v>96</v>
      </c>
      <c r="G39" s="69"/>
      <c r="H39" s="71"/>
      <c r="I39" s="71"/>
      <c r="J39" s="37"/>
      <c r="K39" s="70" t="n">
        <f aca="false">IF(COUNTA(J40:J43)&lt;3,0,IF(COUNTA(J40:J43)=3,SUM(J40:J43),IF(SUM(J40:J43)&gt;0,SUM(J40:J43)-MINA(J40:J43),0)))</f>
        <v>0</v>
      </c>
    </row>
    <row r="40" customFormat="false" ht="12.75" hidden="false" customHeight="false" outlineLevel="0" collapsed="false">
      <c r="B40" s="66"/>
      <c r="C40" s="67"/>
      <c r="D40" s="67"/>
      <c r="E40" s="33" t="n">
        <v>302238</v>
      </c>
      <c r="F40" s="79" t="s">
        <v>97</v>
      </c>
      <c r="G40" s="34" t="n">
        <v>8.547</v>
      </c>
      <c r="H40" s="33"/>
      <c r="I40" s="33"/>
      <c r="J40" s="39" t="n">
        <f aca="false">SUM(H40:I40)</f>
        <v>0</v>
      </c>
      <c r="K40" s="43"/>
    </row>
    <row r="41" customFormat="false" ht="12.75" hidden="false" customHeight="false" outlineLevel="0" collapsed="false">
      <c r="B41" s="66"/>
      <c r="C41" s="67"/>
      <c r="D41" s="67"/>
      <c r="E41" s="33"/>
      <c r="F41" s="32"/>
      <c r="G41" s="34"/>
      <c r="H41" s="33"/>
      <c r="I41" s="33"/>
      <c r="J41" s="39" t="n">
        <f aca="false">SUM(H41:I41)</f>
        <v>0</v>
      </c>
      <c r="K41" s="43"/>
    </row>
    <row r="42" customFormat="false" ht="12.75" hidden="false" customHeight="false" outlineLevel="0" collapsed="false">
      <c r="B42" s="66"/>
      <c r="C42" s="67"/>
      <c r="D42" s="67"/>
      <c r="E42" s="33"/>
      <c r="F42" s="32"/>
      <c r="G42" s="34"/>
      <c r="H42" s="33"/>
      <c r="I42" s="33"/>
      <c r="J42" s="39" t="n">
        <f aca="false">SUM(H42:I42)</f>
        <v>0</v>
      </c>
      <c r="K42" s="43"/>
    </row>
    <row r="43" customFormat="false" ht="12.75" hidden="false" customHeight="false" outlineLevel="0" collapsed="false">
      <c r="B43" s="66"/>
      <c r="C43" s="67"/>
      <c r="D43" s="67"/>
      <c r="E43" s="33"/>
      <c r="F43" s="32"/>
      <c r="G43" s="34"/>
      <c r="H43" s="33"/>
      <c r="I43" s="33"/>
      <c r="J43" s="39" t="n">
        <f aca="false">SUM(H43:I43)</f>
        <v>0</v>
      </c>
      <c r="K43" s="43"/>
    </row>
    <row r="44" customFormat="false" ht="12.75" hidden="false" customHeight="false" outlineLevel="0" collapsed="false">
      <c r="B44" s="66"/>
      <c r="C44" s="67"/>
      <c r="D44" s="67"/>
      <c r="E44" s="71"/>
      <c r="F44" s="49"/>
      <c r="G44" s="72"/>
      <c r="H44" s="71"/>
      <c r="I44" s="71"/>
      <c r="K44" s="43"/>
    </row>
    <row r="45" customFormat="false" ht="12.75" hidden="false" customHeight="false" outlineLevel="0" collapsed="false">
      <c r="B45" s="66" t="n">
        <v>7</v>
      </c>
      <c r="C45" s="67"/>
      <c r="D45" s="77" t="s">
        <v>98</v>
      </c>
      <c r="E45" s="67"/>
      <c r="F45" s="68"/>
      <c r="G45" s="69"/>
      <c r="H45" s="71"/>
      <c r="I45" s="71"/>
      <c r="J45" s="37"/>
      <c r="K45" s="70" t="n">
        <f aca="false">IF(COUNTA(J46:J49)&lt;3,0,IF(COUNTA(J46:J49)=3,SUM(J46:J49),IF(SUM(J46:J49)&gt;0,SUM(J46:J49)-MINA(J46:J49),0)))</f>
        <v>0</v>
      </c>
    </row>
    <row r="46" customFormat="false" ht="12.75" hidden="false" customHeight="false" outlineLevel="0" collapsed="false">
      <c r="B46" s="66"/>
      <c r="C46" s="67"/>
      <c r="D46" s="67"/>
      <c r="E46" s="33"/>
      <c r="F46" s="32"/>
      <c r="G46" s="34"/>
      <c r="H46" s="33"/>
      <c r="I46" s="33"/>
      <c r="J46" s="39" t="n">
        <f aca="false">SUM(H46:I46)</f>
        <v>0</v>
      </c>
      <c r="K46" s="43"/>
    </row>
    <row r="47" customFormat="false" ht="12.75" hidden="false" customHeight="false" outlineLevel="0" collapsed="false">
      <c r="B47" s="66"/>
      <c r="C47" s="67"/>
      <c r="D47" s="67"/>
      <c r="E47" s="33"/>
      <c r="F47" s="32"/>
      <c r="G47" s="34"/>
      <c r="H47" s="33"/>
      <c r="I47" s="33"/>
      <c r="J47" s="39" t="n">
        <f aca="false">SUM(H47:I47)</f>
        <v>0</v>
      </c>
      <c r="K47" s="43"/>
    </row>
    <row r="48" customFormat="false" ht="12.75" hidden="false" customHeight="false" outlineLevel="0" collapsed="false">
      <c r="B48" s="66"/>
      <c r="C48" s="67"/>
      <c r="D48" s="67"/>
      <c r="E48" s="33"/>
      <c r="F48" s="32"/>
      <c r="G48" s="34"/>
      <c r="H48" s="33"/>
      <c r="I48" s="33"/>
      <c r="J48" s="39" t="n">
        <f aca="false">SUM(H48:I48)</f>
        <v>0</v>
      </c>
      <c r="K48" s="43"/>
    </row>
    <row r="49" customFormat="false" ht="12.75" hidden="false" customHeight="false" outlineLevel="0" collapsed="false">
      <c r="B49" s="66"/>
      <c r="C49" s="67"/>
      <c r="D49" s="67"/>
      <c r="E49" s="33"/>
      <c r="F49" s="32"/>
      <c r="G49" s="34"/>
      <c r="H49" s="33"/>
      <c r="I49" s="33"/>
      <c r="J49" s="39" t="n">
        <f aca="false">SUM(H49:I49)</f>
        <v>0</v>
      </c>
      <c r="K49" s="43"/>
    </row>
    <row r="50" customFormat="false" ht="12.75" hidden="false" customHeight="false" outlineLevel="0" collapsed="false">
      <c r="B50" s="66"/>
      <c r="C50" s="67"/>
      <c r="D50" s="67"/>
      <c r="E50" s="71"/>
      <c r="F50" s="49"/>
      <c r="G50" s="72"/>
      <c r="H50" s="71"/>
      <c r="I50" s="71"/>
      <c r="K50" s="43"/>
    </row>
    <row r="51" customFormat="false" ht="12.75" hidden="false" customHeight="false" outlineLevel="0" collapsed="false">
      <c r="B51" s="66" t="n">
        <v>8</v>
      </c>
      <c r="C51" s="67"/>
      <c r="D51" s="77" t="s">
        <v>99</v>
      </c>
      <c r="E51" s="67"/>
      <c r="F51" s="68"/>
      <c r="G51" s="69"/>
      <c r="H51" s="71"/>
      <c r="I51" s="71"/>
      <c r="J51" s="37"/>
      <c r="K51" s="70" t="n">
        <f aca="false">IF(COUNTA(J52:J55)&lt;3,0,IF(COUNTA(J52:J55)=3,SUM(J52:J55),IF(SUM(J52:J55)&gt;0,SUM(J52:J55)-MINA(J52:J55),0)))</f>
        <v>0</v>
      </c>
    </row>
    <row r="52" customFormat="false" ht="12.75" hidden="false" customHeight="false" outlineLevel="0" collapsed="false">
      <c r="B52" s="66"/>
      <c r="C52" s="67"/>
      <c r="D52" s="67"/>
      <c r="E52" s="33"/>
      <c r="F52" s="32"/>
      <c r="G52" s="34"/>
      <c r="H52" s="33"/>
      <c r="I52" s="33"/>
      <c r="J52" s="39" t="n">
        <f aca="false">SUM(H52:I52)</f>
        <v>0</v>
      </c>
      <c r="K52" s="43"/>
    </row>
    <row r="53" customFormat="false" ht="12.75" hidden="false" customHeight="false" outlineLevel="0" collapsed="false">
      <c r="B53" s="66"/>
      <c r="C53" s="67"/>
      <c r="D53" s="67"/>
      <c r="E53" s="33"/>
      <c r="F53" s="32"/>
      <c r="G53" s="34"/>
      <c r="H53" s="33"/>
      <c r="I53" s="33"/>
      <c r="J53" s="39" t="n">
        <f aca="false">SUM(H53:I53)</f>
        <v>0</v>
      </c>
      <c r="K53" s="43"/>
    </row>
    <row r="54" customFormat="false" ht="12.75" hidden="false" customHeight="false" outlineLevel="0" collapsed="false">
      <c r="B54" s="66"/>
      <c r="C54" s="67"/>
      <c r="D54" s="67"/>
      <c r="E54" s="33"/>
      <c r="F54" s="32"/>
      <c r="G54" s="34"/>
      <c r="H54" s="33"/>
      <c r="I54" s="33"/>
      <c r="J54" s="39" t="n">
        <f aca="false">SUM(H54:I54)</f>
        <v>0</v>
      </c>
      <c r="K54" s="43"/>
    </row>
    <row r="55" customFormat="false" ht="12.75" hidden="false" customHeight="false" outlineLevel="0" collapsed="false">
      <c r="B55" s="66"/>
      <c r="C55" s="67"/>
      <c r="D55" s="67"/>
      <c r="E55" s="33"/>
      <c r="F55" s="32"/>
      <c r="G55" s="34"/>
      <c r="H55" s="33"/>
      <c r="I55" s="33"/>
      <c r="J55" s="39" t="n">
        <f aca="false">SUM(H55:I55)</f>
        <v>0</v>
      </c>
      <c r="K55" s="43"/>
    </row>
    <row r="56" customFormat="false" ht="12.75" hidden="false" customHeight="false" outlineLevel="0" collapsed="false">
      <c r="B56" s="66"/>
      <c r="C56" s="67"/>
      <c r="D56" s="67"/>
      <c r="E56" s="71"/>
      <c r="F56" s="49"/>
      <c r="G56" s="72"/>
      <c r="H56" s="71"/>
      <c r="I56" s="71"/>
      <c r="K56" s="43"/>
    </row>
    <row r="57" customFormat="false" ht="12.75" hidden="false" customHeight="false" outlineLevel="0" collapsed="false">
      <c r="B57" s="66" t="n">
        <v>9</v>
      </c>
      <c r="C57" s="67"/>
      <c r="D57" s="68" t="s">
        <v>79</v>
      </c>
      <c r="E57" s="67"/>
      <c r="F57" s="68"/>
      <c r="G57" s="69"/>
      <c r="H57" s="71"/>
      <c r="I57" s="71"/>
      <c r="J57" s="37"/>
      <c r="K57" s="70" t="n">
        <f aca="false">IF(COUNTA(J58:J61)&lt;3,0,IF(COUNTA(J58:J61)=3,SUM(J58:J61),IF(SUM(J58:J61)&gt;0,SUM(J58:J61)-MINA(J58:J61),0)))</f>
        <v>0</v>
      </c>
    </row>
    <row r="58" customFormat="false" ht="12.75" hidden="false" customHeight="false" outlineLevel="0" collapsed="false">
      <c r="B58" s="66"/>
      <c r="C58" s="67"/>
      <c r="D58" s="67"/>
      <c r="E58" s="33"/>
      <c r="F58" s="79" t="s">
        <v>100</v>
      </c>
      <c r="G58" s="34"/>
      <c r="H58" s="33"/>
      <c r="I58" s="33"/>
      <c r="J58" s="39" t="n">
        <f aca="false">SUM(H58:I58)</f>
        <v>0</v>
      </c>
      <c r="K58" s="43"/>
    </row>
    <row r="59" customFormat="false" ht="12.75" hidden="false" customHeight="false" outlineLevel="0" collapsed="false">
      <c r="B59" s="66"/>
      <c r="C59" s="67"/>
      <c r="D59" s="67"/>
      <c r="E59" s="33"/>
      <c r="F59" s="32"/>
      <c r="G59" s="34"/>
      <c r="H59" s="33"/>
      <c r="I59" s="33"/>
      <c r="J59" s="39" t="n">
        <f aca="false">SUM(H59:I59)</f>
        <v>0</v>
      </c>
      <c r="K59" s="43"/>
    </row>
    <row r="60" customFormat="false" ht="12.75" hidden="false" customHeight="false" outlineLevel="0" collapsed="false">
      <c r="B60" s="66"/>
      <c r="C60" s="67"/>
      <c r="D60" s="67"/>
      <c r="E60" s="33"/>
      <c r="F60" s="32"/>
      <c r="G60" s="34"/>
      <c r="H60" s="33"/>
      <c r="I60" s="33"/>
      <c r="J60" s="39" t="n">
        <f aca="false">SUM(H60:I60)</f>
        <v>0</v>
      </c>
      <c r="K60" s="43"/>
    </row>
    <row r="61" customFormat="false" ht="12.75" hidden="false" customHeight="false" outlineLevel="0" collapsed="false">
      <c r="B61" s="66"/>
      <c r="C61" s="67"/>
      <c r="D61" s="67"/>
      <c r="E61" s="33"/>
      <c r="F61" s="32"/>
      <c r="G61" s="34"/>
      <c r="H61" s="33"/>
      <c r="I61" s="33"/>
      <c r="J61" s="39" t="n">
        <f aca="false">SUM(H61:I61)</f>
        <v>0</v>
      </c>
      <c r="K61" s="43"/>
    </row>
    <row r="62" customFormat="false" ht="15" hidden="false" customHeight="false" outlineLevel="0" collapsed="false">
      <c r="A62" s="80"/>
      <c r="B62" s="81"/>
      <c r="C62" s="80"/>
      <c r="D62" s="80"/>
      <c r="G62" s="82"/>
      <c r="H62" s="33"/>
      <c r="I62" s="33"/>
      <c r="J62" s="80"/>
      <c r="K62" s="83"/>
    </row>
    <row r="63" customFormat="false" ht="12.75" hidden="false" customHeight="false" outlineLevel="0" collapsed="false">
      <c r="B63" s="66" t="n">
        <v>10</v>
      </c>
      <c r="C63" s="67"/>
      <c r="D63" s="68" t="s">
        <v>79</v>
      </c>
      <c r="E63" s="76"/>
      <c r="F63" s="84" t="s">
        <v>101</v>
      </c>
      <c r="G63" s="78"/>
      <c r="H63" s="33"/>
      <c r="I63" s="33"/>
      <c r="J63" s="37"/>
      <c r="K63" s="70" t="n">
        <f aca="false">IF(COUNTA(J64:J67)&lt;3,0,IF(COUNTA(J64:J67)=3,SUM(J64:J67),IF(SUM(J64:J67)&gt;0,SUM(J64:J67)-MINA(J64:J67),0)))</f>
        <v>0</v>
      </c>
    </row>
    <row r="64" customFormat="false" ht="12.75" hidden="false" customHeight="false" outlineLevel="0" collapsed="false">
      <c r="B64" s="66"/>
      <c r="C64" s="67"/>
      <c r="D64" s="67"/>
      <c r="E64" s="33" t="n">
        <v>302248</v>
      </c>
      <c r="F64" s="32" t="s">
        <v>102</v>
      </c>
      <c r="G64" s="34" t="n">
        <v>8.822</v>
      </c>
      <c r="H64" s="33"/>
      <c r="I64" s="33"/>
      <c r="J64" s="39" t="n">
        <f aca="false">SUM(H64:I64)</f>
        <v>0</v>
      </c>
      <c r="K64" s="43"/>
    </row>
    <row r="65" customFormat="false" ht="12.75" hidden="false" customHeight="false" outlineLevel="0" collapsed="false">
      <c r="B65" s="66"/>
      <c r="C65" s="67"/>
      <c r="D65" s="67"/>
      <c r="E65" s="33" t="n">
        <v>302251</v>
      </c>
      <c r="F65" s="32" t="s">
        <v>103</v>
      </c>
      <c r="G65" s="34" t="n">
        <v>8.872</v>
      </c>
      <c r="H65" s="33"/>
      <c r="I65" s="33"/>
      <c r="J65" s="39" t="n">
        <f aca="false">SUM(H65:I65)</f>
        <v>0</v>
      </c>
      <c r="K65" s="43"/>
    </row>
    <row r="66" customFormat="false" ht="12.75" hidden="false" customHeight="false" outlineLevel="0" collapsed="false">
      <c r="B66" s="66"/>
      <c r="C66" s="67"/>
      <c r="D66" s="67"/>
      <c r="E66" s="33" t="n">
        <v>302254</v>
      </c>
      <c r="F66" s="32" t="s">
        <v>104</v>
      </c>
      <c r="G66" s="34" t="n">
        <v>8.947</v>
      </c>
      <c r="H66" s="33"/>
      <c r="I66" s="33"/>
      <c r="J66" s="39" t="n">
        <f aca="false">SUM(H66:I66)</f>
        <v>0</v>
      </c>
      <c r="K66" s="43"/>
    </row>
    <row r="67" customFormat="false" ht="12.75" hidden="false" customHeight="false" outlineLevel="0" collapsed="false">
      <c r="B67" s="66"/>
      <c r="C67" s="67"/>
      <c r="D67" s="67"/>
      <c r="E67" s="33" t="n">
        <v>302257</v>
      </c>
      <c r="F67" s="32" t="s">
        <v>105</v>
      </c>
      <c r="G67" s="34" t="n">
        <v>9.022</v>
      </c>
      <c r="H67" s="33"/>
      <c r="I67" s="33"/>
      <c r="J67" s="39" t="n">
        <f aca="false">SUM(H67:I67)</f>
        <v>0</v>
      </c>
      <c r="K67" s="43"/>
    </row>
    <row r="68" customFormat="false" ht="12.75" hidden="false" customHeight="false" outlineLevel="0" collapsed="false">
      <c r="B68" s="63"/>
      <c r="H68" s="71"/>
      <c r="I68" s="71"/>
      <c r="K68" s="43"/>
    </row>
    <row r="69" customFormat="false" ht="12.75" hidden="false" customHeight="false" outlineLevel="0" collapsed="false">
      <c r="B69" s="66" t="n">
        <v>11</v>
      </c>
      <c r="C69" s="67"/>
      <c r="D69" s="68"/>
      <c r="E69" s="67"/>
      <c r="F69" s="68"/>
      <c r="G69" s="69"/>
      <c r="H69" s="71"/>
      <c r="I69" s="71"/>
      <c r="J69" s="37"/>
      <c r="K69" s="70" t="n">
        <f aca="false">IF(COUNTA(J70:J73)&lt;3,0,IF(COUNTA(J70:J73)=3,SUM(J70:J73),IF(SUM(J70:J73)&gt;0,SUM(J70:J73)-MINA(J70:J73),0)))</f>
        <v>0</v>
      </c>
    </row>
    <row r="70" customFormat="false" ht="12.75" hidden="false" customHeight="false" outlineLevel="0" collapsed="false">
      <c r="B70" s="66"/>
      <c r="C70" s="67"/>
      <c r="D70" s="67"/>
      <c r="E70" s="33"/>
      <c r="F70" s="32"/>
      <c r="G70" s="34"/>
      <c r="H70" s="33"/>
      <c r="I70" s="33"/>
      <c r="J70" s="39" t="n">
        <f aca="false">SUM(H70:I70)</f>
        <v>0</v>
      </c>
      <c r="K70" s="43"/>
    </row>
    <row r="71" customFormat="false" ht="12.75" hidden="false" customHeight="false" outlineLevel="0" collapsed="false">
      <c r="B71" s="66"/>
      <c r="C71" s="67"/>
      <c r="D71" s="67"/>
      <c r="E71" s="33"/>
      <c r="F71" s="32"/>
      <c r="G71" s="34"/>
      <c r="H71" s="33"/>
      <c r="I71" s="33"/>
      <c r="J71" s="39" t="n">
        <f aca="false">SUM(H71:I71)</f>
        <v>0</v>
      </c>
      <c r="K71" s="43"/>
    </row>
    <row r="72" customFormat="false" ht="12.75" hidden="false" customHeight="false" outlineLevel="0" collapsed="false">
      <c r="B72" s="66"/>
      <c r="C72" s="67"/>
      <c r="D72" s="67"/>
      <c r="E72" s="33"/>
      <c r="F72" s="32"/>
      <c r="G72" s="34"/>
      <c r="H72" s="33"/>
      <c r="I72" s="33"/>
      <c r="J72" s="39" t="n">
        <f aca="false">SUM(H72:I72)</f>
        <v>0</v>
      </c>
      <c r="K72" s="43"/>
    </row>
    <row r="73" customFormat="false" ht="12.75" hidden="false" customHeight="false" outlineLevel="0" collapsed="false">
      <c r="B73" s="66"/>
      <c r="C73" s="67"/>
      <c r="D73" s="67"/>
      <c r="E73" s="33"/>
      <c r="F73" s="32"/>
      <c r="G73" s="34"/>
      <c r="H73" s="33"/>
      <c r="I73" s="33"/>
      <c r="J73" s="39" t="n">
        <f aca="false">SUM(H73:I73)</f>
        <v>0</v>
      </c>
      <c r="K73" s="43"/>
    </row>
    <row r="74" customFormat="false" ht="12.75" hidden="false" customHeight="false" outlineLevel="0" collapsed="false">
      <c r="B74" s="63"/>
      <c r="H74" s="71"/>
      <c r="I74" s="71"/>
      <c r="K74" s="43"/>
    </row>
    <row r="75" customFormat="false" ht="12.75" hidden="false" customHeight="false" outlineLevel="0" collapsed="false">
      <c r="B75" s="66" t="n">
        <v>12</v>
      </c>
      <c r="C75" s="67"/>
      <c r="D75" s="68"/>
      <c r="E75" s="67"/>
      <c r="F75" s="68"/>
      <c r="G75" s="69"/>
      <c r="H75" s="71"/>
      <c r="I75" s="71"/>
      <c r="J75" s="37"/>
      <c r="K75" s="70" t="n">
        <f aca="false">IF(COUNTA(J76:J79)&lt;3,0,IF(COUNTA(J76:J79)=3,SUM(J76:J79),IF(SUM(J76:J79)&gt;0,SUM(J76:J79)-MINA(J76:J79),0)))</f>
        <v>0</v>
      </c>
    </row>
    <row r="76" customFormat="false" ht="12.75" hidden="false" customHeight="false" outlineLevel="0" collapsed="false">
      <c r="B76" s="66"/>
      <c r="C76" s="67"/>
      <c r="D76" s="67"/>
      <c r="E76" s="33"/>
      <c r="F76" s="32"/>
      <c r="G76" s="34"/>
      <c r="H76" s="33"/>
      <c r="I76" s="33"/>
      <c r="J76" s="39" t="n">
        <f aca="false">SUM(H76:I76)</f>
        <v>0</v>
      </c>
      <c r="K76" s="43"/>
    </row>
    <row r="77" customFormat="false" ht="12.75" hidden="false" customHeight="false" outlineLevel="0" collapsed="false">
      <c r="B77" s="66"/>
      <c r="C77" s="67"/>
      <c r="D77" s="67"/>
      <c r="E77" s="33"/>
      <c r="F77" s="32"/>
      <c r="G77" s="34"/>
      <c r="H77" s="33"/>
      <c r="I77" s="33"/>
      <c r="J77" s="39" t="n">
        <f aca="false">SUM(H77:I77)</f>
        <v>0</v>
      </c>
      <c r="K77" s="43"/>
    </row>
    <row r="78" customFormat="false" ht="12.75" hidden="false" customHeight="false" outlineLevel="0" collapsed="false">
      <c r="B78" s="66"/>
      <c r="C78" s="67"/>
      <c r="D78" s="67"/>
      <c r="E78" s="33"/>
      <c r="F78" s="32"/>
      <c r="G78" s="34"/>
      <c r="H78" s="33"/>
      <c r="I78" s="33"/>
      <c r="J78" s="39" t="n">
        <f aca="false">SUM(H78:I78)</f>
        <v>0</v>
      </c>
      <c r="K78" s="43"/>
    </row>
    <row r="79" customFormat="false" ht="12.75" hidden="false" customHeight="false" outlineLevel="0" collapsed="false">
      <c r="B79" s="66"/>
      <c r="C79" s="67"/>
      <c r="D79" s="67"/>
      <c r="E79" s="33"/>
      <c r="F79" s="32"/>
      <c r="G79" s="34"/>
      <c r="H79" s="33"/>
      <c r="I79" s="33"/>
      <c r="J79" s="39" t="n">
        <f aca="false">SUM(H79:I79)</f>
        <v>0</v>
      </c>
      <c r="K79" s="43"/>
    </row>
    <row r="80" customFormat="false" ht="13.5" hidden="false" customHeight="false" outlineLevel="0" collapsed="false">
      <c r="B80" s="85"/>
      <c r="C80" s="86"/>
      <c r="D80" s="86"/>
      <c r="E80" s="87"/>
      <c r="F80" s="87"/>
      <c r="G80" s="88"/>
      <c r="H80" s="89"/>
      <c r="I80" s="89"/>
      <c r="J80" s="89"/>
      <c r="K80" s="90"/>
    </row>
    <row r="81" customFormat="false" ht="12.75" hidden="false" customHeight="false" outlineLevel="0" collapsed="false"/>
    <row r="82" customFormat="false" ht="12.75" hidden="false" customHeight="false" outlineLevel="0" collapsed="false">
      <c r="B82" s="91" t="s">
        <v>106</v>
      </c>
    </row>
    <row r="83" customFormat="false" ht="12.75" hidden="false" customHeight="false" outlineLevel="0" collapsed="false"/>
  </sheetData>
  <mergeCells count="5">
    <mergeCell ref="B2:K2"/>
    <mergeCell ref="B4:D4"/>
    <mergeCell ref="F4:F5"/>
    <mergeCell ref="H4:K4"/>
    <mergeCell ref="H6:I6"/>
  </mergeCells>
  <printOptions headings="false" gridLines="false" gridLinesSet="true" horizontalCentered="false" verticalCentered="false"/>
  <pageMargins left="0.472222222222222" right="0.433333333333333" top="0.472222222222222" bottom="1.37777777777778" header="0.511811023622047" footer="0.590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X21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77734375" defaultRowHeight="15" zeroHeight="false" outlineLevelRow="0" outlineLevelCol="0"/>
  <cols>
    <col collapsed="false" customWidth="true" hidden="false" outlineLevel="0" max="1" min="1" style="0" width="2.22"/>
    <col collapsed="false" customWidth="true" hidden="false" outlineLevel="0" max="2" min="2" style="92" width="5.78"/>
    <col collapsed="false" customWidth="true" hidden="false" outlineLevel="0" max="4" min="3" style="0" width="29.56"/>
    <col collapsed="false" customWidth="true" hidden="false" outlineLevel="0" max="8" min="5" style="0" width="5.78"/>
    <col collapsed="false" customWidth="true" hidden="false" outlineLevel="0" max="9" min="9" style="0" width="1.77"/>
    <col collapsed="false" customWidth="true" hidden="false" outlineLevel="0" max="13" min="10" style="0" width="5.78"/>
    <col collapsed="false" customWidth="true" hidden="false" outlineLevel="0" max="14" min="14" style="0" width="1.77"/>
    <col collapsed="false" customWidth="true" hidden="false" outlineLevel="0" max="19" min="15" style="0" width="5.78"/>
    <col collapsed="false" customWidth="true" hidden="false" outlineLevel="0" max="20" min="20" style="0" width="2"/>
    <col collapsed="false" customWidth="true" hidden="false" outlineLevel="0" max="21" min="21" style="0" width="6.56"/>
    <col collapsed="false" customWidth="true" hidden="false" outlineLevel="0" max="22" min="22" style="0" width="9.66"/>
    <col collapsed="false" customWidth="true" hidden="false" outlineLevel="0" max="23" min="23" style="0" width="2.22"/>
    <col collapsed="false" customWidth="true" hidden="true" outlineLevel="0" max="24" min="24" style="0" width="3"/>
    <col collapsed="false" customWidth="true" hidden="true" outlineLevel="0" max="25" min="25" style="0" width="3.66"/>
    <col collapsed="false" customWidth="false" hidden="true" outlineLevel="0" max="16384" min="26" style="0" width="9.77"/>
  </cols>
  <sheetData>
    <row r="2" customFormat="false" ht="30" hidden="false" customHeight="true" outlineLevel="0" collapsed="false">
      <c r="B2" s="93" t="str">
        <f aca="false">'Deelnemers en Scores'!B2</f>
        <v>Rayonkampioenschappen Indoor Teams Rayon 3, Recurve klasse ERE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</row>
    <row r="4" customFormat="false" ht="20.25" hidden="false" customHeight="false" outlineLevel="0" collapsed="false">
      <c r="A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4" t="s">
        <v>61</v>
      </c>
      <c r="P4" s="95" t="str">
        <f aca="false">'Deelnemers en Scores'!H4</f>
        <v>2023-03-27</v>
      </c>
      <c r="Q4" s="92"/>
      <c r="R4" s="92"/>
      <c r="S4" s="92"/>
      <c r="T4" s="92"/>
      <c r="U4" s="92"/>
      <c r="V4" s="92"/>
    </row>
    <row r="6" customFormat="false" ht="15.75" hidden="false" customHeight="false" outlineLevel="0" collapsed="false"/>
    <row r="7" customFormat="false" ht="21" hidden="false" customHeight="true" outlineLevel="0" collapsed="false">
      <c r="B7" s="96"/>
      <c r="C7" s="97"/>
      <c r="D7" s="98"/>
      <c r="E7" s="99" t="s">
        <v>107</v>
      </c>
      <c r="F7" s="99"/>
      <c r="G7" s="99"/>
      <c r="H7" s="99"/>
      <c r="I7" s="100"/>
      <c r="J7" s="99" t="s">
        <v>108</v>
      </c>
      <c r="K7" s="99"/>
      <c r="L7" s="99"/>
      <c r="M7" s="99"/>
      <c r="N7" s="100"/>
      <c r="O7" s="99" t="s">
        <v>109</v>
      </c>
      <c r="P7" s="99"/>
      <c r="Q7" s="99"/>
      <c r="R7" s="99"/>
      <c r="S7" s="101" t="s">
        <v>110</v>
      </c>
      <c r="T7" s="102"/>
      <c r="U7" s="103" t="s">
        <v>111</v>
      </c>
      <c r="V7" s="104" t="s">
        <v>112</v>
      </c>
    </row>
    <row r="8" customFormat="false" ht="21" hidden="false" customHeight="true" outlineLevel="0" collapsed="false">
      <c r="A8" s="92"/>
      <c r="B8" s="105" t="s">
        <v>67</v>
      </c>
      <c r="C8" s="106" t="s">
        <v>48</v>
      </c>
      <c r="D8" s="107" t="s">
        <v>63</v>
      </c>
      <c r="E8" s="108" t="n">
        <v>1</v>
      </c>
      <c r="F8" s="109" t="n">
        <v>2</v>
      </c>
      <c r="G8" s="109" t="n">
        <v>3</v>
      </c>
      <c r="H8" s="110" t="n">
        <v>4</v>
      </c>
      <c r="I8" s="111"/>
      <c r="J8" s="108" t="n">
        <v>1</v>
      </c>
      <c r="K8" s="109" t="n">
        <v>2</v>
      </c>
      <c r="L8" s="109" t="n">
        <v>3</v>
      </c>
      <c r="M8" s="110" t="n">
        <v>4</v>
      </c>
      <c r="N8" s="111"/>
      <c r="O8" s="108" t="n">
        <v>1</v>
      </c>
      <c r="P8" s="109" t="n">
        <v>2</v>
      </c>
      <c r="Q8" s="109" t="n">
        <v>3</v>
      </c>
      <c r="R8" s="110" t="n">
        <v>4</v>
      </c>
      <c r="S8" s="112" t="s">
        <v>113</v>
      </c>
      <c r="T8" s="113"/>
      <c r="U8" s="114" t="s">
        <v>114</v>
      </c>
      <c r="V8" s="115"/>
    </row>
    <row r="9" customFormat="false" ht="19.5" hidden="false" customHeight="true" outlineLevel="0" collapsed="false">
      <c r="A9" s="92"/>
      <c r="B9" s="116" t="n">
        <f aca="false">IF('Deelnemers en Scores'!B27&gt;0,'Deelnemers en Scores'!B27,"")</f>
        <v>4</v>
      </c>
      <c r="C9" s="117" t="str">
        <f aca="false">IF('Deelnemers en Scores'!F27="","",'Deelnemers en Scores'!F27)</f>
        <v>Aangepast team-4122-5-R2</v>
      </c>
      <c r="D9" s="118" t="str">
        <f aca="false">'Deelnemers en Scores'!D27</f>
        <v>[4122] Club 4122</v>
      </c>
      <c r="E9" s="119" t="n">
        <f aca="false">IF('Deelnemers en Scores'!H28=0,"",'Deelnemers en Scores'!H28)</f>
        <v>290</v>
      </c>
      <c r="F9" s="119" t="n">
        <f aca="false">IF('Deelnemers en Scores'!H29=0,"",'Deelnemers en Scores'!H29)</f>
        <v>291</v>
      </c>
      <c r="G9" s="119" t="n">
        <f aca="false">IF('Deelnemers en Scores'!H30=0,"",'Deelnemers en Scores'!H30)</f>
        <v>292</v>
      </c>
      <c r="H9" s="119" t="n">
        <f aca="false">IF('Deelnemers en Scores'!H31=0,"",'Deelnemers en Scores'!H31)</f>
        <v>293</v>
      </c>
      <c r="I9" s="120"/>
      <c r="J9" s="119" t="n">
        <f aca="false">IF('Deelnemers en Scores'!I28=0,"",'Deelnemers en Scores'!I28)</f>
        <v>294</v>
      </c>
      <c r="K9" s="119" t="n">
        <f aca="false">IF('Deelnemers en Scores'!I29=0,"",'Deelnemers en Scores'!I29)</f>
        <v>295</v>
      </c>
      <c r="L9" s="119" t="n">
        <f aca="false">IF('Deelnemers en Scores'!I30=0,"",'Deelnemers en Scores'!I30)</f>
        <v>296</v>
      </c>
      <c r="M9" s="119" t="n">
        <f aca="false">IF('Deelnemers en Scores'!I31=0,"",'Deelnemers en Scores'!I31)</f>
        <v>297</v>
      </c>
      <c r="N9" s="120"/>
      <c r="O9" s="121" t="n">
        <f aca="false">IF(ISNUMBER(J9),E9+J9,"")</f>
        <v>584</v>
      </c>
      <c r="P9" s="122" t="n">
        <f aca="false">IF(ISNUMBER(K9),F9+K9,"")</f>
        <v>586</v>
      </c>
      <c r="Q9" s="122" t="n">
        <f aca="false">IF(ISNUMBER(L9),G9+L9,"")</f>
        <v>588</v>
      </c>
      <c r="R9" s="123" t="n">
        <f aca="false">IF(ISNUMBER(M9),H9+M9,"")</f>
        <v>590</v>
      </c>
      <c r="S9" s="124" t="n">
        <f aca="false">IF(COUNT(O9:R9)&lt;4,SUM(O9:R9),SUM(O9:R9)-MIN(O9:R9))</f>
        <v>1764</v>
      </c>
      <c r="T9" s="1"/>
      <c r="U9" s="125"/>
      <c r="V9" s="126" t="n">
        <f aca="false">S9+(U9/1000)</f>
        <v>1764</v>
      </c>
      <c r="X9" s="127"/>
    </row>
    <row r="10" customFormat="false" ht="19.5" hidden="false" customHeight="true" outlineLevel="0" collapsed="false">
      <c r="A10" s="92"/>
      <c r="B10" s="129" t="n">
        <f aca="false">IF('Deelnemers en Scores'!B9&gt;0,'Deelnemers en Scores'!B9,"")</f>
        <v>1</v>
      </c>
      <c r="C10" s="130" t="str">
        <f aca="false">IF('Deelnemers en Scores'!F9="","",'Deelnemers en Scores'!F9)</f>
        <v>team-4121-5-R2</v>
      </c>
      <c r="D10" s="131" t="str">
        <f aca="false">'Deelnemers en Scores'!D9</f>
        <v>[4121] Club 4121</v>
      </c>
      <c r="E10" s="132" t="n">
        <f aca="false">IF('Deelnemers en Scores'!H10=0,"",'Deelnemers en Scores'!H10)</f>
        <v>230</v>
      </c>
      <c r="F10" s="132" t="n">
        <f aca="false">IF('Deelnemers en Scores'!H11=0,"",'Deelnemers en Scores'!H11)</f>
        <v>240</v>
      </c>
      <c r="G10" s="132" t="n">
        <f aca="false">IF('Deelnemers en Scores'!H12=0,"",'Deelnemers en Scores'!H12)</f>
        <v>250</v>
      </c>
      <c r="H10" s="132" t="str">
        <f aca="false">IF('Deelnemers en Scores'!H13=0,"",'Deelnemers en Scores'!H13)</f>
        <v/>
      </c>
      <c r="I10" s="120"/>
      <c r="J10" s="132" t="n">
        <f aca="false">IF('Deelnemers en Scores'!I10=0,"",'Deelnemers en Scores'!I10)</f>
        <v>260</v>
      </c>
      <c r="K10" s="132" t="n">
        <f aca="false">IF('Deelnemers en Scores'!I11=0,"",'Deelnemers en Scores'!I11)</f>
        <v>270</v>
      </c>
      <c r="L10" s="132" t="n">
        <f aca="false">IF('Deelnemers en Scores'!I12=0,"",'Deelnemers en Scores'!I12)</f>
        <v>280</v>
      </c>
      <c r="M10" s="132" t="str">
        <f aca="false">IF('Deelnemers en Scores'!I13=0,"",'Deelnemers en Scores'!I13)</f>
        <v/>
      </c>
      <c r="N10" s="120"/>
      <c r="O10" s="133" t="n">
        <f aca="false">IF(ISNUMBER(J10),E10+J10,"")</f>
        <v>490</v>
      </c>
      <c r="P10" s="134" t="n">
        <f aca="false">IF(ISNUMBER(K10),F10+K10,"")</f>
        <v>510</v>
      </c>
      <c r="Q10" s="134" t="n">
        <f aca="false">IF(ISNUMBER(L10),G10+L10,"")</f>
        <v>530</v>
      </c>
      <c r="R10" s="135" t="str">
        <f aca="false">IF(ISNUMBER(M10),H10+M10,"")</f>
        <v/>
      </c>
      <c r="S10" s="124" t="n">
        <f aca="false">IF(COUNT(O10:R10)&lt;4,SUM(O10:R10),SUM(O10:R10)-MIN(O10:R10))</f>
        <v>1530</v>
      </c>
      <c r="T10" s="1"/>
      <c r="U10" s="136"/>
      <c r="V10" s="126" t="n">
        <f aca="false">S10+(U10/1000)</f>
        <v>1530</v>
      </c>
      <c r="X10" s="127"/>
    </row>
    <row r="11" customFormat="false" ht="19.5" hidden="false" customHeight="true" outlineLevel="0" collapsed="false">
      <c r="A11" s="92"/>
      <c r="B11" s="129" t="n">
        <f aca="false">IF('Deelnemers en Scores'!B15&gt;0,'Deelnemers en Scores'!B15,"")</f>
        <v>2</v>
      </c>
      <c r="C11" s="130" t="str">
        <f aca="false">IF('Deelnemers en Scores'!F15="","",'Deelnemers en Scores'!F15)</f>
        <v>team-4122-4-R2</v>
      </c>
      <c r="D11" s="131" t="str">
        <f aca="false">'Deelnemers en Scores'!D15</f>
        <v>[4122] Club 4122</v>
      </c>
      <c r="E11" s="132" t="n">
        <f aca="false">IF('Deelnemers en Scores'!H16=0,"",'Deelnemers en Scores'!H16)</f>
        <v>200</v>
      </c>
      <c r="F11" s="132" t="n">
        <f aca="false">IF('Deelnemers en Scores'!H17=0,"",'Deelnemers en Scores'!H17)</f>
        <v>210</v>
      </c>
      <c r="G11" s="132" t="n">
        <f aca="false">IF('Deelnemers en Scores'!H18=0,"",'Deelnemers en Scores'!H18)</f>
        <v>220</v>
      </c>
      <c r="H11" s="132" t="n">
        <f aca="false">IF('Deelnemers en Scores'!H19=0,"",'Deelnemers en Scores'!H19)</f>
        <v>230</v>
      </c>
      <c r="I11" s="120"/>
      <c r="J11" s="132" t="str">
        <f aca="false">IF('Deelnemers en Scores'!I16=0,"",'Deelnemers en Scores'!I16)</f>
        <v>bla</v>
      </c>
      <c r="K11" s="132" t="n">
        <f aca="false">IF('Deelnemers en Scores'!I17=0,"",'Deelnemers en Scores'!I17)</f>
        <v>200</v>
      </c>
      <c r="L11" s="132" t="n">
        <f aca="false">IF('Deelnemers en Scores'!I18=0,"",'Deelnemers en Scores'!I18)</f>
        <v>230</v>
      </c>
      <c r="M11" s="132" t="n">
        <f aca="false">IF('Deelnemers en Scores'!I19=0,"",'Deelnemers en Scores'!I19)</f>
        <v>225</v>
      </c>
      <c r="N11" s="120"/>
      <c r="O11" s="133" t="str">
        <f aca="false">IF(ISNUMBER(J11),E11+J11,"")</f>
        <v/>
      </c>
      <c r="P11" s="134" t="n">
        <f aca="false">IF(ISNUMBER(K11),F11+K11,"")</f>
        <v>410</v>
      </c>
      <c r="Q11" s="134" t="n">
        <f aca="false">IF(ISNUMBER(L11),G11+L11,"")</f>
        <v>450</v>
      </c>
      <c r="R11" s="135" t="n">
        <f aca="false">IF(ISNUMBER(M11),H11+M11,"")</f>
        <v>455</v>
      </c>
      <c r="S11" s="124" t="n">
        <f aca="false">IF(COUNT(O11:R11)&lt;4,SUM(O11:R11),SUM(O11:R11)-MIN(O11:R11))</f>
        <v>1315</v>
      </c>
      <c r="T11" s="1"/>
      <c r="U11" s="136"/>
      <c r="V11" s="126" t="n">
        <f aca="false">S11+(U11/1000)</f>
        <v>1315</v>
      </c>
      <c r="X11" s="127"/>
    </row>
    <row r="12" customFormat="false" ht="19.5" hidden="false" customHeight="true" outlineLevel="0" collapsed="false">
      <c r="A12" s="92"/>
      <c r="B12" s="129" t="n">
        <f aca="false">IF('Deelnemers en Scores'!B21&gt;0,'Deelnemers en Scores'!B21,"")</f>
        <v>3</v>
      </c>
      <c r="C12" s="130" t="str">
        <f aca="false">IF('Deelnemers en Scores'!F21="","",'Deelnemers en Scores'!F21)</f>
        <v>team-4121-7-R2</v>
      </c>
      <c r="D12" s="131" t="str">
        <f aca="false">'Deelnemers en Scores'!D21</f>
        <v>[4121] Club 4121</v>
      </c>
      <c r="E12" s="132" t="n">
        <f aca="false">IF('Deelnemers en Scores'!H22=0,"",'Deelnemers en Scores'!H22)</f>
        <v>140</v>
      </c>
      <c r="F12" s="132" t="n">
        <f aca="false">IF('Deelnemers en Scores'!H23=0,"",'Deelnemers en Scores'!H23)</f>
        <v>150</v>
      </c>
      <c r="G12" s="132" t="n">
        <f aca="false">IF('Deelnemers en Scores'!H24=0,"",'Deelnemers en Scores'!H24)</f>
        <v>160</v>
      </c>
      <c r="H12" s="132" t="str">
        <f aca="false">IF('Deelnemers en Scores'!H25=0,"",'Deelnemers en Scores'!H25)</f>
        <v/>
      </c>
      <c r="I12" s="120"/>
      <c r="J12" s="132" t="n">
        <f aca="false">IF('Deelnemers en Scores'!I22=0,"",'Deelnemers en Scores'!I22)</f>
        <v>170</v>
      </c>
      <c r="K12" s="132" t="n">
        <f aca="false">IF('Deelnemers en Scores'!I23=0,"",'Deelnemers en Scores'!I23)</f>
        <v>180</v>
      </c>
      <c r="L12" s="132" t="n">
        <f aca="false">IF('Deelnemers en Scores'!I24=0,"",'Deelnemers en Scores'!I24)</f>
        <v>109</v>
      </c>
      <c r="M12" s="132" t="str">
        <f aca="false">IF('Deelnemers en Scores'!I25=0,"",'Deelnemers en Scores'!I25)</f>
        <v/>
      </c>
      <c r="N12" s="120"/>
      <c r="O12" s="133" t="n">
        <f aca="false">IF(ISNUMBER(J12),E12+J12,"")</f>
        <v>310</v>
      </c>
      <c r="P12" s="134" t="n">
        <f aca="false">IF(ISNUMBER(K12),F12+K12,"")</f>
        <v>330</v>
      </c>
      <c r="Q12" s="134" t="n">
        <f aca="false">IF(ISNUMBER(L12),G12+L12,"")</f>
        <v>269</v>
      </c>
      <c r="R12" s="135" t="str">
        <f aca="false">IF(ISNUMBER(M12),H12+M12,"")</f>
        <v/>
      </c>
      <c r="S12" s="124" t="n">
        <f aca="false">IF(COUNT(O12:R12)&lt;4,SUM(O12:R12),SUM(O12:R12)-MIN(O12:R12))</f>
        <v>909</v>
      </c>
      <c r="T12" s="1"/>
      <c r="U12" s="136"/>
      <c r="V12" s="126" t="n">
        <f aca="false">S12+(U12/1000)</f>
        <v>909</v>
      </c>
      <c r="X12" s="127"/>
    </row>
    <row r="13" customFormat="false" ht="19.5" hidden="false" customHeight="true" outlineLevel="0" collapsed="false">
      <c r="A13" s="92"/>
      <c r="B13" s="129" t="n">
        <f aca="false">IF('Deelnemers en Scores'!B33&gt;0,'Deelnemers en Scores'!B33,"")</f>
        <v>5</v>
      </c>
      <c r="C13" s="130" t="str">
        <f aca="false">IF('Deelnemers en Scores'!F33="","",'Deelnemers en Scores'!F33)</f>
        <v>team-4122-</v>
      </c>
      <c r="D13" s="131" t="str">
        <f aca="false">'Deelnemers en Scores'!D33</f>
        <v>[4122] Club 4122</v>
      </c>
      <c r="E13" s="132" t="str">
        <f aca="false">IF('Deelnemers en Scores'!H34=0,"",'Deelnemers en Scores'!H34)</f>
        <v/>
      </c>
      <c r="F13" s="132" t="str">
        <f aca="false">IF('Deelnemers en Scores'!H35=0,"",'Deelnemers en Scores'!H35)</f>
        <v/>
      </c>
      <c r="G13" s="132" t="str">
        <f aca="false">IF('Deelnemers en Scores'!H36=0,"",'Deelnemers en Scores'!H36)</f>
        <v/>
      </c>
      <c r="H13" s="132" t="str">
        <f aca="false">IF('Deelnemers en Scores'!H37=0,"",'Deelnemers en Scores'!H37)</f>
        <v/>
      </c>
      <c r="I13" s="120"/>
      <c r="J13" s="132" t="str">
        <f aca="false">IF('Deelnemers en Scores'!I34=0,"",'Deelnemers en Scores'!I34)</f>
        <v/>
      </c>
      <c r="K13" s="132" t="str">
        <f aca="false">IF('Deelnemers en Scores'!I35=0,"",'Deelnemers en Scores'!I35)</f>
        <v/>
      </c>
      <c r="L13" s="132" t="str">
        <f aca="false">IF('Deelnemers en Scores'!I36=0,"",'Deelnemers en Scores'!I36)</f>
        <v/>
      </c>
      <c r="M13" s="132" t="str">
        <f aca="false">IF('Deelnemers en Scores'!I37=0,"",'Deelnemers en Scores'!I37)</f>
        <v/>
      </c>
      <c r="N13" s="120"/>
      <c r="O13" s="133" t="str">
        <f aca="false">IF(ISNUMBER(J13),E13+J13,"")</f>
        <v/>
      </c>
      <c r="P13" s="134" t="str">
        <f aca="false">IF(ISNUMBER(K13),F13+K13,"")</f>
        <v/>
      </c>
      <c r="Q13" s="134" t="str">
        <f aca="false">IF(ISNUMBER(L13),G13+L13,"")</f>
        <v/>
      </c>
      <c r="R13" s="135" t="str">
        <f aca="false">IF(ISNUMBER(M13),H13+M13,"")</f>
        <v/>
      </c>
      <c r="S13" s="124" t="n">
        <f aca="false">IF(COUNT(O13:R13)&lt;4,SUM(O13:R13),SUM(O13:R13)-MIN(O13:R13))</f>
        <v>0</v>
      </c>
      <c r="T13" s="1"/>
      <c r="U13" s="136"/>
      <c r="V13" s="126" t="n">
        <f aca="false">S13+(U13/1000)</f>
        <v>0</v>
      </c>
      <c r="X13" s="127"/>
    </row>
    <row r="14" customFormat="false" ht="19.5" hidden="false" customHeight="true" outlineLevel="0" collapsed="false">
      <c r="A14" s="92"/>
      <c r="B14" s="129" t="n">
        <f aca="false">IF('Deelnemers en Scores'!B39&gt;0,'Deelnemers en Scores'!B39,"")</f>
        <v>6</v>
      </c>
      <c r="C14" s="130" t="str">
        <f aca="false">IF('Deelnemers en Scores'!F39="","",'Deelnemers en Scores'!F39)</f>
        <v>team-4122-2-R2</v>
      </c>
      <c r="D14" s="131" t="str">
        <f aca="false">'Deelnemers en Scores'!D39</f>
        <v>[4122] Club 4122</v>
      </c>
      <c r="E14" s="132" t="str">
        <f aca="false">IF('Deelnemers en Scores'!H40=0,"",'Deelnemers en Scores'!H40)</f>
        <v/>
      </c>
      <c r="F14" s="132" t="str">
        <f aca="false">IF('Deelnemers en Scores'!H41=0,"",'Deelnemers en Scores'!H41)</f>
        <v/>
      </c>
      <c r="G14" s="132" t="str">
        <f aca="false">IF('Deelnemers en Scores'!H42=0,"",'Deelnemers en Scores'!H42)</f>
        <v/>
      </c>
      <c r="H14" s="132" t="str">
        <f aca="false">IF('Deelnemers en Scores'!H43=0,"",'Deelnemers en Scores'!H43)</f>
        <v/>
      </c>
      <c r="I14" s="120"/>
      <c r="J14" s="132" t="str">
        <f aca="false">IF('Deelnemers en Scores'!I40=0,"",'Deelnemers en Scores'!I40)</f>
        <v/>
      </c>
      <c r="K14" s="132" t="str">
        <f aca="false">IF('Deelnemers en Scores'!I41=0,"",'Deelnemers en Scores'!I41)</f>
        <v/>
      </c>
      <c r="L14" s="132" t="str">
        <f aca="false">IF('Deelnemers en Scores'!I42=0,"",'Deelnemers en Scores'!I42)</f>
        <v/>
      </c>
      <c r="M14" s="132" t="str">
        <f aca="false">IF('Deelnemers en Scores'!I43=0,"",'Deelnemers en Scores'!I43)</f>
        <v/>
      </c>
      <c r="N14" s="120"/>
      <c r="O14" s="133" t="str">
        <f aca="false">IF(ISNUMBER(J14),E14+J14,"")</f>
        <v/>
      </c>
      <c r="P14" s="134" t="str">
        <f aca="false">IF(ISNUMBER(K14),F14+K14,"")</f>
        <v/>
      </c>
      <c r="Q14" s="134" t="str">
        <f aca="false">IF(ISNUMBER(L14),G14+L14,"")</f>
        <v/>
      </c>
      <c r="R14" s="135" t="str">
        <f aca="false">IF(ISNUMBER(M14),H14+M14,"")</f>
        <v/>
      </c>
      <c r="S14" s="124" t="n">
        <f aca="false">IF(COUNT(O14:R14)&lt;4,SUM(O14:R14),SUM(O14:R14)-MIN(O14:R14))</f>
        <v>0</v>
      </c>
      <c r="T14" s="1"/>
      <c r="U14" s="136"/>
      <c r="V14" s="126" t="n">
        <f aca="false">S14+(U14/1000)</f>
        <v>0</v>
      </c>
      <c r="X14" s="127"/>
    </row>
    <row r="15" customFormat="false" ht="19.5" hidden="false" customHeight="true" outlineLevel="0" collapsed="false">
      <c r="A15" s="92"/>
      <c r="B15" s="129" t="n">
        <f aca="false">IF('Deelnemers en Scores'!B45&gt;0,'Deelnemers en Scores'!B45,"")</f>
        <v>7</v>
      </c>
      <c r="C15" s="130" t="str">
        <f aca="false">IF('Deelnemers en Scores'!F45="","",'Deelnemers en Scores'!F45)</f>
        <v/>
      </c>
      <c r="D15" s="131" t="str">
        <f aca="false">'Deelnemers en Scores'!D45</f>
        <v>[12XX] Garbage geen nummer</v>
      </c>
      <c r="E15" s="132" t="str">
        <f aca="false">IF('Deelnemers en Scores'!H46=0,"",'Deelnemers en Scores'!H46)</f>
        <v/>
      </c>
      <c r="F15" s="132" t="str">
        <f aca="false">IF('Deelnemers en Scores'!H47=0,"",'Deelnemers en Scores'!H47)</f>
        <v/>
      </c>
      <c r="G15" s="132" t="str">
        <f aca="false">IF('Deelnemers en Scores'!H48=0,"",'Deelnemers en Scores'!H48)</f>
        <v/>
      </c>
      <c r="H15" s="132" t="str">
        <f aca="false">IF('Deelnemers en Scores'!H49=0,"",'Deelnemers en Scores'!H49)</f>
        <v/>
      </c>
      <c r="I15" s="120"/>
      <c r="J15" s="132" t="str">
        <f aca="false">IF('Deelnemers en Scores'!I46=0,"",'Deelnemers en Scores'!I46)</f>
        <v/>
      </c>
      <c r="K15" s="132" t="str">
        <f aca="false">IF('Deelnemers en Scores'!I47=0,"",'Deelnemers en Scores'!I47)</f>
        <v/>
      </c>
      <c r="L15" s="132" t="str">
        <f aca="false">IF('Deelnemers en Scores'!I48=0,"",'Deelnemers en Scores'!I48)</f>
        <v/>
      </c>
      <c r="M15" s="132" t="str">
        <f aca="false">IF('Deelnemers en Scores'!I49=0,"",'Deelnemers en Scores'!I49)</f>
        <v/>
      </c>
      <c r="N15" s="120"/>
      <c r="O15" s="133" t="str">
        <f aca="false">IF(ISNUMBER(J15),E15+J15,"")</f>
        <v/>
      </c>
      <c r="P15" s="134" t="str">
        <f aca="false">IF(ISNUMBER(K15),F15+K15,"")</f>
        <v/>
      </c>
      <c r="Q15" s="134" t="str">
        <f aca="false">IF(ISNUMBER(L15),G15+L15,"")</f>
        <v/>
      </c>
      <c r="R15" s="135" t="str">
        <f aca="false">IF(ISNUMBER(M15),H15+M15,"")</f>
        <v/>
      </c>
      <c r="S15" s="124" t="n">
        <f aca="false">IF(COUNT(O15:R15)&lt;4,SUM(O15:R15),SUM(O15:R15)-MIN(O15:R15))</f>
        <v>0</v>
      </c>
      <c r="T15" s="1"/>
      <c r="U15" s="136"/>
      <c r="V15" s="126" t="n">
        <f aca="false">S15+(U15/1000)</f>
        <v>0</v>
      </c>
      <c r="X15" s="127"/>
    </row>
    <row r="16" customFormat="false" ht="19.5" hidden="false" customHeight="true" outlineLevel="0" collapsed="false">
      <c r="A16" s="92"/>
      <c r="B16" s="129" t="n">
        <f aca="false">IF('Deelnemers en Scores'!B51&gt;0,'Deelnemers en Scores'!B51,"")</f>
        <v>8</v>
      </c>
      <c r="C16" s="130" t="str">
        <f aca="false">IF('Deelnemers en Scores'!F51="","",'Deelnemers en Scores'!F51)</f>
        <v/>
      </c>
      <c r="D16" s="131" t="str">
        <f aca="false">'Deelnemers en Scores'!D51</f>
        <v>Garbage geen nummer</v>
      </c>
      <c r="E16" s="132" t="str">
        <f aca="false">IF('Deelnemers en Scores'!H52=0,"",'Deelnemers en Scores'!H52)</f>
        <v/>
      </c>
      <c r="F16" s="132" t="str">
        <f aca="false">IF('Deelnemers en Scores'!H53=0,"",'Deelnemers en Scores'!H53)</f>
        <v/>
      </c>
      <c r="G16" s="132" t="str">
        <f aca="false">IF('Deelnemers en Scores'!H54=0,"",'Deelnemers en Scores'!H54)</f>
        <v/>
      </c>
      <c r="H16" s="132" t="str">
        <f aca="false">IF('Deelnemers en Scores'!H55=0,"",'Deelnemers en Scores'!H55)</f>
        <v/>
      </c>
      <c r="I16" s="120"/>
      <c r="J16" s="132" t="str">
        <f aca="false">IF('Deelnemers en Scores'!I52=0,"",'Deelnemers en Scores'!I52)</f>
        <v/>
      </c>
      <c r="K16" s="132" t="str">
        <f aca="false">IF('Deelnemers en Scores'!I53=0,"",'Deelnemers en Scores'!I53)</f>
        <v/>
      </c>
      <c r="L16" s="132" t="str">
        <f aca="false">IF('Deelnemers en Scores'!I54=0,"",'Deelnemers en Scores'!I54)</f>
        <v/>
      </c>
      <c r="M16" s="132" t="str">
        <f aca="false">IF('Deelnemers en Scores'!I55=0,"",'Deelnemers en Scores'!I55)</f>
        <v/>
      </c>
      <c r="N16" s="120"/>
      <c r="O16" s="133" t="str">
        <f aca="false">IF(ISNUMBER(J16),E16+J16,"")</f>
        <v/>
      </c>
      <c r="P16" s="134" t="str">
        <f aca="false">IF(ISNUMBER(K16),F16+K16,"")</f>
        <v/>
      </c>
      <c r="Q16" s="134" t="str">
        <f aca="false">IF(ISNUMBER(L16),G16+L16,"")</f>
        <v/>
      </c>
      <c r="R16" s="135" t="str">
        <f aca="false">IF(ISNUMBER(M16),H16+M16,"")</f>
        <v/>
      </c>
      <c r="S16" s="124" t="n">
        <f aca="false">IF(COUNT(O16:R16)&lt;4,SUM(O16:R16),SUM(O16:R16)-MIN(O16:R16))</f>
        <v>0</v>
      </c>
      <c r="T16" s="1"/>
      <c r="U16" s="136"/>
      <c r="V16" s="126" t="n">
        <f aca="false">S16+(U16/1000)</f>
        <v>0</v>
      </c>
      <c r="X16" s="127"/>
    </row>
    <row r="17" customFormat="false" ht="20.25" hidden="false" customHeight="true" outlineLevel="0" collapsed="false">
      <c r="A17" s="92"/>
      <c r="B17" s="129" t="n">
        <f aca="false">IF('Deelnemers en Scores'!B57&gt;0,'Deelnemers en Scores'!B57,"")</f>
        <v>9</v>
      </c>
      <c r="C17" s="130" t="str">
        <f aca="false">IF('Deelnemers en Scores'!F57="","",'Deelnemers en Scores'!F57)</f>
        <v/>
      </c>
      <c r="D17" s="131" t="str">
        <f aca="false">'Deelnemers en Scores'!D57</f>
        <v>[4122] Club 4122</v>
      </c>
      <c r="E17" s="132" t="str">
        <f aca="false">IF('Deelnemers en Scores'!H58=0,"",'Deelnemers en Scores'!H58)</f>
        <v/>
      </c>
      <c r="F17" s="132" t="str">
        <f aca="false">IF('Deelnemers en Scores'!H59=0,"",'Deelnemers en Scores'!H59)</f>
        <v/>
      </c>
      <c r="G17" s="132" t="str">
        <f aca="false">IF('Deelnemers en Scores'!H60=0,"",'Deelnemers en Scores'!H60)</f>
        <v/>
      </c>
      <c r="H17" s="132" t="str">
        <f aca="false">IF('Deelnemers en Scores'!H61=0,"",'Deelnemers en Scores'!H61)</f>
        <v/>
      </c>
      <c r="I17" s="120"/>
      <c r="J17" s="132" t="str">
        <f aca="false">IF('Deelnemers en Scores'!I58=0,"",'Deelnemers en Scores'!I58)</f>
        <v/>
      </c>
      <c r="K17" s="132" t="str">
        <f aca="false">IF('Deelnemers en Scores'!I59=0,"",'Deelnemers en Scores'!I59)</f>
        <v/>
      </c>
      <c r="L17" s="132" t="str">
        <f aca="false">IF('Deelnemers en Scores'!I60=0,"",'Deelnemers en Scores'!I60)</f>
        <v/>
      </c>
      <c r="M17" s="132" t="str">
        <f aca="false">IF('Deelnemers en Scores'!I61=0,"",'Deelnemers en Scores'!I61)</f>
        <v/>
      </c>
      <c r="N17" s="120"/>
      <c r="O17" s="133" t="str">
        <f aca="false">IF(ISNUMBER(J17),E17+J17,"")</f>
        <v/>
      </c>
      <c r="P17" s="134" t="str">
        <f aca="false">IF(ISNUMBER(K17),F17+K17,"")</f>
        <v/>
      </c>
      <c r="Q17" s="134" t="str">
        <f aca="false">IF(ISNUMBER(L17),G17+L17,"")</f>
        <v/>
      </c>
      <c r="R17" s="135" t="str">
        <f aca="false">IF(ISNUMBER(M17),H17+M17,"")</f>
        <v/>
      </c>
      <c r="S17" s="124" t="n">
        <f aca="false">IF(COUNT(O17:R17)&lt;4,SUM(O17:R17),SUM(O17:R17)-MIN(O17:R17))</f>
        <v>0</v>
      </c>
      <c r="T17" s="1"/>
      <c r="U17" s="136"/>
      <c r="V17" s="126" t="n">
        <f aca="false">S17+(U17/1000)</f>
        <v>0</v>
      </c>
      <c r="X17" s="127"/>
    </row>
    <row r="18" customFormat="false" ht="20.25" hidden="false" customHeight="true" outlineLevel="0" collapsed="false">
      <c r="A18" s="92"/>
      <c r="B18" s="129" t="n">
        <f aca="false">IF('Deelnemers en Scores'!B63&gt;0,'Deelnemers en Scores'!B63,"")</f>
        <v>10</v>
      </c>
      <c r="C18" s="130" t="str">
        <f aca="false">IF('Deelnemers en Scores'!F63="","",'Deelnemers en Scores'!F63)</f>
        <v>team-4122-3-R2</v>
      </c>
      <c r="D18" s="131" t="str">
        <f aca="false">'Deelnemers en Scores'!D63</f>
        <v>[4122] Club 4122</v>
      </c>
      <c r="E18" s="132" t="str">
        <f aca="false">IF('Deelnemers en Scores'!H64=0,"",'Deelnemers en Scores'!H64)</f>
        <v/>
      </c>
      <c r="F18" s="132" t="str">
        <f aca="false">IF('Deelnemers en Scores'!H65=0,"",'Deelnemers en Scores'!H65)</f>
        <v/>
      </c>
      <c r="G18" s="132" t="str">
        <f aca="false">IF('Deelnemers en Scores'!H66=0,"",'Deelnemers en Scores'!H66)</f>
        <v/>
      </c>
      <c r="H18" s="132" t="str">
        <f aca="false">IF('Deelnemers en Scores'!H67=0,"",'Deelnemers en Scores'!H67)</f>
        <v/>
      </c>
      <c r="I18" s="120"/>
      <c r="J18" s="132" t="str">
        <f aca="false">IF('Deelnemers en Scores'!I64=0,"",'Deelnemers en Scores'!I64)</f>
        <v/>
      </c>
      <c r="K18" s="132" t="str">
        <f aca="false">IF('Deelnemers en Scores'!I65=0,"",'Deelnemers en Scores'!I65)</f>
        <v/>
      </c>
      <c r="L18" s="132" t="str">
        <f aca="false">IF('Deelnemers en Scores'!I66=0,"",'Deelnemers en Scores'!I66)</f>
        <v/>
      </c>
      <c r="M18" s="132" t="str">
        <f aca="false">IF('Deelnemers en Scores'!I67=0,"",'Deelnemers en Scores'!I67)</f>
        <v/>
      </c>
      <c r="N18" s="120"/>
      <c r="O18" s="133" t="str">
        <f aca="false">IF(ISNUMBER(J18),E18+J18,"")</f>
        <v/>
      </c>
      <c r="P18" s="134" t="str">
        <f aca="false">IF(ISNUMBER(K18),F18+K18,"")</f>
        <v/>
      </c>
      <c r="Q18" s="134" t="str">
        <f aca="false">IF(ISNUMBER(L18),G18+L18,"")</f>
        <v/>
      </c>
      <c r="R18" s="135" t="str">
        <f aca="false">IF(ISNUMBER(M18),H18+M18,"")</f>
        <v/>
      </c>
      <c r="S18" s="124" t="n">
        <f aca="false">IF(COUNT(O18:R18)&lt;4,SUM(O18:R18),SUM(O18:R18)-MIN(O18:R18))</f>
        <v>0</v>
      </c>
      <c r="T18" s="1"/>
      <c r="U18" s="136"/>
      <c r="V18" s="126" t="n">
        <f aca="false">S18+(U18/1000)</f>
        <v>0</v>
      </c>
      <c r="X18" s="127"/>
    </row>
    <row r="19" customFormat="false" ht="20.25" hidden="false" customHeight="true" outlineLevel="0" collapsed="false">
      <c r="A19" s="92"/>
      <c r="B19" s="129" t="n">
        <f aca="false">IF('Deelnemers en Scores'!B69&gt;0,'Deelnemers en Scores'!B69,"")</f>
        <v>11</v>
      </c>
      <c r="C19" s="130" t="str">
        <f aca="false">IF('Deelnemers en Scores'!F69="","",'Deelnemers en Scores'!F69)</f>
        <v/>
      </c>
      <c r="D19" s="131" t="n">
        <f aca="false">'Deelnemers en Scores'!D69</f>
        <v>0</v>
      </c>
      <c r="E19" s="132" t="str">
        <f aca="false">IF('Deelnemers en Scores'!H70=0,"",'Deelnemers en Scores'!H70)</f>
        <v/>
      </c>
      <c r="F19" s="132" t="str">
        <f aca="false">IF('Deelnemers en Scores'!H71=0,"",'Deelnemers en Scores'!H71)</f>
        <v/>
      </c>
      <c r="G19" s="132" t="str">
        <f aca="false">IF('Deelnemers en Scores'!H72=0,"",'Deelnemers en Scores'!H72)</f>
        <v/>
      </c>
      <c r="H19" s="132" t="str">
        <f aca="false">IF('Deelnemers en Scores'!H73=0,"",'Deelnemers en Scores'!H73)</f>
        <v/>
      </c>
      <c r="I19" s="120"/>
      <c r="J19" s="132" t="str">
        <f aca="false">IF('Deelnemers en Scores'!I70=0,"",'Deelnemers en Scores'!I70)</f>
        <v/>
      </c>
      <c r="K19" s="132" t="str">
        <f aca="false">IF('Deelnemers en Scores'!I71=0,"",'Deelnemers en Scores'!I71)</f>
        <v/>
      </c>
      <c r="L19" s="132" t="str">
        <f aca="false">IF('Deelnemers en Scores'!I72=0,"",'Deelnemers en Scores'!I72)</f>
        <v/>
      </c>
      <c r="M19" s="132" t="str">
        <f aca="false">IF('Deelnemers en Scores'!I73=0,"",'Deelnemers en Scores'!I73)</f>
        <v/>
      </c>
      <c r="N19" s="120"/>
      <c r="O19" s="133" t="str">
        <f aca="false">IF(ISNUMBER(J19),E19+J19,"")</f>
        <v/>
      </c>
      <c r="P19" s="134" t="str">
        <f aca="false">IF(ISNUMBER(K19),F19+K19,"")</f>
        <v/>
      </c>
      <c r="Q19" s="134" t="str">
        <f aca="false">IF(ISNUMBER(L19),G19+L19,"")</f>
        <v/>
      </c>
      <c r="R19" s="135" t="str">
        <f aca="false">IF(ISNUMBER(M19),H19+M19,"")</f>
        <v/>
      </c>
      <c r="S19" s="124" t="n">
        <f aca="false">IF(COUNT(O19:R19)&lt;4,SUM(O19:R19),SUM(O19:R19)-MIN(O19:R19))</f>
        <v>0</v>
      </c>
      <c r="T19" s="1"/>
      <c r="U19" s="136"/>
      <c r="V19" s="126" t="n">
        <f aca="false">S19+(U19/1000)</f>
        <v>0</v>
      </c>
      <c r="X19" s="127"/>
    </row>
    <row r="20" customFormat="false" ht="20.25" hidden="false" customHeight="true" outlineLevel="0" collapsed="false">
      <c r="A20" s="92"/>
      <c r="B20" s="137" t="n">
        <f aca="false">IF('Deelnemers en Scores'!B75&gt;0,'Deelnemers en Scores'!B75,"")</f>
        <v>12</v>
      </c>
      <c r="C20" s="138" t="str">
        <f aca="false">IF('Deelnemers en Scores'!F75="","",'Deelnemers en Scores'!F75)</f>
        <v/>
      </c>
      <c r="D20" s="139" t="n">
        <f aca="false">'Deelnemers en Scores'!D75</f>
        <v>0</v>
      </c>
      <c r="E20" s="140" t="str">
        <f aca="false">IF('Deelnemers en Scores'!H76=0,"",'Deelnemers en Scores'!H76)</f>
        <v/>
      </c>
      <c r="F20" s="140" t="str">
        <f aca="false">IF('Deelnemers en Scores'!H77=0,"",'Deelnemers en Scores'!H77)</f>
        <v/>
      </c>
      <c r="G20" s="140" t="str">
        <f aca="false">IF('Deelnemers en Scores'!H78=0,"",'Deelnemers en Scores'!H78)</f>
        <v/>
      </c>
      <c r="H20" s="140" t="str">
        <f aca="false">IF('Deelnemers en Scores'!H79=0,"",'Deelnemers en Scores'!H79)</f>
        <v/>
      </c>
      <c r="I20" s="120"/>
      <c r="J20" s="140" t="str">
        <f aca="false">IF('Deelnemers en Scores'!I76=0,"",'Deelnemers en Scores'!I76)</f>
        <v/>
      </c>
      <c r="K20" s="140" t="str">
        <f aca="false">IF('Deelnemers en Scores'!I77=0,"",'Deelnemers en Scores'!I77)</f>
        <v/>
      </c>
      <c r="L20" s="140" t="str">
        <f aca="false">IF('Deelnemers en Scores'!I78=0,"",'Deelnemers en Scores'!I78)</f>
        <v/>
      </c>
      <c r="M20" s="140" t="str">
        <f aca="false">IF('Deelnemers en Scores'!I79=0,"",'Deelnemers en Scores'!I79)</f>
        <v/>
      </c>
      <c r="N20" s="120"/>
      <c r="O20" s="141" t="str">
        <f aca="false">IF(ISNUMBER(J20),E20+J20,"")</f>
        <v/>
      </c>
      <c r="P20" s="142" t="str">
        <f aca="false">IF(ISNUMBER(K20),F20+K20,"")</f>
        <v/>
      </c>
      <c r="Q20" s="142" t="str">
        <f aca="false">IF(ISNUMBER(L20),G20+L20,"")</f>
        <v/>
      </c>
      <c r="R20" s="143" t="str">
        <f aca="false">IF(ISNUMBER(M20),H20+M20,"")</f>
        <v/>
      </c>
      <c r="S20" s="144" t="n">
        <f aca="false">IF(COUNT(O20:R20)&lt;4,SUM(O20:R20),SUM(O20:R20)-MIN(O20:R20))</f>
        <v>0</v>
      </c>
      <c r="T20" s="145"/>
      <c r="U20" s="146"/>
      <c r="V20" s="147" t="n">
        <f aca="false">S20+(U20/1000)</f>
        <v>0</v>
      </c>
      <c r="X20" s="127"/>
    </row>
    <row r="21" customFormat="false" ht="15" hidden="false" customHeight="false" outlineLevel="0" collapsed="false">
      <c r="B21" s="148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</row>
  </sheetData>
  <autoFilter ref="B8:V20">
    <sortState ref="B9:V20">
      <sortCondition ref="H9:H20" descending="1" customList=""/>
    </sortState>
  </autoFilter>
  <mergeCells count="4">
    <mergeCell ref="B2:V2"/>
    <mergeCell ref="E7:H7"/>
    <mergeCell ref="J7:M7"/>
    <mergeCell ref="O7:R7"/>
  </mergeCells>
  <conditionalFormatting sqref="V9:V20">
    <cfRule type="cellIs" priority="2" operator="lessThan" aboveAverage="0" equalAverage="0" bottom="0" percent="0" rank="0" text="" dxfId="4">
      <formula>1</formula>
    </cfRule>
    <cfRule type="duplicateValues" priority="3" aboveAverage="0" equalAverage="0" bottom="0" percent="0" rank="0" text="" dxfId="5"/>
  </conditionalFormatting>
  <printOptions headings="false" gridLines="false" gridLinesSet="true" horizontalCentered="false" verticalCentered="false"/>
  <pageMargins left="0.196527777777778" right="0.39375" top="0.7875" bottom="0.39375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S39"/>
  <sheetViews>
    <sheetView showFormulas="false" showGridLines="false" showRowColHeaders="true" showZeros="true" rightToLeft="false" tabSelected="false" showOutlineSymbols="true" defaultGridColor="true" view="normal" topLeftCell="A4" colorId="64" zoomScale="55" zoomScaleNormal="55" zoomScalePageLayoutView="40" workbookViewId="0">
      <selection pane="topLeft" activeCell="V21" activeCellId="0" sqref="V21"/>
    </sheetView>
  </sheetViews>
  <sheetFormatPr defaultColWidth="9.55859375" defaultRowHeight="15" zeroHeight="true" outlineLevelRow="0" outlineLevelCol="0"/>
  <cols>
    <col collapsed="false" customWidth="true" hidden="false" outlineLevel="0" max="1" min="1" style="80" width="2.77"/>
    <col collapsed="false" customWidth="true" hidden="false" outlineLevel="0" max="2" min="2" style="80" width="41.45"/>
    <col collapsed="false" customWidth="true" hidden="false" outlineLevel="0" max="3" min="3" style="80" width="2"/>
    <col collapsed="false" customWidth="true" hidden="false" outlineLevel="0" max="4" min="4" style="80" width="44.11"/>
    <col collapsed="false" customWidth="true" hidden="false" outlineLevel="0" max="5" min="5" style="80" width="1.77"/>
    <col collapsed="false" customWidth="false" hidden="false" outlineLevel="0" max="6" min="6" style="80" width="9.56"/>
    <col collapsed="false" customWidth="true" hidden="false" outlineLevel="0" max="7" min="7" style="80" width="2.11"/>
    <col collapsed="false" customWidth="true" hidden="false" outlineLevel="0" max="8" min="8" style="80" width="11.56"/>
    <col collapsed="false" customWidth="true" hidden="false" outlineLevel="0" max="11" min="9" style="80" width="2.77"/>
    <col collapsed="false" customWidth="true" hidden="false" outlineLevel="0" max="12" min="12" style="80" width="44.66"/>
    <col collapsed="false" customWidth="true" hidden="false" outlineLevel="0" max="13" min="13" style="80" width="1.77"/>
    <col collapsed="false" customWidth="true" hidden="false" outlineLevel="0" max="14" min="14" style="80" width="9.77"/>
    <col collapsed="false" customWidth="true" hidden="false" outlineLevel="0" max="15" min="15" style="80" width="1.22"/>
    <col collapsed="false" customWidth="true" hidden="false" outlineLevel="0" max="16" min="16" style="80" width="12.11"/>
    <col collapsed="false" customWidth="true" hidden="false" outlineLevel="0" max="19" min="17" style="80" width="2.77"/>
    <col collapsed="false" customWidth="true" hidden="false" outlineLevel="0" max="20" min="20" style="80" width="47.78"/>
    <col collapsed="false" customWidth="true" hidden="false" outlineLevel="0" max="21" min="21" style="80" width="1.77"/>
    <col collapsed="false" customWidth="true" hidden="false" outlineLevel="0" max="22" min="22" style="80" width="9.77"/>
    <col collapsed="false" customWidth="true" hidden="false" outlineLevel="0" max="23" min="23" style="80" width="2"/>
    <col collapsed="false" customWidth="true" hidden="false" outlineLevel="0" max="24" min="24" style="80" width="11.66"/>
    <col collapsed="false" customWidth="true" hidden="false" outlineLevel="0" max="25" min="25" style="80" width="2.33"/>
    <col collapsed="false" customWidth="true" hidden="false" outlineLevel="0" max="26" min="26" style="80" width="21.66"/>
    <col collapsed="false" customWidth="true" hidden="true" outlineLevel="0" max="27" min="27" style="80" width="7.89"/>
    <col collapsed="false" customWidth="true" hidden="true" outlineLevel="0" max="30" min="28" style="80" width="11.22"/>
    <col collapsed="false" customWidth="true" hidden="true" outlineLevel="0" max="31" min="31" style="80" width="9.22"/>
    <col collapsed="false" customWidth="true" hidden="true" outlineLevel="0" max="32" min="32" style="80" width="14.11"/>
    <col collapsed="false" customWidth="true" hidden="true" outlineLevel="0" max="33" min="33" style="80" width="8.66"/>
    <col collapsed="false" customWidth="true" hidden="true" outlineLevel="0" max="36" min="34" style="80" width="11.22"/>
    <col collapsed="false" customWidth="true" hidden="true" outlineLevel="0" max="37" min="37" style="80" width="9.22"/>
    <col collapsed="false" customWidth="true" hidden="true" outlineLevel="0" max="38" min="38" style="80" width="11.22"/>
    <col collapsed="false" customWidth="false" hidden="true" outlineLevel="0" max="39" min="39" style="80" width="9.56"/>
    <col collapsed="false" customWidth="true" hidden="true" outlineLevel="0" max="41" min="40" style="80" width="11.22"/>
    <col collapsed="false" customWidth="false" hidden="true" outlineLevel="0" max="43" min="42" style="80" width="9.56"/>
    <col collapsed="false" customWidth="true" hidden="true" outlineLevel="0" max="44" min="44" style="80" width="11.22"/>
    <col collapsed="false" customWidth="true" hidden="true" outlineLevel="0" max="45" min="45" style="80" width="2"/>
    <col collapsed="false" customWidth="false" hidden="true" outlineLevel="0" max="16384" min="46" style="0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50" t="str">
        <f aca="false">'Deelnemers en Scores'!B2</f>
        <v>Rayonkampioenschappen Indoor Teams Rayon 3, Recurve klasse ERE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1"/>
    </row>
    <row r="5" s="1" customFormat="true" ht="15" hidden="false" customHeight="false" outlineLevel="0" collapsed="false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</row>
    <row r="6" customFormat="false" ht="15.75" hidden="false" customHeight="false" outlineLevel="0" collapsed="false">
      <c r="B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</row>
    <row r="7" customFormat="false" ht="19.5" hidden="false" customHeight="true" outlineLevel="0" collapsed="false"/>
    <row r="8" customFormat="false" ht="30" hidden="false" customHeight="false" outlineLevel="0" collapsed="false">
      <c r="B8" s="153" t="s">
        <v>115</v>
      </c>
      <c r="C8" s="154"/>
      <c r="D8" s="154"/>
      <c r="E8" s="154"/>
      <c r="F8" s="154"/>
      <c r="G8" s="154"/>
      <c r="H8" s="155"/>
      <c r="L8" s="153" t="s">
        <v>116</v>
      </c>
      <c r="M8" s="154"/>
      <c r="N8" s="154"/>
      <c r="O8" s="154"/>
      <c r="P8" s="155"/>
      <c r="Z8" s="156"/>
      <c r="AA8" s="156"/>
      <c r="AB8" s="128" t="s">
        <v>117</v>
      </c>
      <c r="AC8" s="156"/>
      <c r="AD8" s="156"/>
      <c r="AE8" s="156"/>
      <c r="AF8" s="156"/>
      <c r="AG8" s="156"/>
      <c r="AH8" s="128" t="s">
        <v>118</v>
      </c>
      <c r="AI8" s="156"/>
      <c r="AJ8" s="156"/>
      <c r="AK8" s="156"/>
      <c r="AL8" s="156"/>
      <c r="AM8" s="156"/>
      <c r="AN8" s="128" t="s">
        <v>119</v>
      </c>
    </row>
    <row r="9" s="1" customFormat="true" ht="15" hidden="false" customHeight="false" outlineLevel="0" collapsed="false">
      <c r="A9" s="152"/>
      <c r="B9" s="152"/>
      <c r="C9" s="152"/>
      <c r="D9" s="152"/>
      <c r="E9" s="152"/>
      <c r="F9" s="152"/>
      <c r="G9" s="152"/>
      <c r="H9" s="152"/>
      <c r="I9" s="157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</row>
    <row r="10" s="1" customFormat="true" ht="15" hidden="false" customHeight="false" outlineLevel="0" collapsed="false">
      <c r="A10" s="152"/>
      <c r="B10" s="152"/>
      <c r="C10" s="152"/>
      <c r="D10" s="152"/>
      <c r="E10" s="152"/>
      <c r="F10" s="152"/>
      <c r="G10" s="152"/>
      <c r="H10" s="152"/>
      <c r="I10" s="157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</row>
    <row r="11" customFormat="false" ht="32.25" hidden="false" customHeight="true" outlineLevel="0" collapsed="false">
      <c r="F11" s="158" t="s">
        <v>120</v>
      </c>
      <c r="H11" s="158" t="s">
        <v>121</v>
      </c>
      <c r="I11" s="158"/>
      <c r="Z11" s="156"/>
      <c r="AA11" s="156"/>
      <c r="AB11" s="128" t="s">
        <v>122</v>
      </c>
      <c r="AC11" s="128" t="s">
        <v>123</v>
      </c>
      <c r="AD11" s="157" t="s">
        <v>124</v>
      </c>
      <c r="AE11" s="128" t="s">
        <v>125</v>
      </c>
      <c r="AF11" s="128" t="s">
        <v>126</v>
      </c>
      <c r="AG11" s="156"/>
      <c r="AM11" s="156"/>
      <c r="AN11" s="156"/>
      <c r="AO11" s="156"/>
    </row>
    <row r="12" customFormat="false" ht="30" hidden="false" customHeight="true" outlineLevel="0" collapsed="false">
      <c r="A12" s="159" t="n">
        <v>1</v>
      </c>
      <c r="B12" s="160" t="str">
        <f aca="false">IF(INDEX(Uitslag!C$9:V$20,A12,20)&gt;0,INDEX(Uitslag!C$9:C$20,A12,1),"BYE")</f>
        <v>Aangepast team-4122-5-R2</v>
      </c>
      <c r="C12" s="161"/>
      <c r="D12" s="160" t="str">
        <f aca="false">IF(INDEX(Uitslag!C$9:V$20,A12,20)&gt;0,INDEX(Uitslag!D$9:D$20,A12,1),"")</f>
        <v>[4122] Club 4122</v>
      </c>
      <c r="E12" s="156"/>
      <c r="F12" s="162" t="n">
        <v>1</v>
      </c>
      <c r="G12" s="163"/>
      <c r="H12" s="164"/>
      <c r="I12" s="165" t="str">
        <f aca="false">IF(AND(ABS(H12-H14)&lt;1,H12&gt;H14),"*","")</f>
        <v/>
      </c>
      <c r="J12" s="166"/>
      <c r="K12" s="167"/>
      <c r="AB12" s="168"/>
      <c r="AC12" s="169"/>
      <c r="AD12" s="169"/>
      <c r="AE12" s="169" t="n">
        <f aca="false">F12+H12</f>
        <v>1</v>
      </c>
      <c r="AF12" s="169" t="b">
        <f aca="false">AND(AD13=TRUE(),AE12&gt;AE14)</f>
        <v>1</v>
      </c>
    </row>
    <row r="13" customFormat="false" ht="30" hidden="false" customHeight="true" outlineLevel="0" collapsed="false">
      <c r="A13" s="170"/>
      <c r="B13" s="171"/>
      <c r="C13" s="171"/>
      <c r="D13" s="171"/>
      <c r="F13" s="172"/>
      <c r="G13" s="173"/>
      <c r="H13" s="174" t="str">
        <f aca="false">IF(AC13=TRUE(),"SO","")</f>
        <v/>
      </c>
      <c r="I13" s="174"/>
      <c r="J13" s="166"/>
      <c r="K13" s="167"/>
      <c r="L13" s="156"/>
      <c r="AB13" s="169" t="b">
        <f aca="false">AND(F12&lt;&gt;"",F14&lt;&gt;"")</f>
        <v>1</v>
      </c>
      <c r="AC13" s="169" t="b">
        <f aca="false">AND(AB13=TRUE(),F12=F14)</f>
        <v>0</v>
      </c>
      <c r="AD13" s="169" t="b">
        <f aca="false">IF(AB13=FALSE(),FALSE(),OR(AC13=FALSE(),AND(H12&lt;&gt;"",H14&lt;&gt;"")))</f>
        <v>1</v>
      </c>
      <c r="AE13" s="173"/>
      <c r="AF13" s="173"/>
      <c r="AH13" s="128" t="s">
        <v>122</v>
      </c>
      <c r="AI13" s="128" t="s">
        <v>123</v>
      </c>
      <c r="AJ13" s="157" t="s">
        <v>124</v>
      </c>
      <c r="AK13" s="128" t="s">
        <v>125</v>
      </c>
      <c r="AL13" s="128" t="s">
        <v>127</v>
      </c>
    </row>
    <row r="14" customFormat="false" ht="30" hidden="false" customHeight="true" outlineLevel="0" collapsed="false">
      <c r="A14" s="159" t="n">
        <v>8</v>
      </c>
      <c r="B14" s="160" t="str">
        <f aca="false">IF(INDEX(Uitslag!C$9:V$20,A14,20)&gt;0,INDEX(Uitslag!C$9:C$20,A14,1),"BYE")</f>
        <v>BYE</v>
      </c>
      <c r="C14" s="161"/>
      <c r="D14" s="160" t="str">
        <f aca="false">IF(INDEX(Uitslag!C$9:V$20,A14,20)&gt;0,INDEX(Uitslag!D$9:D$20,A14,1),"")</f>
        <v/>
      </c>
      <c r="E14" s="156"/>
      <c r="F14" s="162" t="n">
        <v>0</v>
      </c>
      <c r="G14" s="163"/>
      <c r="H14" s="164"/>
      <c r="I14" s="175" t="str">
        <f aca="false">IF(AND(ABS(H12-H14)&lt;1,H14&gt;H12),"*","")</f>
        <v/>
      </c>
      <c r="J14" s="166"/>
      <c r="N14" s="158" t="s">
        <v>120</v>
      </c>
      <c r="O14" s="156"/>
      <c r="P14" s="158" t="s">
        <v>121</v>
      </c>
      <c r="S14" s="176"/>
      <c r="AB14" s="168"/>
      <c r="AC14" s="169"/>
      <c r="AD14" s="169"/>
      <c r="AE14" s="169" t="n">
        <f aca="false">F14+H14</f>
        <v>0</v>
      </c>
      <c r="AF14" s="169" t="b">
        <f aca="false">AND(AD13=TRUE(),AE14&gt;AE12)</f>
        <v>0</v>
      </c>
      <c r="AG14" s="158"/>
      <c r="AH14" s="168"/>
      <c r="AI14" s="169"/>
      <c r="AJ14" s="169"/>
      <c r="AM14" s="158"/>
    </row>
    <row r="15" customFormat="false" ht="30" hidden="false" customHeight="true" outlineLevel="0" collapsed="false">
      <c r="A15" s="170"/>
      <c r="B15" s="177"/>
      <c r="C15" s="177"/>
      <c r="D15" s="177"/>
      <c r="E15" s="156"/>
      <c r="F15" s="178"/>
      <c r="G15" s="179"/>
      <c r="H15" s="178"/>
      <c r="I15" s="178"/>
      <c r="J15" s="166"/>
      <c r="K15" s="159" t="n">
        <v>1</v>
      </c>
      <c r="L15" s="160" t="str">
        <f aca="false">IF(AF12=TRUE(),B12,IF(AF14=TRUE(),B14,""))</f>
        <v>Aangepast team-4122-5-R2</v>
      </c>
      <c r="M15" s="180"/>
      <c r="N15" s="162" t="n">
        <v>4</v>
      </c>
      <c r="O15" s="168"/>
      <c r="P15" s="164" t="n">
        <v>30</v>
      </c>
      <c r="Q15" s="165" t="str">
        <f aca="false">IF(AND(ABS(P15-P17)&lt;1,P15&gt;P17),"*","")</f>
        <v/>
      </c>
      <c r="R15" s="181"/>
      <c r="S15" s="176"/>
      <c r="AB15" s="168"/>
      <c r="AC15" s="169"/>
      <c r="AD15" s="169"/>
      <c r="AE15" s="169"/>
      <c r="AF15" s="169"/>
      <c r="AG15" s="158"/>
      <c r="AK15" s="169" t="n">
        <f aca="false">N15+P15</f>
        <v>34</v>
      </c>
      <c r="AL15" s="169" t="b">
        <f aca="false">AND(AJ16=TRUE(),AK15&gt;AK17)</f>
        <v>1</v>
      </c>
      <c r="AM15" s="158"/>
      <c r="AN15" s="128"/>
      <c r="AO15" s="128"/>
      <c r="AP15" s="182"/>
      <c r="AQ15" s="157"/>
      <c r="AR15" s="157"/>
    </row>
    <row r="16" customFormat="false" ht="30" hidden="false" customHeight="true" outlineLevel="0" collapsed="false">
      <c r="A16" s="170"/>
      <c r="B16" s="183"/>
      <c r="C16" s="183"/>
      <c r="D16" s="183"/>
      <c r="F16" s="172"/>
      <c r="G16" s="173"/>
      <c r="H16" s="174"/>
      <c r="I16" s="174"/>
      <c r="J16" s="167"/>
      <c r="K16" s="167"/>
      <c r="L16" s="171"/>
      <c r="N16" s="172"/>
      <c r="O16" s="173"/>
      <c r="P16" s="174" t="str">
        <f aca="false">IF(AI16=TRUE(),"SO","")</f>
        <v>SO</v>
      </c>
      <c r="Q16" s="184"/>
      <c r="R16" s="181"/>
      <c r="T16" s="153" t="s">
        <v>128</v>
      </c>
      <c r="U16" s="185"/>
      <c r="V16" s="185"/>
      <c r="W16" s="185"/>
      <c r="X16" s="155"/>
      <c r="AB16" s="176"/>
      <c r="AC16" s="176"/>
      <c r="AD16" s="176"/>
      <c r="AE16" s="176"/>
      <c r="AF16" s="176"/>
      <c r="AG16" s="176"/>
      <c r="AH16" s="169" t="b">
        <f aca="false">AND(N15&lt;&gt;"",N17&lt;&gt;"")</f>
        <v>1</v>
      </c>
      <c r="AI16" s="169" t="b">
        <f aca="false">AND(AH16=TRUE(),N15=N17)</f>
        <v>1</v>
      </c>
      <c r="AJ16" s="169" t="b">
        <f aca="false">IF(AH16=FALSE(),FALSE(),OR(AI16=FALSE(),AND(P15&lt;&gt;"",P17&lt;&gt;"")))</f>
        <v>1</v>
      </c>
      <c r="AK16" s="173"/>
      <c r="AL16" s="173"/>
      <c r="AM16" s="156"/>
    </row>
    <row r="17" customFormat="false" ht="30" hidden="false" customHeight="true" outlineLevel="0" collapsed="false">
      <c r="I17" s="170"/>
      <c r="J17" s="166"/>
      <c r="K17" s="159" t="n">
        <v>4</v>
      </c>
      <c r="L17" s="160" t="str">
        <f aca="false">IF(AF18=TRUE(),B18,IF(AF20=TRUE(),B20,""))</f>
        <v>team-4121-7-R2</v>
      </c>
      <c r="M17" s="180"/>
      <c r="N17" s="162" t="n">
        <v>4</v>
      </c>
      <c r="O17" s="168"/>
      <c r="P17" s="164" t="n">
        <v>28</v>
      </c>
      <c r="Q17" s="175" t="str">
        <f aca="false">IF(AND(ABS(P15-P17)&lt;1,P17&gt;P15),"*","")</f>
        <v/>
      </c>
      <c r="R17" s="181"/>
      <c r="AB17" s="168"/>
      <c r="AC17" s="169"/>
      <c r="AD17" s="169"/>
      <c r="AG17" s="156"/>
      <c r="AH17" s="168"/>
      <c r="AI17" s="169"/>
      <c r="AJ17" s="169"/>
      <c r="AK17" s="169" t="n">
        <f aca="false">N17+P17</f>
        <v>32</v>
      </c>
      <c r="AL17" s="169" t="b">
        <f aca="false">AND(AJ16=TRUE(),AK17&gt;AK15)</f>
        <v>0</v>
      </c>
      <c r="AM17" s="156"/>
    </row>
    <row r="18" customFormat="false" ht="30" hidden="false" customHeight="true" outlineLevel="0" collapsed="false">
      <c r="A18" s="159" t="n">
        <v>5</v>
      </c>
      <c r="B18" s="160" t="str">
        <f aca="false">IF(INDEX(Uitslag!C$9:V$20,A18,20)&gt;0,INDEX(Uitslag!C$9:C$20,A18,1),"BYE")</f>
        <v>BYE</v>
      </c>
      <c r="C18" s="161"/>
      <c r="D18" s="160" t="str">
        <f aca="false">IF(INDEX(Uitslag!C$9:V$20,A18,20)&gt;0,INDEX(Uitslag!D$9:D$20,A18,1),"")</f>
        <v/>
      </c>
      <c r="E18" s="156"/>
      <c r="F18" s="162" t="n">
        <v>0</v>
      </c>
      <c r="G18" s="163"/>
      <c r="H18" s="164"/>
      <c r="I18" s="165" t="str">
        <f aca="false">IF(AND(ABS(H18-H20)&lt;1,H18&gt;H20),"*","")</f>
        <v/>
      </c>
      <c r="J18" s="166"/>
      <c r="K18" s="167"/>
      <c r="Q18" s="167"/>
      <c r="R18" s="181"/>
      <c r="S18" s="156"/>
      <c r="T18" s="156"/>
      <c r="U18" s="156"/>
      <c r="V18" s="158" t="s">
        <v>120</v>
      </c>
      <c r="W18" s="158"/>
      <c r="X18" s="158" t="s">
        <v>121</v>
      </c>
      <c r="Y18" s="158"/>
      <c r="Z18" s="158"/>
      <c r="AA18" s="158"/>
      <c r="AE18" s="169" t="n">
        <f aca="false">F18+H18</f>
        <v>0</v>
      </c>
      <c r="AF18" s="169" t="b">
        <f aca="false">AND(AD19=TRUE(),AE18&gt;AE20)</f>
        <v>0</v>
      </c>
      <c r="AG18" s="176"/>
      <c r="AM18" s="156"/>
      <c r="AN18" s="128" t="s">
        <v>122</v>
      </c>
      <c r="AO18" s="128" t="s">
        <v>129</v>
      </c>
      <c r="AP18" s="182" t="s">
        <v>130</v>
      </c>
      <c r="AQ18" s="157" t="s">
        <v>131</v>
      </c>
      <c r="AR18" s="157" t="s">
        <v>132</v>
      </c>
    </row>
    <row r="19" customFormat="false" ht="30" hidden="false" customHeight="true" outlineLevel="0" collapsed="false">
      <c r="A19" s="92"/>
      <c r="B19" s="171"/>
      <c r="C19" s="171"/>
      <c r="D19" s="171"/>
      <c r="F19" s="172"/>
      <c r="G19" s="173"/>
      <c r="H19" s="174" t="str">
        <f aca="false">IF(AC19=TRUE(),"SO","")</f>
        <v/>
      </c>
      <c r="I19" s="174"/>
      <c r="J19" s="166"/>
      <c r="K19" s="167"/>
      <c r="Q19" s="167"/>
      <c r="R19" s="181"/>
      <c r="S19" s="159"/>
      <c r="T19" s="160" t="str">
        <f aca="false">IF(AL15=TRUE(),L15,IF(AL17=TRUE(),L17,""))</f>
        <v>Aangepast team-4122-5-R2</v>
      </c>
      <c r="U19" s="180"/>
      <c r="V19" s="186" t="n">
        <v>3</v>
      </c>
      <c r="W19" s="180"/>
      <c r="X19" s="187"/>
      <c r="Y19" s="188" t="str">
        <f aca="false">IF(AND(ABS(X19-X21)&lt;1,X19&gt;X21),"*","")</f>
        <v/>
      </c>
      <c r="Z19" s="176" t="str">
        <f aca="false">IF(OR(AN20=FALSE(),AQ20=FALSE()),"",IF(AR19=TRUE(),"WINNAAR","2e"))</f>
        <v>2e</v>
      </c>
      <c r="AA19" s="176"/>
      <c r="AB19" s="169" t="b">
        <f aca="false">AND(F18&lt;&gt;"",F20&lt;&gt;"")</f>
        <v>1</v>
      </c>
      <c r="AC19" s="169" t="b">
        <f aca="false">AND(AB19=TRUE(),F18=F20)</f>
        <v>0</v>
      </c>
      <c r="AD19" s="169" t="b">
        <f aca="false">IF(AB19=FALSE(),FALSE(),OR(AC19=FALSE(),AND(H18&lt;&gt;"",H20&lt;&gt;"")))</f>
        <v>1</v>
      </c>
      <c r="AP19" s="169" t="n">
        <f aca="false">V19+X19</f>
        <v>3</v>
      </c>
      <c r="AR19" s="169" t="b">
        <f aca="false">AP19&gt;AP21</f>
        <v>0</v>
      </c>
    </row>
    <row r="20" customFormat="false" ht="27" hidden="false" customHeight="true" outlineLevel="0" collapsed="false">
      <c r="A20" s="159" t="n">
        <v>4</v>
      </c>
      <c r="B20" s="160" t="str">
        <f aca="false">IF(INDEX(Uitslag!C$9:V$20,A20,20)&gt;0,INDEX(Uitslag!C$9:C$20,A20,1),"BYE")</f>
        <v>team-4121-7-R2</v>
      </c>
      <c r="C20" s="161"/>
      <c r="D20" s="160" t="str">
        <f aca="false">IF(INDEX(Uitslag!C$9:V$20,A20,20)&gt;0,INDEX(Uitslag!D$9:D$20,A20,1),"")</f>
        <v>[4121] Club 4121</v>
      </c>
      <c r="E20" s="156"/>
      <c r="F20" s="162" t="n">
        <v>1</v>
      </c>
      <c r="G20" s="163"/>
      <c r="H20" s="164"/>
      <c r="I20" s="175" t="str">
        <f aca="false">IF(AND(ABS(H18-H20)&lt;1,H20&gt;H18),"*","")</f>
        <v/>
      </c>
      <c r="J20" s="166"/>
      <c r="K20" s="167"/>
      <c r="Q20" s="167"/>
      <c r="R20" s="181"/>
      <c r="T20" s="183"/>
      <c r="U20" s="156"/>
      <c r="V20" s="189"/>
      <c r="W20" s="189"/>
      <c r="X20" s="174" t="str">
        <f aca="false">IF(AO20=TRUE(),"SO","")</f>
        <v/>
      </c>
      <c r="Y20" s="184"/>
      <c r="Z20" s="156"/>
      <c r="AA20" s="156"/>
      <c r="AB20" s="176"/>
      <c r="AC20" s="176"/>
      <c r="AD20" s="176"/>
      <c r="AE20" s="169" t="n">
        <f aca="false">F20+H20</f>
        <v>1</v>
      </c>
      <c r="AF20" s="169" t="b">
        <f aca="false">AND(AD19=TRUE(),AE20&gt;AE18)</f>
        <v>1</v>
      </c>
      <c r="AN20" s="169" t="b">
        <f aca="false">AND(V19&lt;&gt;"",V21&lt;&gt;"")</f>
        <v>1</v>
      </c>
      <c r="AO20" s="169" t="b">
        <f aca="false">AND(AN20=TRUE(),V19=V21)</f>
        <v>0</v>
      </c>
      <c r="AQ20" s="169" t="b">
        <f aca="false">OR(AND(X19&lt;&gt;"",X21&lt;&gt;""),AO20=FALSE())</f>
        <v>1</v>
      </c>
    </row>
    <row r="21" customFormat="false" ht="30" hidden="false" customHeight="false" outlineLevel="0" collapsed="false">
      <c r="B21" s="190"/>
      <c r="C21" s="190"/>
      <c r="D21" s="190"/>
      <c r="H21" s="151"/>
      <c r="I21" s="157"/>
      <c r="J21" s="167"/>
      <c r="K21" s="167"/>
      <c r="Q21" s="167"/>
      <c r="R21" s="181"/>
      <c r="S21" s="159"/>
      <c r="T21" s="160" t="str">
        <f aca="false">IF(AL27=TRUE(),L27,IF(AL29=TRUE(),L29,""))</f>
        <v>team-4121-5-R2</v>
      </c>
      <c r="U21" s="180"/>
      <c r="V21" s="186" t="n">
        <v>5</v>
      </c>
      <c r="W21" s="180"/>
      <c r="X21" s="187"/>
      <c r="Y21" s="191" t="str">
        <f aca="false">IF(AND(ABS(X19-X21)&lt;1,X21&gt;X19),"*","")</f>
        <v/>
      </c>
      <c r="Z21" s="176" t="str">
        <f aca="false">IF(OR(AN20=FALSE(),AQ20=FALSE()),"",IF(AR21=TRUE(),"WINNAAR","2e"))</f>
        <v>WINNAAR</v>
      </c>
      <c r="AA21" s="176"/>
      <c r="AB21" s="168"/>
      <c r="AC21" s="169"/>
      <c r="AD21" s="169"/>
      <c r="AP21" s="169" t="n">
        <f aca="false">V21+X21</f>
        <v>5</v>
      </c>
      <c r="AQ21" s="169"/>
      <c r="AR21" s="169" t="b">
        <f aca="false">AP21&gt;AP19</f>
        <v>1</v>
      </c>
    </row>
    <row r="22" customFormat="false" ht="27" hidden="false" customHeight="true" outlineLevel="0" collapsed="false">
      <c r="B22" s="190"/>
      <c r="C22" s="190"/>
      <c r="D22" s="190"/>
      <c r="H22" s="151"/>
      <c r="I22" s="192"/>
      <c r="J22" s="167"/>
      <c r="K22" s="167"/>
      <c r="Q22" s="167"/>
      <c r="R22" s="181"/>
      <c r="Z22" s="176"/>
      <c r="AA22" s="176"/>
      <c r="AB22" s="168"/>
      <c r="AC22" s="169"/>
      <c r="AD22" s="169"/>
      <c r="AE22" s="169"/>
      <c r="AF22" s="169"/>
    </row>
    <row r="23" customFormat="false" ht="25.5" hidden="false" customHeight="false" outlineLevel="0" collapsed="false">
      <c r="I23" s="170"/>
      <c r="Q23" s="167"/>
      <c r="R23" s="181"/>
      <c r="AE23" s="173"/>
      <c r="AF23" s="173"/>
      <c r="AH23" s="128"/>
      <c r="AI23" s="128"/>
      <c r="AJ23" s="173"/>
      <c r="AK23" s="173"/>
      <c r="AL23" s="173"/>
    </row>
    <row r="24" customFormat="false" ht="27.75" hidden="false" customHeight="false" outlineLevel="0" collapsed="false">
      <c r="A24" s="159" t="n">
        <v>3</v>
      </c>
      <c r="B24" s="160" t="str">
        <f aca="false">IF(INDEX(Uitslag!C$9:V$20,A24,20)&gt;0,INDEX(Uitslag!C$9:C$20,A24,1),"BYE")</f>
        <v>team-4122-4-R2</v>
      </c>
      <c r="C24" s="161"/>
      <c r="D24" s="160" t="str">
        <f aca="false">IF(INDEX(Uitslag!C$9:V$20,A24,20)&gt;0,INDEX(Uitslag!D$9:D$20,A24,1),"")</f>
        <v>[4122] Club 4122</v>
      </c>
      <c r="E24" s="156"/>
      <c r="F24" s="162" t="n">
        <v>1</v>
      </c>
      <c r="G24" s="163"/>
      <c r="H24" s="164"/>
      <c r="I24" s="165" t="str">
        <f aca="false">IF(AND(ABS(H24-H26)&lt;1,H24&gt;H26),"*","")</f>
        <v/>
      </c>
      <c r="J24" s="193"/>
      <c r="Q24" s="167"/>
      <c r="R24" s="181"/>
      <c r="AB24" s="168"/>
      <c r="AC24" s="169"/>
      <c r="AD24" s="169"/>
      <c r="AE24" s="169" t="n">
        <f aca="false">F24+H24</f>
        <v>1</v>
      </c>
      <c r="AF24" s="169" t="b">
        <f aca="false">AND(AD25=TRUE(),AE24&gt;AE26)</f>
        <v>1</v>
      </c>
      <c r="AH24" s="168"/>
      <c r="AI24" s="169"/>
      <c r="AJ24" s="169"/>
    </row>
    <row r="25" customFormat="false" ht="30" hidden="false" customHeight="false" outlineLevel="0" collapsed="false">
      <c r="A25" s="170"/>
      <c r="B25" s="171"/>
      <c r="C25" s="171"/>
      <c r="D25" s="171"/>
      <c r="F25" s="172"/>
      <c r="G25" s="173"/>
      <c r="H25" s="174" t="str">
        <f aca="false">IF(AC25=TRUE(),"SO","")</f>
        <v/>
      </c>
      <c r="I25" s="174"/>
      <c r="J25" s="193"/>
      <c r="Q25" s="167"/>
      <c r="R25" s="181"/>
      <c r="AB25" s="169" t="b">
        <f aca="false">AND(F24&lt;&gt;"",F26&lt;&gt;"")</f>
        <v>1</v>
      </c>
      <c r="AC25" s="169" t="b">
        <f aca="false">AND(AB25=TRUE(),F24=F26)</f>
        <v>0</v>
      </c>
      <c r="AD25" s="169" t="b">
        <f aca="false">IF(AB25=FALSE(),FALSE(),OR(AC25=FALSE(),AND(H24&lt;&gt;"",H26&lt;&gt;"")))</f>
        <v>1</v>
      </c>
      <c r="AE25" s="176"/>
      <c r="AF25" s="176"/>
      <c r="AK25" s="173"/>
      <c r="AL25" s="173"/>
    </row>
    <row r="26" customFormat="false" ht="27.75" hidden="false" customHeight="false" outlineLevel="0" collapsed="false">
      <c r="A26" s="159" t="n">
        <v>6</v>
      </c>
      <c r="B26" s="160" t="str">
        <f aca="false">IF(INDEX(Uitslag!C$9:V$20,A26,20)&gt;0,INDEX(Uitslag!C$9:C$20,A26,1),"BYE")</f>
        <v>BYE</v>
      </c>
      <c r="C26" s="161"/>
      <c r="D26" s="160" t="str">
        <f aca="false">IF(INDEX(Uitslag!C$9:V$20,A26,20)&gt;0,INDEX(Uitslag!D$9:D$20,A26,1),"")</f>
        <v/>
      </c>
      <c r="E26" s="156"/>
      <c r="F26" s="162" t="n">
        <v>0</v>
      </c>
      <c r="G26" s="163"/>
      <c r="H26" s="164"/>
      <c r="I26" s="175" t="str">
        <f aca="false">IF(AND(ABS(H24-H26)&lt;1,H26&gt;H24),"*","")</f>
        <v/>
      </c>
      <c r="J26" s="193"/>
      <c r="L26" s="183"/>
      <c r="N26" s="158" t="s">
        <v>120</v>
      </c>
      <c r="O26" s="156"/>
      <c r="P26" s="158" t="s">
        <v>121</v>
      </c>
      <c r="Q26" s="167"/>
      <c r="R26" s="181"/>
      <c r="AB26" s="168"/>
      <c r="AC26" s="169"/>
      <c r="AD26" s="169"/>
      <c r="AE26" s="169" t="n">
        <f aca="false">F26+H26</f>
        <v>0</v>
      </c>
      <c r="AF26" s="169" t="b">
        <f aca="false">AND(AD25=TRUE(),AE26&gt;AE24)</f>
        <v>0</v>
      </c>
      <c r="AH26" s="128" t="s">
        <v>122</v>
      </c>
      <c r="AI26" s="128" t="s">
        <v>123</v>
      </c>
      <c r="AJ26" s="157" t="s">
        <v>124</v>
      </c>
      <c r="AK26" s="128" t="s">
        <v>125</v>
      </c>
      <c r="AL26" s="128" t="s">
        <v>127</v>
      </c>
    </row>
    <row r="27" customFormat="false" ht="27.75" hidden="false" customHeight="false" outlineLevel="0" collapsed="false">
      <c r="A27" s="170"/>
      <c r="B27" s="183"/>
      <c r="C27" s="183"/>
      <c r="D27" s="183"/>
      <c r="F27" s="172"/>
      <c r="G27" s="173"/>
      <c r="H27" s="174"/>
      <c r="I27" s="174"/>
      <c r="J27" s="193"/>
      <c r="K27" s="159" t="n">
        <v>3</v>
      </c>
      <c r="L27" s="160" t="str">
        <f aca="false">IF(AF24=TRUE(),B24,IF(AF26=TRUE(),B26,""))</f>
        <v>team-4122-4-R2</v>
      </c>
      <c r="M27" s="180"/>
      <c r="N27" s="162" t="n">
        <v>0</v>
      </c>
      <c r="O27" s="168"/>
      <c r="P27" s="164"/>
      <c r="Q27" s="165" t="str">
        <f aca="false">IF(AND(ABS(P27-P29)&lt;1,P27&gt;P29),"*","")</f>
        <v/>
      </c>
      <c r="R27" s="181"/>
      <c r="Z27" s="156"/>
      <c r="AA27" s="156"/>
      <c r="AE27" s="173"/>
      <c r="AF27" s="173"/>
      <c r="AG27" s="156"/>
      <c r="AH27" s="156"/>
      <c r="AI27" s="156"/>
      <c r="AJ27" s="156"/>
      <c r="AK27" s="169" t="n">
        <f aca="false">N27+P27</f>
        <v>0</v>
      </c>
      <c r="AL27" s="169" t="b">
        <f aca="false">AND(AJ28=TRUE(),AK27&gt;AK29)</f>
        <v>0</v>
      </c>
      <c r="AM27" s="156"/>
    </row>
    <row r="28" customFormat="false" ht="30" hidden="false" customHeight="false" outlineLevel="0" collapsed="false">
      <c r="A28" s="170"/>
      <c r="B28" s="183"/>
      <c r="C28" s="183"/>
      <c r="D28" s="183"/>
      <c r="F28" s="172"/>
      <c r="G28" s="173"/>
      <c r="H28" s="174"/>
      <c r="I28" s="174"/>
      <c r="L28" s="171"/>
      <c r="N28" s="172"/>
      <c r="O28" s="173"/>
      <c r="P28" s="174" t="str">
        <f aca="false">IF(AI28=TRUE(),"SO","")</f>
        <v/>
      </c>
      <c r="Q28" s="184"/>
      <c r="R28" s="181"/>
      <c r="T28" s="153" t="s">
        <v>133</v>
      </c>
      <c r="U28" s="185"/>
      <c r="V28" s="185"/>
      <c r="W28" s="185"/>
      <c r="X28" s="155"/>
      <c r="Y28" s="158"/>
      <c r="Z28" s="156"/>
      <c r="AA28" s="156"/>
      <c r="AB28" s="169"/>
      <c r="AC28" s="169"/>
      <c r="AD28" s="169"/>
      <c r="AE28" s="173"/>
      <c r="AF28" s="173"/>
      <c r="AG28" s="156"/>
      <c r="AH28" s="169" t="b">
        <f aca="false">AND(N27&lt;&gt;"",N29&lt;&gt;"")</f>
        <v>1</v>
      </c>
      <c r="AI28" s="169" t="b">
        <f aca="false">AND(AH28=TRUE(),N27=N29)</f>
        <v>0</v>
      </c>
      <c r="AJ28" s="169" t="b">
        <f aca="false">IF(AH28=FALSE(),FALSE(),OR(AI28=FALSE(),AND(P27&lt;&gt;"",P29&lt;&gt;"")))</f>
        <v>1</v>
      </c>
      <c r="AK28" s="156"/>
      <c r="AL28" s="156"/>
      <c r="AM28" s="156"/>
    </row>
    <row r="29" customFormat="false" ht="27.75" hidden="false" customHeight="false" outlineLevel="0" collapsed="false">
      <c r="I29" s="170"/>
      <c r="J29" s="193"/>
      <c r="K29" s="159" t="n">
        <v>2</v>
      </c>
      <c r="L29" s="160" t="str">
        <f aca="false">IF(AF30=TRUE(),B30,IF(AF32=TRUE(),B32,""))</f>
        <v>team-4121-5-R2</v>
      </c>
      <c r="M29" s="180"/>
      <c r="N29" s="162" t="n">
        <v>4</v>
      </c>
      <c r="O29" s="168"/>
      <c r="P29" s="164"/>
      <c r="Q29" s="175" t="str">
        <f aca="false">IF(AND(ABS(P27-P29)&lt;1,P29&gt;P27),"*","")</f>
        <v/>
      </c>
      <c r="R29" s="181"/>
      <c r="AB29" s="168"/>
      <c r="AC29" s="169"/>
      <c r="AD29" s="169"/>
      <c r="AK29" s="169" t="n">
        <f aca="false">N29+P29</f>
        <v>4</v>
      </c>
      <c r="AL29" s="169" t="b">
        <f aca="false">AND(AJ28=TRUE(),AK29&gt;AK27)</f>
        <v>1</v>
      </c>
    </row>
    <row r="30" customFormat="false" ht="30" hidden="false" customHeight="false" outlineLevel="0" collapsed="false">
      <c r="A30" s="159" t="n">
        <v>7</v>
      </c>
      <c r="B30" s="160" t="str">
        <f aca="false">IF(INDEX(Uitslag!C$9:V$20,A30,20)&gt;0,INDEX(Uitslag!C$9:C$20,A30,1),"BYE")</f>
        <v>BYE</v>
      </c>
      <c r="C30" s="161"/>
      <c r="D30" s="160" t="str">
        <f aca="false">IF(INDEX(Uitslag!C$9:V$20,A30,20)&gt;0,INDEX(Uitslag!D$9:D$20,A30,1),"")</f>
        <v/>
      </c>
      <c r="E30" s="156"/>
      <c r="F30" s="162" t="n">
        <v>0</v>
      </c>
      <c r="G30" s="163"/>
      <c r="H30" s="164"/>
      <c r="I30" s="165" t="str">
        <f aca="false">IF(AND(ABS(H30-H32)&lt;1,H30&gt;H32),"*","")</f>
        <v/>
      </c>
      <c r="J30" s="193"/>
      <c r="Q30" s="167"/>
      <c r="R30" s="181"/>
      <c r="T30" s="156"/>
      <c r="U30" s="156"/>
      <c r="V30" s="158" t="s">
        <v>120</v>
      </c>
      <c r="W30" s="158"/>
      <c r="X30" s="158" t="s">
        <v>121</v>
      </c>
      <c r="Y30" s="158"/>
      <c r="AB30" s="176"/>
      <c r="AC30" s="176"/>
      <c r="AD30" s="176"/>
      <c r="AE30" s="169" t="n">
        <f aca="false">F30+H30</f>
        <v>0</v>
      </c>
      <c r="AF30" s="169" t="b">
        <f aca="false">AND(AD31=TRUE(),AE30&gt;AE32)</f>
        <v>0</v>
      </c>
      <c r="AN30" s="128" t="s">
        <v>122</v>
      </c>
      <c r="AO30" s="128" t="s">
        <v>129</v>
      </c>
      <c r="AP30" s="182" t="s">
        <v>130</v>
      </c>
      <c r="AQ30" s="157" t="s">
        <v>131</v>
      </c>
      <c r="AR30" s="157" t="s">
        <v>132</v>
      </c>
    </row>
    <row r="31" customFormat="false" ht="30" hidden="false" customHeight="false" outlineLevel="0" collapsed="false">
      <c r="A31" s="170"/>
      <c r="B31" s="171"/>
      <c r="C31" s="171"/>
      <c r="D31" s="171"/>
      <c r="F31" s="172"/>
      <c r="G31" s="173"/>
      <c r="H31" s="174" t="str">
        <f aca="false">IF(AC31=TRUE(),"SO","")</f>
        <v/>
      </c>
      <c r="I31" s="174"/>
      <c r="J31" s="193"/>
      <c r="R31" s="181"/>
      <c r="S31" s="159"/>
      <c r="T31" s="160" t="str">
        <f aca="false">IF(AL15=TRUE(),L17,IF(AL17=TRUE(),L15,""))</f>
        <v>team-4121-7-R2</v>
      </c>
      <c r="U31" s="180"/>
      <c r="V31" s="186" t="n">
        <v>4</v>
      </c>
      <c r="W31" s="180"/>
      <c r="X31" s="187"/>
      <c r="Y31" s="188" t="str">
        <f aca="false">IF(AND(ABS(X31-X33)&lt;1,X31&gt;X33),"*","")</f>
        <v/>
      </c>
      <c r="Z31" s="176" t="str">
        <f aca="false">IF(OR(AN32=FALSE(),AQ32=FALSE()),"",IF(AR31=TRUE(),"3e","4e"))</f>
        <v>3e</v>
      </c>
      <c r="AA31" s="176"/>
      <c r="AB31" s="169" t="b">
        <f aca="false">AND(F30&lt;&gt;"",F32&lt;&gt;"")</f>
        <v>1</v>
      </c>
      <c r="AC31" s="169" t="b">
        <f aca="false">AND(AB31=TRUE(),F30=F32)</f>
        <v>0</v>
      </c>
      <c r="AD31" s="169" t="b">
        <f aca="false">IF(AB31=FALSE(),FALSE(),OR(AC31=FALSE(),AND(H30&lt;&gt;"",H32&lt;&gt;"")))</f>
        <v>1</v>
      </c>
      <c r="AP31" s="169" t="n">
        <f aca="false">V31+X31</f>
        <v>4</v>
      </c>
      <c r="AR31" s="169" t="b">
        <f aca="false">AP31&gt;AP33</f>
        <v>1</v>
      </c>
    </row>
    <row r="32" customFormat="false" ht="27.75" hidden="false" customHeight="false" outlineLevel="0" collapsed="false">
      <c r="A32" s="159" t="n">
        <v>2</v>
      </c>
      <c r="B32" s="160" t="str">
        <f aca="false">IF(INDEX(Uitslag!C$9:V$20,A32,20)&gt;0,INDEX(Uitslag!C$9:C$20,A32,1),"BYE")</f>
        <v>team-4121-5-R2</v>
      </c>
      <c r="C32" s="161"/>
      <c r="D32" s="160" t="str">
        <f aca="false">IF(INDEX(Uitslag!C$9:V$20,A32,20)&gt;0,INDEX(Uitslag!D$9:D$20,A32,1),"")</f>
        <v>[4121] Club 4121</v>
      </c>
      <c r="E32" s="156"/>
      <c r="F32" s="162" t="n">
        <v>1</v>
      </c>
      <c r="G32" s="163"/>
      <c r="H32" s="164"/>
      <c r="I32" s="175" t="str">
        <f aca="false">IF(AND(ABS(H30-H32)&lt;1,H32&gt;H30),"*","")</f>
        <v/>
      </c>
      <c r="J32" s="193"/>
      <c r="R32" s="181"/>
      <c r="T32" s="183"/>
      <c r="U32" s="156"/>
      <c r="V32" s="189"/>
      <c r="W32" s="189"/>
      <c r="X32" s="174" t="str">
        <f aca="false">IF(AO32=TRUE(),"SO","")</f>
        <v/>
      </c>
      <c r="Y32" s="184"/>
      <c r="Z32" s="156"/>
      <c r="AA32" s="156"/>
      <c r="AB32" s="158"/>
      <c r="AC32" s="158"/>
      <c r="AD32" s="158"/>
      <c r="AE32" s="169" t="n">
        <f aca="false">F32+H32</f>
        <v>1</v>
      </c>
      <c r="AF32" s="169" t="b">
        <f aca="false">AND(AD31=TRUE(),AE32&gt;AE30)</f>
        <v>1</v>
      </c>
      <c r="AG32" s="158"/>
      <c r="AH32" s="158"/>
      <c r="AI32" s="158"/>
      <c r="AJ32" s="158"/>
      <c r="AK32" s="158"/>
      <c r="AL32" s="158"/>
      <c r="AM32" s="158"/>
      <c r="AN32" s="169" t="b">
        <f aca="false">AND(V31&lt;&gt;"",V33&lt;&gt;"")</f>
        <v>1</v>
      </c>
      <c r="AO32" s="169" t="b">
        <f aca="false">AND(AN32=TRUE(),V31=V33)</f>
        <v>0</v>
      </c>
      <c r="AQ32" s="169" t="b">
        <f aca="false">OR(AND(X31&lt;&gt;"",X33&lt;&gt;""),AO32=FALSE())</f>
        <v>1</v>
      </c>
    </row>
    <row r="33" customFormat="false" ht="30" hidden="false" customHeight="false" outlineLevel="0" collapsed="false">
      <c r="I33" s="170"/>
      <c r="R33" s="181"/>
      <c r="S33" s="159"/>
      <c r="T33" s="160" t="str">
        <f aca="false">IF(AL27=TRUE(),L29,IF(AL29=TRUE(),L27,""))</f>
        <v>team-4122-4-R2</v>
      </c>
      <c r="U33" s="180"/>
      <c r="V33" s="186" t="n">
        <v>0</v>
      </c>
      <c r="W33" s="180"/>
      <c r="X33" s="187"/>
      <c r="Y33" s="191" t="str">
        <f aca="false">IF(AND(ABS(X31-X33)&lt;1,X33&gt;X31),"*","")</f>
        <v/>
      </c>
      <c r="Z33" s="176" t="str">
        <f aca="false">IF(OR(AN32=FALSE(),AQ32=FALSE()),"",IF(AR33=TRUE(),"3e","4e"))</f>
        <v>4e</v>
      </c>
      <c r="AA33" s="176"/>
      <c r="AB33" s="176"/>
      <c r="AC33" s="176"/>
      <c r="AD33" s="176"/>
      <c r="AE33" s="176"/>
      <c r="AF33" s="176"/>
      <c r="AG33" s="176"/>
      <c r="AH33" s="176"/>
      <c r="AI33" s="176"/>
      <c r="AJ33" s="156"/>
      <c r="AK33" s="156"/>
      <c r="AL33" s="156"/>
      <c r="AM33" s="156"/>
      <c r="AP33" s="169" t="n">
        <f aca="false">V33+X33</f>
        <v>0</v>
      </c>
      <c r="AR33" s="169" t="b">
        <f aca="false">AP33&gt;AP31</f>
        <v>0</v>
      </c>
    </row>
    <row r="34" customFormat="false" ht="15" hidden="false" customHeight="false" outlineLevel="0" collapsed="false">
      <c r="I34" s="170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</row>
    <row r="35" customFormat="false" ht="30" hidden="false" customHeight="false" outlineLevel="0" collapsed="false">
      <c r="I35" s="170"/>
      <c r="AB35" s="176"/>
      <c r="AC35" s="176"/>
      <c r="AD35" s="176"/>
      <c r="AE35" s="176"/>
      <c r="AF35" s="176"/>
      <c r="AG35" s="176"/>
      <c r="AH35" s="176"/>
      <c r="AI35" s="176"/>
      <c r="AJ35" s="156"/>
      <c r="AK35" s="156"/>
      <c r="AL35" s="156"/>
      <c r="AM35" s="156"/>
      <c r="AN35" s="169"/>
      <c r="AO35" s="176"/>
      <c r="AQ35" s="169"/>
    </row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true" customHeight="false" outlineLevel="0" collapsed="false"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</row>
  </sheetData>
  <mergeCells count="1">
    <mergeCell ref="B4:X4"/>
  </mergeCells>
  <conditionalFormatting sqref="H12 H14">
    <cfRule type="expression" priority="2" aboveAverage="0" equalAverage="0" bottom="0" percent="0" rank="0" text="" dxfId="6">
      <formula>AC$13=0</formula>
    </cfRule>
  </conditionalFormatting>
  <conditionalFormatting sqref="H30 H32">
    <cfRule type="expression" priority="3" aboveAverage="0" equalAverage="0" bottom="0" percent="0" rank="0" text="" dxfId="7">
      <formula>AC$31=0</formula>
    </cfRule>
  </conditionalFormatting>
  <conditionalFormatting sqref="H24 H26">
    <cfRule type="expression" priority="4" aboveAverage="0" equalAverage="0" bottom="0" percent="0" rank="0" text="" dxfId="8">
      <formula>AC$25=0</formula>
    </cfRule>
  </conditionalFormatting>
  <conditionalFormatting sqref="H18 H20">
    <cfRule type="expression" priority="5" aboveAverage="0" equalAverage="0" bottom="0" percent="0" rank="0" text="" dxfId="9">
      <formula>AC$19=0</formula>
    </cfRule>
  </conditionalFormatting>
  <conditionalFormatting sqref="P17 P29">
    <cfRule type="expression" priority="6" aboveAverage="0" equalAverage="0" bottom="0" percent="0" rank="0" text="" dxfId="10">
      <formula>AI16=0</formula>
    </cfRule>
  </conditionalFormatting>
  <conditionalFormatting sqref="P15 P27">
    <cfRule type="expression" priority="7" aboveAverage="0" equalAverage="0" bottom="0" percent="0" rank="0" text="" dxfId="11">
      <formula>AI16=0</formula>
    </cfRule>
  </conditionalFormatting>
  <conditionalFormatting sqref="X19 X21">
    <cfRule type="expression" priority="8" aboveAverage="0" equalAverage="0" bottom="0" percent="0" rank="0" text="" dxfId="12">
      <formula>AO$20=0</formula>
    </cfRule>
  </conditionalFormatting>
  <conditionalFormatting sqref="X31 X33">
    <cfRule type="expression" priority="9" aboveAverage="0" equalAverage="0" bottom="0" percent="0" rank="0" text="" dxfId="13">
      <formula>AO$32=0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33"/>
  <sheetViews>
    <sheetView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40" workbookViewId="0">
      <selection pane="topLeft" activeCell="A1" activeCellId="0" sqref="A1"/>
    </sheetView>
  </sheetViews>
  <sheetFormatPr defaultColWidth="9.55859375" defaultRowHeight="15" zeroHeight="true" outlineLevelRow="0" outlineLevelCol="0"/>
  <cols>
    <col collapsed="false" customWidth="true" hidden="false" outlineLevel="0" max="1" min="1" style="80" width="2.77"/>
    <col collapsed="false" customWidth="true" hidden="false" outlineLevel="0" max="2" min="2" style="80" width="44.66"/>
    <col collapsed="false" customWidth="true" hidden="false" outlineLevel="0" max="3" min="3" style="80" width="2"/>
    <col collapsed="false" customWidth="true" hidden="false" outlineLevel="0" max="4" min="4" style="80" width="45"/>
    <col collapsed="false" customWidth="true" hidden="false" outlineLevel="0" max="5" min="5" style="80" width="1.77"/>
    <col collapsed="false" customWidth="true" hidden="false" outlineLevel="0" max="6" min="6" style="80" width="9.77"/>
    <col collapsed="false" customWidth="true" hidden="false" outlineLevel="0" max="7" min="7" style="80" width="1.22"/>
    <col collapsed="false" customWidth="true" hidden="false" outlineLevel="0" max="8" min="8" style="80" width="12.11"/>
    <col collapsed="false" customWidth="true" hidden="false" outlineLevel="0" max="9" min="9" style="80" width="2.77"/>
    <col collapsed="false" customWidth="true" hidden="false" outlineLevel="0" max="10" min="10" style="152" width="2.77"/>
    <col collapsed="false" customWidth="true" hidden="false" outlineLevel="0" max="11" min="11" style="80" width="2.77"/>
    <col collapsed="false" customWidth="true" hidden="false" outlineLevel="0" max="12" min="12" style="80" width="47.78"/>
    <col collapsed="false" customWidth="true" hidden="false" outlineLevel="0" max="13" min="13" style="80" width="1.77"/>
    <col collapsed="false" customWidth="true" hidden="false" outlineLevel="0" max="14" min="14" style="80" width="9.77"/>
    <col collapsed="false" customWidth="true" hidden="false" outlineLevel="0" max="15" min="15" style="80" width="2"/>
    <col collapsed="false" customWidth="true" hidden="false" outlineLevel="0" max="16" min="16" style="80" width="11.66"/>
    <col collapsed="false" customWidth="true" hidden="false" outlineLevel="0" max="17" min="17" style="80" width="2.56"/>
    <col collapsed="false" customWidth="true" hidden="false" outlineLevel="0" max="18" min="18" style="80" width="21.66"/>
    <col collapsed="false" customWidth="true" hidden="true" outlineLevel="0" max="19" min="19" style="80" width="21.66"/>
    <col collapsed="false" customWidth="true" hidden="true" outlineLevel="0" max="22" min="20" style="80" width="10.78"/>
    <col collapsed="false" customWidth="false" hidden="true" outlineLevel="0" max="23" min="23" style="80" width="9.56"/>
    <col collapsed="false" customWidth="true" hidden="true" outlineLevel="0" max="24" min="24" style="80" width="11.22"/>
    <col collapsed="false" customWidth="false" hidden="true" outlineLevel="0" max="25" min="25" style="80" width="9.56"/>
    <col collapsed="false" customWidth="true" hidden="true" outlineLevel="0" max="27" min="26" style="80" width="10.78"/>
    <col collapsed="false" customWidth="false" hidden="true" outlineLevel="0" max="29" min="28" style="80" width="9.56"/>
    <col collapsed="false" customWidth="true" hidden="true" outlineLevel="0" max="30" min="30" style="80" width="10.78"/>
    <col collapsed="false" customWidth="true" hidden="true" outlineLevel="0" max="32" min="31" style="80" width="1.33"/>
    <col collapsed="false" customWidth="false" hidden="true" outlineLevel="0" max="16384" min="33" style="80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50" t="str">
        <f aca="false">'Deelnemers en Scores'!B2</f>
        <v>Rayonkampioenschappen Indoor Teams Rayon 3, Recurve klasse ERE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</row>
    <row r="5" customFormat="false" ht="21" hidden="false" customHeight="true" outlineLevel="0" collapsed="false"/>
    <row r="6" customFormat="false" ht="32.25" hidden="false" customHeight="true" outlineLevel="0" collapsed="false">
      <c r="J6" s="128"/>
      <c r="K6" s="156"/>
      <c r="R6" s="156"/>
      <c r="S6" s="156"/>
      <c r="Y6" s="156"/>
      <c r="Z6" s="156"/>
      <c r="AA6" s="156"/>
    </row>
    <row r="7" customFormat="false" ht="30" hidden="false" customHeight="true" outlineLevel="0" collapsed="false">
      <c r="B7" s="153" t="s">
        <v>116</v>
      </c>
      <c r="C7" s="154"/>
      <c r="D7" s="154"/>
      <c r="E7" s="154"/>
      <c r="F7" s="154"/>
      <c r="G7" s="154"/>
      <c r="H7" s="155"/>
      <c r="J7" s="128"/>
      <c r="K7" s="176"/>
      <c r="T7" s="168"/>
      <c r="U7" s="169"/>
      <c r="V7" s="169"/>
    </row>
    <row r="8" customFormat="false" ht="30" hidden="false" customHeight="true" outlineLevel="0" collapsed="false">
      <c r="J8" s="128"/>
      <c r="K8" s="190"/>
      <c r="W8" s="173"/>
      <c r="X8" s="173"/>
    </row>
    <row r="9" customFormat="false" ht="30" hidden="false" customHeight="true" outlineLevel="0" collapsed="false">
      <c r="J9" s="128"/>
      <c r="R9" s="158"/>
      <c r="S9" s="158"/>
      <c r="T9" s="168"/>
      <c r="U9" s="169"/>
      <c r="V9" s="169"/>
      <c r="Y9" s="158"/>
      <c r="Z9" s="128"/>
      <c r="AA9" s="128"/>
      <c r="AB9" s="182"/>
      <c r="AC9" s="157"/>
      <c r="AD9" s="157"/>
    </row>
    <row r="10" s="80" customFormat="true" ht="30" hidden="false" customHeight="true" outlineLevel="0" collapsed="false">
      <c r="B10" s="156"/>
      <c r="C10" s="156"/>
      <c r="D10" s="156"/>
      <c r="F10" s="158" t="s">
        <v>120</v>
      </c>
      <c r="G10" s="156"/>
      <c r="H10" s="158" t="s">
        <v>121</v>
      </c>
      <c r="T10" s="128" t="s">
        <v>122</v>
      </c>
      <c r="U10" s="128" t="s">
        <v>123</v>
      </c>
      <c r="V10" s="157" t="s">
        <v>122</v>
      </c>
      <c r="W10" s="128" t="s">
        <v>125</v>
      </c>
      <c r="X10" s="128" t="s">
        <v>134</v>
      </c>
      <c r="Y10" s="156"/>
    </row>
    <row r="11" customFormat="false" ht="30" hidden="false" customHeight="true" outlineLevel="0" collapsed="false">
      <c r="A11" s="159" t="n">
        <v>1</v>
      </c>
      <c r="B11" s="160" t="str">
        <f aca="false">IF(INDEX(Uitslag!C$9:V$20,A11,20)&gt;0,INDEX(Uitslag!C$9:C$20,A11,1),"BYE")</f>
        <v>Aangepast team-4122-5-R2</v>
      </c>
      <c r="C11" s="161"/>
      <c r="D11" s="160" t="str">
        <f aca="false">IF(INDEX(Uitslag!C$9:V$20,A11,20)&gt;0,INDEX(Uitslag!D$9:D$20,A11,1),"")</f>
        <v>[4122] Club 4122</v>
      </c>
      <c r="E11" s="180"/>
      <c r="F11" s="186"/>
      <c r="G11" s="168"/>
      <c r="H11" s="194"/>
      <c r="I11" s="165" t="str">
        <f aca="false">IF(AND(ABS(H11-H13)&lt;1,H11&gt;H13),"*","")</f>
        <v/>
      </c>
      <c r="J11" s="195"/>
      <c r="R11" s="156"/>
      <c r="S11" s="156"/>
      <c r="T11" s="173"/>
      <c r="U11" s="169"/>
      <c r="V11" s="173"/>
      <c r="W11" s="169" t="n">
        <f aca="false">F11+H11</f>
        <v>0</v>
      </c>
      <c r="X11" s="169" t="b">
        <f aca="false">AND(V12=TRUE(),W11&gt;W13)</f>
        <v>0</v>
      </c>
      <c r="Y11" s="156"/>
    </row>
    <row r="12" customFormat="false" ht="30" hidden="false" customHeight="true" outlineLevel="0" collapsed="false">
      <c r="A12" s="170"/>
      <c r="B12" s="171"/>
      <c r="C12" s="171"/>
      <c r="D12" s="171"/>
      <c r="F12" s="172"/>
      <c r="G12" s="173"/>
      <c r="H12" s="174" t="str">
        <f aca="false">IF(U12=TRUE(),"SO","")</f>
        <v/>
      </c>
      <c r="I12" s="184"/>
      <c r="J12" s="195"/>
      <c r="L12" s="153" t="s">
        <v>128</v>
      </c>
      <c r="M12" s="185"/>
      <c r="N12" s="185"/>
      <c r="O12" s="185"/>
      <c r="P12" s="155"/>
      <c r="T12" s="169" t="b">
        <f aca="false">AND(F11&lt;&gt;"",F13&lt;&gt;"")</f>
        <v>0</v>
      </c>
      <c r="U12" s="169" t="b">
        <f aca="false">AND(T12=TRUE(),F11=F13)</f>
        <v>0</v>
      </c>
      <c r="V12" s="169" t="b">
        <f aca="false">IF(T12=FALSE(),FALSE(),OR(U12=FALSE(),AND(H11&lt;&gt;"",H13&lt;&gt;"")))</f>
        <v>0</v>
      </c>
      <c r="W12" s="173"/>
      <c r="X12" s="173"/>
      <c r="Y12" s="156"/>
      <c r="Z12" s="169"/>
      <c r="AA12" s="176"/>
    </row>
    <row r="13" customFormat="false" ht="30" hidden="false" customHeight="true" outlineLevel="0" collapsed="false">
      <c r="A13" s="159" t="n">
        <v>4</v>
      </c>
      <c r="B13" s="160" t="str">
        <f aca="false">IF(INDEX(Uitslag!C$9:V$20,A13,20)&gt;0,INDEX(Uitslag!C$9:C$20,A13,1),"BYE")</f>
        <v>team-4121-7-R2</v>
      </c>
      <c r="C13" s="161"/>
      <c r="D13" s="160" t="str">
        <f aca="false">IF(INDEX(Uitslag!C$9:V$20,A13,20)&gt;0,INDEX(Uitslag!D$9:D$20,A13,1),"")</f>
        <v>[4121] Club 4121</v>
      </c>
      <c r="E13" s="180"/>
      <c r="F13" s="186"/>
      <c r="G13" s="168"/>
      <c r="H13" s="194"/>
      <c r="I13" s="175" t="str">
        <f aca="false">IF(AND(ABS(H11-H13)&lt;1,H13&gt;H11),"*","")</f>
        <v/>
      </c>
      <c r="J13" s="195"/>
      <c r="K13" s="176"/>
      <c r="T13" s="168"/>
      <c r="U13" s="169"/>
      <c r="V13" s="169"/>
      <c r="W13" s="169" t="n">
        <f aca="false">F13+H13</f>
        <v>0</v>
      </c>
      <c r="X13" s="169" t="b">
        <f aca="false">AND(V12=TRUE(),W13&gt;W11)</f>
        <v>0</v>
      </c>
      <c r="AB13" s="151"/>
    </row>
    <row r="14" customFormat="false" ht="27" hidden="false" customHeight="true" outlineLevel="0" collapsed="false">
      <c r="I14" s="167"/>
      <c r="J14" s="195"/>
      <c r="K14" s="176"/>
      <c r="L14" s="156"/>
      <c r="M14" s="156"/>
      <c r="N14" s="158" t="s">
        <v>120</v>
      </c>
      <c r="O14" s="158"/>
      <c r="P14" s="158" t="s">
        <v>121</v>
      </c>
      <c r="Q14" s="158"/>
      <c r="W14" s="173"/>
      <c r="X14" s="173"/>
      <c r="Z14" s="128" t="s">
        <v>122</v>
      </c>
      <c r="AA14" s="128" t="s">
        <v>123</v>
      </c>
      <c r="AB14" s="157" t="s">
        <v>122</v>
      </c>
      <c r="AC14" s="128" t="s">
        <v>125</v>
      </c>
      <c r="AD14" s="128" t="s">
        <v>132</v>
      </c>
    </row>
    <row r="15" customFormat="false" ht="27" hidden="false" customHeight="true" outlineLevel="0" collapsed="false">
      <c r="I15" s="167"/>
      <c r="J15" s="195"/>
      <c r="K15" s="181"/>
      <c r="L15" s="160" t="str">
        <f aca="false">IF(X11=TRUE(),B11,IF(X13=TRUE(),B13,""))</f>
        <v/>
      </c>
      <c r="M15" s="180"/>
      <c r="N15" s="186"/>
      <c r="O15" s="180"/>
      <c r="P15" s="187"/>
      <c r="Q15" s="196" t="str">
        <f aca="false">IF(AND(ABS(P15-P17)&lt;1,P15&gt;P17),"*","")</f>
        <v/>
      </c>
      <c r="R15" s="176" t="str">
        <f aca="false">IF(OR(Z16=FALSE(),AC16=FALSE()),"",IF(AD15=TRUE(),"WINNAAR","2e"))</f>
        <v/>
      </c>
      <c r="S15" s="176"/>
      <c r="T15" s="168"/>
      <c r="U15" s="169"/>
      <c r="V15" s="169"/>
      <c r="AB15" s="169" t="n">
        <f aca="false">N15+P15</f>
        <v>0</v>
      </c>
      <c r="AD15" s="169" t="b">
        <f aca="false">AB15&gt;AB17</f>
        <v>0</v>
      </c>
    </row>
    <row r="16" customFormat="false" ht="26.25" hidden="false" customHeight="false" outlineLevel="0" collapsed="false">
      <c r="I16" s="167"/>
      <c r="J16" s="197"/>
      <c r="L16" s="183"/>
      <c r="M16" s="156"/>
      <c r="N16" s="189"/>
      <c r="O16" s="189"/>
      <c r="P16" s="174" t="str">
        <f aca="false">IF(AA16=TRUE(),"SO","")</f>
        <v/>
      </c>
      <c r="Q16" s="184"/>
      <c r="Z16" s="169" t="b">
        <f aca="false">AND(N15&lt;&gt;"",N17&lt;&gt;"")</f>
        <v>0</v>
      </c>
      <c r="AA16" s="169" t="b">
        <f aca="false">AND(Z16=TRUE(),N15=N17)</f>
        <v>0</v>
      </c>
      <c r="AC16" s="169" t="b">
        <f aca="false">OR(AND(P15&lt;&gt;"",P17&lt;&gt;""),AA16=FALSE())</f>
        <v>1</v>
      </c>
    </row>
    <row r="17" customFormat="false" ht="30" hidden="false" customHeight="false" outlineLevel="0" collapsed="false">
      <c r="A17" s="170"/>
      <c r="B17" s="183"/>
      <c r="C17" s="183"/>
      <c r="D17" s="183"/>
      <c r="F17" s="172"/>
      <c r="G17" s="173"/>
      <c r="H17" s="173"/>
      <c r="I17" s="167"/>
      <c r="J17" s="197"/>
      <c r="K17" s="181"/>
      <c r="L17" s="160" t="str">
        <f aca="false">IF(X20=TRUE(),B20,IF(X22=TRUE(),B22,""))</f>
        <v/>
      </c>
      <c r="M17" s="180"/>
      <c r="N17" s="186"/>
      <c r="O17" s="180"/>
      <c r="P17" s="187"/>
      <c r="Q17" s="198" t="str">
        <f aca="false">IF(AND(ABS(P15-P17)&lt;1,P17&gt;P15),"*","")</f>
        <v/>
      </c>
      <c r="R17" s="176" t="str">
        <f aca="false">IF(OR(Z16=FALSE(),AC16=FALSE()),"",IF(AD17=TRUE(),"WINNAAR","2e"))</f>
        <v/>
      </c>
      <c r="S17" s="176"/>
      <c r="AB17" s="169" t="n">
        <f aca="false">N17+P17</f>
        <v>0</v>
      </c>
      <c r="AC17" s="169"/>
      <c r="AD17" s="169" t="b">
        <f aca="false">AB17&gt;AB15</f>
        <v>0</v>
      </c>
    </row>
    <row r="18" customFormat="false" ht="27.75" hidden="false" customHeight="false" outlineLevel="0" collapsed="false">
      <c r="A18" s="170"/>
      <c r="B18" s="183"/>
      <c r="C18" s="183"/>
      <c r="D18" s="183"/>
      <c r="F18" s="172"/>
      <c r="G18" s="173"/>
      <c r="H18" s="173"/>
      <c r="I18" s="167"/>
      <c r="J18" s="197"/>
      <c r="Q18" s="167"/>
    </row>
    <row r="19" customFormat="false" ht="23.25" hidden="false" customHeight="false" outlineLevel="0" collapsed="false">
      <c r="A19" s="170"/>
      <c r="B19" s="183"/>
      <c r="C19" s="183"/>
      <c r="D19" s="183"/>
      <c r="F19" s="158" t="s">
        <v>120</v>
      </c>
      <c r="G19" s="156"/>
      <c r="H19" s="158" t="s">
        <v>121</v>
      </c>
      <c r="I19" s="167"/>
      <c r="J19" s="197"/>
      <c r="Q19" s="167"/>
      <c r="T19" s="128" t="s">
        <v>122</v>
      </c>
      <c r="U19" s="128" t="s">
        <v>123</v>
      </c>
      <c r="V19" s="157" t="s">
        <v>122</v>
      </c>
      <c r="W19" s="128" t="s">
        <v>125</v>
      </c>
      <c r="X19" s="128" t="s">
        <v>134</v>
      </c>
    </row>
    <row r="20" customFormat="false" ht="27.75" hidden="false" customHeight="false" outlineLevel="0" collapsed="false">
      <c r="A20" s="159" t="n">
        <v>3</v>
      </c>
      <c r="B20" s="160" t="str">
        <f aca="false">IF(INDEX(Uitslag!C$9:V$20,A20,20)&gt;0,INDEX(Uitslag!C$9:C$20,A20,1),"BYE")</f>
        <v>team-4122-4-R2</v>
      </c>
      <c r="C20" s="161"/>
      <c r="D20" s="160" t="str">
        <f aca="false">IF(INDEX(Uitslag!C$9:V$20,A20,20)&gt;0,INDEX(Uitslag!D$9:D$20,A20,1),"")</f>
        <v>[4122] Club 4122</v>
      </c>
      <c r="E20" s="180"/>
      <c r="F20" s="186"/>
      <c r="G20" s="168"/>
      <c r="H20" s="194"/>
      <c r="I20" s="165" t="str">
        <f aca="false">IF(AND(ABS(H20-H22)&lt;1,H20&gt;H22),"*","")</f>
        <v/>
      </c>
      <c r="J20" s="197"/>
      <c r="Q20" s="167"/>
      <c r="R20" s="156"/>
      <c r="S20" s="156"/>
      <c r="T20" s="156"/>
      <c r="U20" s="156"/>
      <c r="V20" s="156"/>
      <c r="W20" s="169" t="n">
        <f aca="false">F20+H20</f>
        <v>0</v>
      </c>
      <c r="X20" s="169" t="b">
        <f aca="false">AND(V21=TRUE(),W20&gt;W22)</f>
        <v>0</v>
      </c>
      <c r="Y20" s="156"/>
    </row>
    <row r="21" customFormat="false" ht="30" hidden="false" customHeight="false" outlineLevel="0" collapsed="false">
      <c r="A21" s="170"/>
      <c r="B21" s="171"/>
      <c r="C21" s="171"/>
      <c r="D21" s="171"/>
      <c r="F21" s="172"/>
      <c r="G21" s="173"/>
      <c r="H21" s="174" t="str">
        <f aca="false">IF(U21=TRUE(),"SO","")</f>
        <v/>
      </c>
      <c r="I21" s="184"/>
      <c r="J21" s="197"/>
      <c r="L21" s="153" t="s">
        <v>133</v>
      </c>
      <c r="M21" s="185"/>
      <c r="N21" s="185"/>
      <c r="O21" s="185"/>
      <c r="P21" s="155"/>
      <c r="Q21" s="167"/>
      <c r="T21" s="169" t="b">
        <f aca="false">AND(F20&lt;&gt;"",F22&lt;&gt;"")</f>
        <v>0</v>
      </c>
      <c r="U21" s="169" t="b">
        <f aca="false">AND(T21=TRUE(),F20=F22)</f>
        <v>0</v>
      </c>
      <c r="V21" s="169" t="b">
        <f aca="false">IF(T21=FALSE(),FALSE(),OR(U21=FALSE(),AND(H20&lt;&gt;"",H22&lt;&gt;"")))</f>
        <v>0</v>
      </c>
    </row>
    <row r="22" customFormat="false" ht="27.75" hidden="false" customHeight="false" outlineLevel="0" collapsed="false">
      <c r="A22" s="159" t="n">
        <v>2</v>
      </c>
      <c r="B22" s="160" t="str">
        <f aca="false">IF(INDEX(Uitslag!C$9:V$20,A22,20)&gt;0,INDEX(Uitslag!C$9:C$20,A22,1),"BYE")</f>
        <v>team-4121-5-R2</v>
      </c>
      <c r="C22" s="161"/>
      <c r="D22" s="160" t="str">
        <f aca="false">IF(INDEX(Uitslag!C$9:V$20,A22,20)&gt;0,INDEX(Uitslag!D$9:D$20,A22,1),"")</f>
        <v>[4121] Club 4121</v>
      </c>
      <c r="E22" s="180"/>
      <c r="F22" s="186"/>
      <c r="G22" s="168"/>
      <c r="H22" s="194"/>
      <c r="I22" s="175" t="str">
        <f aca="false">IF(AND(ABS(H20-H22)&lt;1,H22&gt;H20),"*","")</f>
        <v/>
      </c>
      <c r="J22" s="197"/>
      <c r="Q22" s="167"/>
      <c r="W22" s="169" t="n">
        <f aca="false">F22+H22</f>
        <v>0</v>
      </c>
      <c r="X22" s="169" t="b">
        <f aca="false">AND(V21=TRUE(),W22&gt;W20)</f>
        <v>0</v>
      </c>
    </row>
    <row r="23" customFormat="false" ht="15" hidden="false" customHeight="false" outlineLevel="0" collapsed="false">
      <c r="J23" s="197"/>
      <c r="Q23" s="167"/>
    </row>
    <row r="24" customFormat="false" ht="20.25" hidden="false" customHeight="false" outlineLevel="0" collapsed="false">
      <c r="J24" s="197"/>
      <c r="L24" s="156"/>
      <c r="M24" s="156"/>
      <c r="N24" s="158" t="s">
        <v>120</v>
      </c>
      <c r="O24" s="158"/>
      <c r="P24" s="158" t="s">
        <v>121</v>
      </c>
      <c r="Q24" s="158"/>
      <c r="R24" s="158"/>
      <c r="S24" s="158"/>
      <c r="T24" s="158"/>
      <c r="U24" s="158"/>
      <c r="V24" s="158"/>
      <c r="W24" s="158"/>
      <c r="X24" s="158"/>
      <c r="Y24" s="158"/>
      <c r="Z24" s="128" t="s">
        <v>122</v>
      </c>
      <c r="AA24" s="128" t="s">
        <v>123</v>
      </c>
      <c r="AB24" s="157" t="s">
        <v>122</v>
      </c>
      <c r="AC24" s="128" t="s">
        <v>125</v>
      </c>
      <c r="AD24" s="128" t="s">
        <v>132</v>
      </c>
    </row>
    <row r="25" customFormat="false" ht="30" hidden="false" customHeight="false" outlineLevel="0" collapsed="false">
      <c r="J25" s="197"/>
      <c r="K25" s="181"/>
      <c r="L25" s="160" t="str">
        <f aca="false">IF(X11=TRUE(),B13,IF(X13=TRUE(),B11,""))</f>
        <v/>
      </c>
      <c r="M25" s="180"/>
      <c r="N25" s="186"/>
      <c r="O25" s="180"/>
      <c r="P25" s="187"/>
      <c r="Q25" s="196" t="str">
        <f aca="false">IF(AND(ABS(P25-P27)&lt;1,P25&gt;P27),"*","")</f>
        <v/>
      </c>
      <c r="R25" s="176" t="str">
        <f aca="false">IF(OR(Z26=FALSE(),AC26=FALSE()),"",IF(AD25=TRUE(),"3e","4e"))</f>
        <v/>
      </c>
      <c r="S25" s="176"/>
      <c r="T25" s="176"/>
      <c r="U25" s="176"/>
      <c r="V25" s="156"/>
      <c r="W25" s="156"/>
      <c r="X25" s="156"/>
      <c r="Y25" s="156"/>
      <c r="AB25" s="169" t="n">
        <f aca="false">N25+P25</f>
        <v>0</v>
      </c>
      <c r="AD25" s="169" t="b">
        <f aca="false">AB25&gt;AB27</f>
        <v>0</v>
      </c>
    </row>
    <row r="26" customFormat="false" ht="26.25" hidden="false" customHeight="false" outlineLevel="0" collapsed="false">
      <c r="J26" s="197"/>
      <c r="L26" s="183"/>
      <c r="M26" s="156"/>
      <c r="N26" s="189"/>
      <c r="O26" s="189"/>
      <c r="P26" s="174" t="str">
        <f aca="false">IF(AA26=TRUE(),"SO","")</f>
        <v/>
      </c>
      <c r="Q26" s="184"/>
      <c r="R26" s="156"/>
      <c r="S26" s="156"/>
      <c r="T26" s="156"/>
      <c r="U26" s="156"/>
      <c r="V26" s="156"/>
      <c r="W26" s="156"/>
      <c r="X26" s="156"/>
      <c r="Y26" s="156"/>
      <c r="Z26" s="169" t="b">
        <f aca="false">AND(N25&lt;&gt;"",N27&lt;&gt;"")</f>
        <v>0</v>
      </c>
      <c r="AA26" s="169" t="b">
        <f aca="false">AND(Z26=TRUE(),N25=N27)</f>
        <v>0</v>
      </c>
      <c r="AC26" s="169" t="b">
        <f aca="false">OR(AND(P25&lt;&gt;"",P27&lt;&gt;""),AA26=FALSE())</f>
        <v>1</v>
      </c>
    </row>
    <row r="27" customFormat="false" ht="30" hidden="false" customHeight="false" outlineLevel="0" collapsed="false">
      <c r="J27" s="197"/>
      <c r="K27" s="181"/>
      <c r="L27" s="160" t="str">
        <f aca="false">IF(X20=TRUE(),B22,IF(X22=TRUE(),B20,""))</f>
        <v/>
      </c>
      <c r="M27" s="180"/>
      <c r="N27" s="186"/>
      <c r="O27" s="180"/>
      <c r="P27" s="187"/>
      <c r="Q27" s="198" t="str">
        <f aca="false">IF(AND(ABS(P25-P27)&lt;1,P27&gt;P25),"*","")</f>
        <v/>
      </c>
      <c r="R27" s="176" t="str">
        <f aca="false">IF(OR(Z26=FALSE(),AC26=FALSE()),"",IF(AD27=TRUE(),"3e","4e"))</f>
        <v/>
      </c>
      <c r="S27" s="176"/>
      <c r="T27" s="176"/>
      <c r="U27" s="176"/>
      <c r="V27" s="156"/>
      <c r="W27" s="156"/>
      <c r="X27" s="156"/>
      <c r="Y27" s="156"/>
      <c r="Z27" s="169"/>
      <c r="AA27" s="176"/>
      <c r="AB27" s="169" t="n">
        <f aca="false">N27+P27</f>
        <v>0</v>
      </c>
      <c r="AC27" s="169"/>
      <c r="AD27" s="169" t="b">
        <f aca="false">AB27&gt;AB25</f>
        <v>0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R31" s="152"/>
      <c r="S31" s="152"/>
      <c r="T31" s="152"/>
      <c r="U31" s="152"/>
    </row>
    <row r="32" customFormat="false" ht="15" hidden="false" customHeight="false" outlineLevel="0" collapsed="false"/>
    <row r="33" customFormat="false" ht="15" hidden="false" customHeight="false" outlineLevel="0" collapsed="false"/>
  </sheetData>
  <mergeCells count="1">
    <mergeCell ref="B4:P4"/>
  </mergeCells>
  <conditionalFormatting sqref="P25 P27">
    <cfRule type="expression" priority="2" aboveAverage="0" equalAverage="0" bottom="0" percent="0" rank="0" text="" dxfId="14">
      <formula>AA$26=0</formula>
    </cfRule>
  </conditionalFormatting>
  <conditionalFormatting sqref="H20 H11">
    <cfRule type="expression" priority="3" aboveAverage="0" equalAverage="0" bottom="0" percent="0" rank="0" text="" dxfId="15">
      <formula>U12=0</formula>
    </cfRule>
  </conditionalFormatting>
  <conditionalFormatting sqref="H22 H13">
    <cfRule type="expression" priority="4" aboveAverage="0" equalAverage="0" bottom="0" percent="0" rank="0" text="" dxfId="16">
      <formula>U12=0</formula>
    </cfRule>
  </conditionalFormatting>
  <conditionalFormatting sqref="P15 P17">
    <cfRule type="expression" priority="5" aboveAverage="0" equalAverage="0" bottom="0" percent="0" rank="0" text="" dxfId="17">
      <formula>AA$16=0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1998-02-10T19:58:49Z</dcterms:created>
  <dc:creator>Thea-en-Ramon</dc:creator>
  <dc:description/>
  <dc:language>en-US</dc:language>
  <cp:lastModifiedBy/>
  <cp:lastPrinted>2023-03-15T20:11:48Z</cp:lastPrinted>
  <dcterms:modified xsi:type="dcterms:W3CDTF">2023-06-30T11:17:04Z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