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:\Projects Ramon\Websites\NHB-applicaties\Excel programma's\BK excels\"/>
    </mc:Choice>
  </mc:AlternateContent>
  <xr:revisionPtr revIDLastSave="0" documentId="13_ncr:1_{973DA3EB-40AF-4767-A156-BD0CA43F0556}" xr6:coauthVersionLast="47" xr6:coauthVersionMax="47" xr10:uidLastSave="{00000000-0000-0000-0000-000000000000}"/>
  <bookViews>
    <workbookView xWindow="8640" yWindow="1095" windowWidth="18810" windowHeight="14025" tabRatio="753" xr2:uid="{00000000-000D-0000-FFFF-FFFF00000000}"/>
  </bookViews>
  <sheets>
    <sheet name="Uitleg" sheetId="16" r:id="rId1"/>
    <sheet name="Toegestane deelnemers" sheetId="18" r:id="rId2"/>
    <sheet name="Deelnemers en Scores" sheetId="12" r:id="rId3"/>
    <sheet name="Uitslag" sheetId="3" r:id="rId4"/>
    <sheet name="Finales 8 teams" sheetId="19" r:id="rId5"/>
    <sheet name="Finales 4 teams" sheetId="15" r:id="rId6"/>
  </sheets>
  <definedNames>
    <definedName name="_xlnm._FilterDatabase" localSheetId="3" hidden="1">Uitslag!$V$8:$V$20</definedName>
    <definedName name="_Key1" hidden="1">#REF!</definedName>
    <definedName name="_Order1" hidden="1">255</definedName>
    <definedName name="_Sort" hidden="1">#REF!</definedName>
    <definedName name="FINALE_ZAT">#REF!</definedName>
    <definedName name="FINALE_ZON">#REF!</definedName>
    <definedName name="PRINT_A">#REF!</definedName>
    <definedName name="_xlnm.Print_Area" localSheetId="2">'Deelnemers en Scores'!$B$2:$K$80</definedName>
    <definedName name="_xlnm.Print_Area" localSheetId="5">'Finales 4 teams'!$A$1:$R$29</definedName>
    <definedName name="_xlnm.Print_Area" localSheetId="4">'Finales 8 teams'!$A$1:$Z$37</definedName>
    <definedName name="_xlnm.Print_Area" localSheetId="3">Uitslag!$A$1:$Y$21</definedName>
    <definedName name="PRINT_B">#REF!</definedName>
    <definedName name="PRINT_C">#REF!</definedName>
    <definedName name="PRINT_COMP_A">#REF!</definedName>
    <definedName name="PRINT_COMP_ERE">#REF!</definedName>
    <definedName name="PRINT_D">#REF!</definedName>
    <definedName name="PRINT_D_KLAS">#REF!</definedName>
    <definedName name="PRINT_ERE">#REF!</definedName>
    <definedName name="SORT_A">#REF!</definedName>
    <definedName name="SORT_B">#REF!</definedName>
    <definedName name="SORT_C">#REF!</definedName>
    <definedName name="SORT_COMP_A">#REF!</definedName>
    <definedName name="SORT_COMP_ERE">#REF!</definedName>
    <definedName name="SORT_D">#REF!</definedName>
    <definedName name="SORT_ERE">#REF!</definedName>
    <definedName name="SORTB_A">#REF!</definedName>
    <definedName name="SORTB_B">#REF!</definedName>
    <definedName name="SORTB_C">#REF!</definedName>
    <definedName name="SORTB_COMP_A">#REF!</definedName>
    <definedName name="SORTB_COMP_ERE">#REF!</definedName>
    <definedName name="SORTB_D">#REF!</definedName>
    <definedName name="SORTB_ERE">#REF!</definedName>
  </definedNames>
  <calcPr calcId="191029"/>
</workbook>
</file>

<file path=xl/calcChain.xml><?xml version="1.0" encoding="utf-8"?>
<calcChain xmlns="http://schemas.openxmlformats.org/spreadsheetml/2006/main">
  <c r="Q27" i="15" l="1"/>
  <c r="Q25" i="15"/>
  <c r="Q17" i="15"/>
  <c r="Q15" i="15"/>
  <c r="I22" i="15"/>
  <c r="I20" i="15"/>
  <c r="I13" i="15"/>
  <c r="I11" i="15"/>
  <c r="Y33" i="19"/>
  <c r="Y31" i="19"/>
  <c r="Y21" i="19"/>
  <c r="Y19" i="19"/>
  <c r="Q29" i="19"/>
  <c r="Q27" i="19"/>
  <c r="Q17" i="19"/>
  <c r="Q15" i="19"/>
  <c r="I32" i="19"/>
  <c r="I30" i="19"/>
  <c r="I26" i="19"/>
  <c r="I24" i="19"/>
  <c r="I20" i="19"/>
  <c r="I18" i="19"/>
  <c r="I14" i="19"/>
  <c r="I12" i="19"/>
  <c r="P4" i="3" l="1"/>
  <c r="B2" i="3"/>
  <c r="AE32" i="19" l="1"/>
  <c r="AB31" i="19" l="1"/>
  <c r="AE30" i="19"/>
  <c r="AE26" i="19"/>
  <c r="AB25" i="19"/>
  <c r="AE24" i="19"/>
  <c r="AE20" i="19"/>
  <c r="AB19" i="19"/>
  <c r="AE18" i="19"/>
  <c r="AE14" i="19"/>
  <c r="AB13" i="19"/>
  <c r="AE12" i="19"/>
  <c r="B4" i="19"/>
  <c r="AP33" i="19"/>
  <c r="AN32" i="19"/>
  <c r="AO32" i="19" s="1"/>
  <c r="X32" i="19" s="1"/>
  <c r="AP31" i="19"/>
  <c r="AK29" i="19"/>
  <c r="AH28" i="19"/>
  <c r="AK27" i="19"/>
  <c r="AP21" i="19"/>
  <c r="AN20" i="19"/>
  <c r="AP19" i="19"/>
  <c r="AK17" i="19"/>
  <c r="AH16" i="19"/>
  <c r="AK15" i="19"/>
  <c r="AB27" i="15"/>
  <c r="Z26" i="15"/>
  <c r="AA26" i="15" s="1"/>
  <c r="AB25" i="15"/>
  <c r="B1" i="18"/>
  <c r="T21" i="15"/>
  <c r="U21" i="15" s="1"/>
  <c r="T12" i="15"/>
  <c r="U12" i="15" s="1"/>
  <c r="H12" i="15" s="1"/>
  <c r="Z16" i="15"/>
  <c r="AA16" i="15" s="1"/>
  <c r="AC16" i="15" s="1"/>
  <c r="AB17" i="15"/>
  <c r="AB15" i="15"/>
  <c r="W22" i="15"/>
  <c r="W20" i="15"/>
  <c r="W13" i="15"/>
  <c r="W11" i="15"/>
  <c r="D20" i="3"/>
  <c r="D18" i="3"/>
  <c r="D17" i="3"/>
  <c r="D16" i="3"/>
  <c r="D15" i="3"/>
  <c r="D14" i="3"/>
  <c r="D19" i="3"/>
  <c r="D13" i="3"/>
  <c r="D12" i="3"/>
  <c r="D11" i="3"/>
  <c r="D10" i="3"/>
  <c r="D9" i="3"/>
  <c r="J10" i="12"/>
  <c r="J11" i="12"/>
  <c r="J12" i="12"/>
  <c r="J13" i="12"/>
  <c r="C11" i="3"/>
  <c r="C18" i="3"/>
  <c r="C12" i="3"/>
  <c r="C17" i="3"/>
  <c r="C20" i="3"/>
  <c r="C10" i="3"/>
  <c r="C9" i="3"/>
  <c r="C19" i="3"/>
  <c r="B4" i="15"/>
  <c r="B20" i="3"/>
  <c r="J79" i="12"/>
  <c r="J78" i="12"/>
  <c r="J77" i="12"/>
  <c r="J76" i="12"/>
  <c r="J73" i="12"/>
  <c r="J72" i="12"/>
  <c r="J71" i="12"/>
  <c r="J70" i="12"/>
  <c r="M20" i="3"/>
  <c r="R20" i="3" s="1"/>
  <c r="M19" i="3"/>
  <c r="M18" i="3"/>
  <c r="M17" i="3"/>
  <c r="L20" i="3"/>
  <c r="Q20" i="3" s="1"/>
  <c r="L19" i="3"/>
  <c r="L18" i="3"/>
  <c r="L17" i="3"/>
  <c r="K20" i="3"/>
  <c r="P20" i="3" s="1"/>
  <c r="K19" i="3"/>
  <c r="K18" i="3"/>
  <c r="K17" i="3"/>
  <c r="J20" i="3"/>
  <c r="O20" i="3" s="1"/>
  <c r="J19" i="3"/>
  <c r="J18" i="3"/>
  <c r="J17" i="3"/>
  <c r="O17" i="3" s="1"/>
  <c r="H20" i="3"/>
  <c r="H19" i="3"/>
  <c r="H18" i="3"/>
  <c r="H17" i="3"/>
  <c r="G20" i="3"/>
  <c r="G19" i="3"/>
  <c r="G18" i="3"/>
  <c r="G17" i="3"/>
  <c r="F20" i="3"/>
  <c r="F19" i="3"/>
  <c r="F18" i="3"/>
  <c r="F17" i="3"/>
  <c r="E20" i="3"/>
  <c r="E19" i="3"/>
  <c r="E18" i="3"/>
  <c r="E17" i="3"/>
  <c r="B19" i="3"/>
  <c r="B18" i="3"/>
  <c r="B17" i="3"/>
  <c r="J67" i="12"/>
  <c r="J66" i="12"/>
  <c r="J65" i="12"/>
  <c r="J64" i="12"/>
  <c r="J61" i="12"/>
  <c r="J60" i="12"/>
  <c r="J59" i="12"/>
  <c r="J58" i="12"/>
  <c r="J16" i="12"/>
  <c r="J17" i="12"/>
  <c r="J18" i="12"/>
  <c r="J19" i="12"/>
  <c r="J22" i="12"/>
  <c r="J23" i="12"/>
  <c r="J24" i="12"/>
  <c r="J25" i="12"/>
  <c r="J28" i="12"/>
  <c r="J29" i="12"/>
  <c r="J30" i="12"/>
  <c r="J31" i="12"/>
  <c r="J34" i="12"/>
  <c r="J35" i="12"/>
  <c r="J36" i="12"/>
  <c r="J37" i="12"/>
  <c r="J40" i="12"/>
  <c r="J41" i="12"/>
  <c r="J42" i="12"/>
  <c r="J43" i="12"/>
  <c r="J46" i="12"/>
  <c r="J47" i="12"/>
  <c r="J48" i="12"/>
  <c r="J49" i="12"/>
  <c r="J52" i="12"/>
  <c r="J53" i="12"/>
  <c r="J54" i="12"/>
  <c r="J55" i="12"/>
  <c r="B9" i="3"/>
  <c r="E9" i="3"/>
  <c r="F9" i="3"/>
  <c r="G9" i="3"/>
  <c r="H9" i="3"/>
  <c r="J9" i="3"/>
  <c r="K9" i="3"/>
  <c r="L9" i="3"/>
  <c r="M9" i="3"/>
  <c r="B10" i="3"/>
  <c r="E10" i="3"/>
  <c r="F10" i="3"/>
  <c r="G10" i="3"/>
  <c r="H10" i="3"/>
  <c r="J10" i="3"/>
  <c r="K10" i="3"/>
  <c r="L10" i="3"/>
  <c r="M10" i="3"/>
  <c r="B11" i="3"/>
  <c r="E11" i="3"/>
  <c r="F11" i="3"/>
  <c r="G11" i="3"/>
  <c r="H11" i="3"/>
  <c r="J11" i="3"/>
  <c r="K11" i="3"/>
  <c r="L11" i="3"/>
  <c r="M11" i="3"/>
  <c r="B12" i="3"/>
  <c r="C13" i="3"/>
  <c r="C16" i="3"/>
  <c r="E12" i="3"/>
  <c r="F12" i="3"/>
  <c r="G12" i="3"/>
  <c r="H12" i="3"/>
  <c r="J12" i="3"/>
  <c r="K12" i="3"/>
  <c r="P12" i="3" s="1"/>
  <c r="L12" i="3"/>
  <c r="M12" i="3"/>
  <c r="B13" i="3"/>
  <c r="E13" i="3"/>
  <c r="F13" i="3"/>
  <c r="G13" i="3"/>
  <c r="H13" i="3"/>
  <c r="J13" i="3"/>
  <c r="O13" i="3" s="1"/>
  <c r="K13" i="3"/>
  <c r="P13" i="3" s="1"/>
  <c r="L13" i="3"/>
  <c r="M13" i="3"/>
  <c r="R13" i="3" s="1"/>
  <c r="B14" i="3"/>
  <c r="C14" i="3"/>
  <c r="C15" i="3"/>
  <c r="E14" i="3"/>
  <c r="F14" i="3"/>
  <c r="G14" i="3"/>
  <c r="H14" i="3"/>
  <c r="J14" i="3"/>
  <c r="K14" i="3"/>
  <c r="L14" i="3"/>
  <c r="M14" i="3"/>
  <c r="R14" i="3" s="1"/>
  <c r="B15" i="3"/>
  <c r="E15" i="3"/>
  <c r="F15" i="3"/>
  <c r="G15" i="3"/>
  <c r="H15" i="3"/>
  <c r="J15" i="3"/>
  <c r="K15" i="3"/>
  <c r="P15" i="3" s="1"/>
  <c r="L15" i="3"/>
  <c r="Q15" i="3" s="1"/>
  <c r="M15" i="3"/>
  <c r="B16" i="3"/>
  <c r="E16" i="3"/>
  <c r="F16" i="3"/>
  <c r="G16" i="3"/>
  <c r="H16" i="3"/>
  <c r="J16" i="3"/>
  <c r="K16" i="3"/>
  <c r="P16" i="3" s="1"/>
  <c r="L16" i="3"/>
  <c r="Q16" i="3" s="1"/>
  <c r="M16" i="3"/>
  <c r="R16" i="3" s="1"/>
  <c r="S20" i="3" l="1"/>
  <c r="V20" i="3" s="1"/>
  <c r="AO20" i="19"/>
  <c r="X20" i="19" s="1"/>
  <c r="Q17" i="3"/>
  <c r="P17" i="3"/>
  <c r="R17" i="3"/>
  <c r="O16" i="3"/>
  <c r="O15" i="3"/>
  <c r="R15" i="3"/>
  <c r="Q14" i="3"/>
  <c r="P14" i="3"/>
  <c r="O14" i="3"/>
  <c r="S14" i="3" s="1"/>
  <c r="V14" i="3" s="1"/>
  <c r="Q13" i="3"/>
  <c r="Q12" i="3"/>
  <c r="K9" i="12"/>
  <c r="AC31" i="19"/>
  <c r="H31" i="19" s="1"/>
  <c r="AC25" i="19"/>
  <c r="H25" i="19" s="1"/>
  <c r="AC19" i="19"/>
  <c r="H19" i="19" s="1"/>
  <c r="AC13" i="19"/>
  <c r="H13" i="19" s="1"/>
  <c r="AR21" i="19"/>
  <c r="AR31" i="19"/>
  <c r="AQ32" i="19"/>
  <c r="Z33" i="19" s="1"/>
  <c r="AR33" i="19"/>
  <c r="AI16" i="19"/>
  <c r="P16" i="19" s="1"/>
  <c r="AR19" i="19"/>
  <c r="AI28" i="19"/>
  <c r="P28" i="19" s="1"/>
  <c r="AD25" i="15"/>
  <c r="AD27" i="15"/>
  <c r="AC26" i="15"/>
  <c r="P26" i="15"/>
  <c r="P16" i="15"/>
  <c r="V12" i="15"/>
  <c r="V21" i="15"/>
  <c r="AD17" i="15"/>
  <c r="R17" i="15" s="1"/>
  <c r="AD15" i="15"/>
  <c r="R15" i="15" s="1"/>
  <c r="O18" i="3"/>
  <c r="Q18" i="3"/>
  <c r="P18" i="3"/>
  <c r="R18" i="3"/>
  <c r="P19" i="3"/>
  <c r="R19" i="3"/>
  <c r="Q19" i="3"/>
  <c r="O19" i="3"/>
  <c r="R12" i="3"/>
  <c r="O12" i="3"/>
  <c r="R11" i="3"/>
  <c r="Q11" i="3"/>
  <c r="P11" i="3"/>
  <c r="O11" i="3"/>
  <c r="R10" i="3"/>
  <c r="Q10" i="3"/>
  <c r="P10" i="3"/>
  <c r="O10" i="3"/>
  <c r="S10" i="3" s="1"/>
  <c r="V10" i="3" s="1"/>
  <c r="P9" i="3"/>
  <c r="Q9" i="3"/>
  <c r="O9" i="3"/>
  <c r="R9" i="3"/>
  <c r="K75" i="12"/>
  <c r="K21" i="12"/>
  <c r="K69" i="12"/>
  <c r="K63" i="12"/>
  <c r="K45" i="12"/>
  <c r="K57" i="12"/>
  <c r="K51" i="12"/>
  <c r="K39" i="12"/>
  <c r="K27" i="12"/>
  <c r="K15" i="12"/>
  <c r="K33" i="12"/>
  <c r="AJ28" i="19" l="1"/>
  <c r="AL29" i="19" s="1"/>
  <c r="S12" i="3"/>
  <c r="V12" i="3" s="1"/>
  <c r="S11" i="3"/>
  <c r="V11" i="3" s="1"/>
  <c r="S17" i="3"/>
  <c r="V17" i="3" s="1"/>
  <c r="S18" i="3"/>
  <c r="V18" i="3" s="1"/>
  <c r="S19" i="3"/>
  <c r="V19" i="3" s="1"/>
  <c r="S13" i="3"/>
  <c r="V13" i="3" s="1"/>
  <c r="S16" i="3"/>
  <c r="V16" i="3" s="1"/>
  <c r="S15" i="3"/>
  <c r="V15" i="3" s="1"/>
  <c r="S9" i="3"/>
  <c r="V9" i="3" s="1"/>
  <c r="AQ20" i="19"/>
  <c r="Z19" i="19" s="1"/>
  <c r="AJ16" i="19"/>
  <c r="AL15" i="19" s="1"/>
  <c r="AD31" i="19"/>
  <c r="AF32" i="19" s="1"/>
  <c r="AD25" i="19"/>
  <c r="AD19" i="19"/>
  <c r="AD13" i="19"/>
  <c r="Z31" i="19"/>
  <c r="R25" i="15"/>
  <c r="R27" i="15"/>
  <c r="X13" i="15"/>
  <c r="X11" i="15"/>
  <c r="X22" i="15"/>
  <c r="X20" i="15"/>
  <c r="H21" i="15"/>
  <c r="AL27" i="19" l="1"/>
  <c r="T33" i="19" s="1"/>
  <c r="D12" i="19"/>
  <c r="D11" i="15"/>
  <c r="B11" i="15"/>
  <c r="D13" i="15"/>
  <c r="B13" i="15"/>
  <c r="D22" i="15"/>
  <c r="B22" i="15"/>
  <c r="D20" i="15"/>
  <c r="B20" i="15"/>
  <c r="Z21" i="19"/>
  <c r="AL17" i="19"/>
  <c r="T19" i="19" s="1"/>
  <c r="D14" i="19"/>
  <c r="B14" i="19"/>
  <c r="B30" i="19"/>
  <c r="D30" i="19"/>
  <c r="D26" i="19"/>
  <c r="B26" i="19"/>
  <c r="D18" i="19"/>
  <c r="B18" i="19"/>
  <c r="D20" i="19"/>
  <c r="B20" i="19"/>
  <c r="B24" i="19"/>
  <c r="D24" i="19"/>
  <c r="D32" i="19"/>
  <c r="B32" i="19"/>
  <c r="B12" i="19"/>
  <c r="AF30" i="19"/>
  <c r="L29" i="19" s="1"/>
  <c r="AF26" i="19"/>
  <c r="AF24" i="19"/>
  <c r="AF20" i="19"/>
  <c r="AF18" i="19"/>
  <c r="AF14" i="19"/>
  <c r="AF12" i="19"/>
  <c r="L27" i="15"/>
  <c r="L25" i="15"/>
  <c r="L15" i="15"/>
  <c r="L17" i="15"/>
  <c r="L17" i="19" l="1"/>
  <c r="T21" i="19"/>
  <c r="L15" i="19"/>
  <c r="T31" i="19"/>
  <c r="L27" i="19"/>
</calcChain>
</file>

<file path=xl/sharedStrings.xml><?xml version="1.0" encoding="utf-8"?>
<sst xmlns="http://schemas.openxmlformats.org/spreadsheetml/2006/main" count="240" uniqueCount="131">
  <si>
    <t>Baan</t>
  </si>
  <si>
    <t>HALVE FINALE</t>
  </si>
  <si>
    <t>FINALE</t>
  </si>
  <si>
    <t>shoot-</t>
  </si>
  <si>
    <t>off</t>
  </si>
  <si>
    <t>Totaal</t>
  </si>
  <si>
    <t>team</t>
  </si>
  <si>
    <t>Datum:</t>
  </si>
  <si>
    <t>Opmerking: Indien er moet worden gemeten hier toch een puntenverschil invullen.</t>
  </si>
  <si>
    <t>Vereniging</t>
  </si>
  <si>
    <t>Team naam</t>
  </si>
  <si>
    <t>Bondsnr</t>
  </si>
  <si>
    <t>Sporters</t>
  </si>
  <si>
    <t>Organisatie</t>
  </si>
  <si>
    <t>Team naam 2</t>
  </si>
  <si>
    <t>Team naam 3</t>
  </si>
  <si>
    <t>Team naam 1</t>
  </si>
  <si>
    <t>Vereniging 1</t>
  </si>
  <si>
    <t>Vereniging 2</t>
  </si>
  <si>
    <t>Vereniging 3</t>
  </si>
  <si>
    <t>Team naam 4</t>
  </si>
  <si>
    <t>Vereniging 12</t>
  </si>
  <si>
    <t>Team naam 12</t>
  </si>
  <si>
    <t>Team naam 11</t>
  </si>
  <si>
    <t>Vereniging 11</t>
  </si>
  <si>
    <t>Vereniging 10</t>
  </si>
  <si>
    <t>Team naam 10</t>
  </si>
  <si>
    <t>Vereniging 9</t>
  </si>
  <si>
    <t>Team naam 9</t>
  </si>
  <si>
    <t>Vereniging 8</t>
  </si>
  <si>
    <t>Team naam 8</t>
  </si>
  <si>
    <t>Vereniging 7</t>
  </si>
  <si>
    <t>Team naam 7</t>
  </si>
  <si>
    <t>Vereniging 6</t>
  </si>
  <si>
    <t>Team naam 6</t>
  </si>
  <si>
    <t>Vereniging 4</t>
  </si>
  <si>
    <t>Vereniging 5</t>
  </si>
  <si>
    <t>Team naam 5</t>
  </si>
  <si>
    <t>yyyy-mm-dd</t>
  </si>
  <si>
    <t>score per sporter serie 1</t>
  </si>
  <si>
    <t>score per sporter serie 2</t>
  </si>
  <si>
    <t>totaal score per sporter</t>
  </si>
  <si>
    <t>Gemiddelde</t>
  </si>
  <si>
    <t>Sporter 1</t>
  </si>
  <si>
    <t>Sporter 2</t>
  </si>
  <si>
    <t>Sporter 3</t>
  </si>
  <si>
    <t>Sporter 4</t>
  </si>
  <si>
    <t>Adres:</t>
  </si>
  <si>
    <t>Straat
Plaats</t>
  </si>
  <si>
    <t>Team sterkte</t>
  </si>
  <si>
    <t>Deze gegevens zijn opgehaald op</t>
  </si>
  <si>
    <t>scores</t>
  </si>
  <si>
    <t>1e</t>
  </si>
  <si>
    <t>2e</t>
  </si>
  <si>
    <t>Deelnemers en Scores</t>
  </si>
  <si>
    <t>Uitslag</t>
  </si>
  <si>
    <r>
      <rPr>
        <b/>
        <sz val="12"/>
        <rFont val="Arial"/>
        <family val="2"/>
      </rPr>
      <t>Uitslag</t>
    </r>
    <r>
      <rPr>
        <sz val="12"/>
        <rFont val="Arial"/>
        <family val="2"/>
      </rPr>
      <t>: om af te drukken (neemt informatie automatisch over de andere bladen)</t>
    </r>
  </si>
  <si>
    <r>
      <rPr>
        <b/>
        <sz val="12"/>
        <rFont val="Arial"/>
        <family val="2"/>
      </rPr>
      <t>Deelnemers en Scores</t>
    </r>
    <r>
      <rPr>
        <sz val="12"/>
        <rFont val="Arial"/>
        <family val="2"/>
      </rPr>
      <t>: gebruik bij binnenkomst, registreer invallers en scores voorrondes</t>
    </r>
  </si>
  <si>
    <r>
      <rPr>
        <b/>
        <sz val="12"/>
        <rFont val="Arial"/>
        <family val="2"/>
      </rPr>
      <t>Uitleg</t>
    </r>
    <r>
      <rPr>
        <sz val="12"/>
        <rFont val="Arial"/>
        <family val="2"/>
      </rPr>
      <t>: dit blad</t>
    </r>
  </si>
  <si>
    <t>Controleer dat de invaller geen hoger gemiddelde heeft</t>
  </si>
  <si>
    <t>Boog type</t>
  </si>
  <si>
    <t>Controleer dat ze met hetzelfde type boog gaan schieten als hier genoemd</t>
  </si>
  <si>
    <t>Sporter naam</t>
  </si>
  <si>
    <r>
      <t xml:space="preserve">Kopieer </t>
    </r>
    <r>
      <rPr>
        <u/>
        <sz val="10"/>
        <rFont val="Arial"/>
        <family val="2"/>
      </rPr>
      <t>bondsnr, sporter en gemiddelde</t>
    </r>
    <r>
      <rPr>
        <sz val="10"/>
        <rFont val="Arial"/>
        <family val="2"/>
      </rPr>
      <t xml:space="preserve"> naar het blad Deelnemers en Scores</t>
    </r>
  </si>
  <si>
    <t>Gebruik dit blad bij binnenkomst</t>
  </si>
  <si>
    <t>De scores van de voorrondes moeten ingevuld worden in kolommen H en I.</t>
  </si>
  <si>
    <t>De team sterkte hoef je niet aan te passen.</t>
  </si>
  <si>
    <t>Tip: dit blad is gemaakt om af te drukken op 1 bladzijde.</t>
  </si>
  <si>
    <t>De teams worden automatisch overgenomen op dit blad.</t>
  </si>
  <si>
    <t>Score</t>
  </si>
  <si>
    <t>Shoot-off</t>
  </si>
  <si>
    <t>Naar finale</t>
  </si>
  <si>
    <t>so nodig</t>
  </si>
  <si>
    <t>Score + SO</t>
  </si>
  <si>
    <t>Ingevuld 2</t>
  </si>
  <si>
    <r>
      <t xml:space="preserve">Zorg dat het blad </t>
    </r>
    <r>
      <rPr>
        <b/>
        <sz val="12"/>
        <rFont val="Arial"/>
        <family val="2"/>
      </rPr>
      <t>Uitslag</t>
    </r>
    <r>
      <rPr>
        <sz val="12"/>
        <rFont val="Arial"/>
        <family val="2"/>
      </rPr>
      <t xml:space="preserve"> gesorteerd is op score zodat de beste teams bovenaan staan (gebruik de knop!)</t>
    </r>
  </si>
  <si>
    <t>Indien nodig zal het blad aangeven dat een shoot-off nodig (de grijze kleur verdwijnt).</t>
  </si>
  <si>
    <t>- Ze hebben een toestaan boogtype voor deze team wedstrijdklasse</t>
  </si>
  <si>
    <t>Controleer dat ze voor hun eigen vereniging invallen</t>
  </si>
  <si>
    <t>KLEINE FINALE</t>
  </si>
  <si>
    <t>Toegestane deelnemers</t>
  </si>
  <si>
    <t>Op dit blad kan je invallers vinden, maar ook de al geselecteerde sporters.</t>
  </si>
  <si>
    <r>
      <t xml:space="preserve">Invallers moeten handmatig doorgevoerd worden op dit blad in kolom E, F en G. Kopieer van </t>
    </r>
    <r>
      <rPr>
        <b/>
        <sz val="12"/>
        <rFont val="Arial"/>
        <family val="2"/>
      </rPr>
      <t>Toegestane deelnemers</t>
    </r>
    <r>
      <rPr>
        <sz val="12"/>
        <rFont val="Arial"/>
        <family val="2"/>
      </rPr>
      <t>.</t>
    </r>
  </si>
  <si>
    <t>De baannummers mag je wijzigen.</t>
  </si>
  <si>
    <t>Winnaar?</t>
  </si>
  <si>
    <t>KWARTFINALE</t>
  </si>
  <si>
    <t>Halve finale</t>
  </si>
  <si>
    <t>Finale</t>
  </si>
  <si>
    <t>Kwartfinale</t>
  </si>
  <si>
    <t>SO nodig</t>
  </si>
  <si>
    <t>Ingevuld</t>
  </si>
  <si>
    <t>SO ingevuld</t>
  </si>
  <si>
    <t>Score+SO</t>
  </si>
  <si>
    <t>Naar halve finale</t>
  </si>
  <si>
    <r>
      <rPr>
        <b/>
        <sz val="12"/>
        <rFont val="Arial"/>
        <family val="2"/>
      </rPr>
      <t>Finales 4 teams</t>
    </r>
    <r>
      <rPr>
        <sz val="12"/>
        <rFont val="Arial"/>
        <family val="2"/>
      </rPr>
      <t>: voor de finales met 4 teams (neemt informatie automatisch over van de andere bladen)</t>
    </r>
  </si>
  <si>
    <t>Vul de scores in.</t>
  </si>
  <si>
    <t>De juiste team namen worden doorgezet naar de volgende ronde.</t>
  </si>
  <si>
    <t>Vul de scores van de finale.</t>
  </si>
  <si>
    <t>Vul de resultaten van de shoot-off in.</t>
  </si>
  <si>
    <t>Notitie</t>
  </si>
  <si>
    <t>Traditional Bow</t>
  </si>
  <si>
    <t>Vereniging 123</t>
  </si>
  <si>
    <t>BK Indoor Teams, Klasse: komt hier</t>
  </si>
  <si>
    <t>sporter</t>
  </si>
  <si>
    <t>Sporter gem.</t>
  </si>
  <si>
    <t>Alleen onderstaande sporters mogen invallen in dit BK</t>
  </si>
  <si>
    <t>- Ze hebben meegedaan aan de rayonkampioenschappen</t>
  </si>
  <si>
    <t>Dit blad bevat alle BK-gerechtigde deelnemers met hun vereniging + gemiddelde + boogtype</t>
  </si>
  <si>
    <t>Toegestane invaller mag geen hoger gemiddelde hebben dan de uitvaller.</t>
  </si>
  <si>
    <t>Naar finale?</t>
  </si>
  <si>
    <r>
      <t>Je hebt dit blad vooringevuld gekregen vanuit MijnHandboogsport met de laatste stand van zaken op moment van download.
Aan het einde van de wedstrijd</t>
    </r>
    <r>
      <rPr>
        <sz val="12"/>
        <color rgb="FFFF0000"/>
        <rFont val="Arial"/>
        <family val="2"/>
      </rPr>
      <t xml:space="preserve"> moet het ingevulde bestand terug gestuurd worden</t>
    </r>
    <r>
      <rPr>
        <sz val="12"/>
        <rFont val="Arial"/>
        <family val="2"/>
      </rPr>
      <t xml:space="preserve"> voor publicatie.
Contactgegevens staan onderaan.</t>
    </r>
  </si>
  <si>
    <t>Finales met 8 of 4 teams</t>
  </si>
  <si>
    <t>Instructies voor juist gebruik van dit BK programma voor de Indoor teams competitie</t>
  </si>
  <si>
    <r>
      <t xml:space="preserve">Het blad </t>
    </r>
    <r>
      <rPr>
        <b/>
        <sz val="12"/>
        <rFont val="Arial"/>
        <family val="2"/>
      </rPr>
      <t>Uitslag</t>
    </r>
    <r>
      <rPr>
        <sz val="12"/>
        <rFont val="Arial"/>
        <family val="2"/>
      </rPr>
      <t xml:space="preserve"> bevat de samenvatting van de voorrondes en stuurt welke teams in de finale mogen beginnen.</t>
    </r>
  </si>
  <si>
    <t>Sorteer regels 11 t/m 22 op resultaat in kolom V, aflopend (hoogste eerst)</t>
  </si>
  <si>
    <t>Vergeet niet opnieuw te sorteren!</t>
  </si>
  <si>
    <t>De exacte waardes die je invoert zijn niet van belang, als er maar verschil ontstaat en de velden niet meer geel zijn. Hoger = beter.</t>
  </si>
  <si>
    <t>Gelijke resultaten?</t>
  </si>
  <si>
    <r>
      <t xml:space="preserve">Eventuele gelijke resultaten worden op het blad </t>
    </r>
    <r>
      <rPr>
        <b/>
        <sz val="12"/>
        <rFont val="Arial"/>
        <family val="2"/>
      </rPr>
      <t xml:space="preserve">Uitslag </t>
    </r>
    <r>
      <rPr>
        <sz val="12"/>
        <rFont val="Arial"/>
        <family val="2"/>
      </rPr>
      <t>in geel gemarkeerd.</t>
    </r>
  </si>
  <si>
    <t>Als dit bepalend is voor wel/niet deelname aan de finale, dan moet een shoot-off georganiseerd worden.
Voor overige gelijke scores: tel de 10-en en 9-ens van de kwalificatie-scores.</t>
  </si>
  <si>
    <t>Resultaat van de shoot-off / telling moet ingevoerd worden in kolom U. Dit wordt als decimaal toegevoegd aan het resultaat.</t>
  </si>
  <si>
    <r>
      <t xml:space="preserve">Bij 4 teams of minder, gebruik het blad </t>
    </r>
    <r>
      <rPr>
        <b/>
        <sz val="12"/>
        <rFont val="Arial"/>
        <family val="2"/>
      </rPr>
      <t>Finales met 4 teams</t>
    </r>
    <r>
      <rPr>
        <sz val="12"/>
        <rFont val="Arial"/>
        <family val="2"/>
      </rPr>
      <t xml:space="preserve">, anders </t>
    </r>
    <r>
      <rPr>
        <b/>
        <sz val="12"/>
        <rFont val="Arial"/>
        <family val="2"/>
      </rPr>
      <t>Finales met 8 teams</t>
    </r>
    <r>
      <rPr>
        <sz val="12"/>
        <rFont val="Arial"/>
        <family val="2"/>
      </rPr>
      <t>.</t>
    </r>
  </si>
  <si>
    <t>E-mail vragen BK: info@handboogsport.nl</t>
  </si>
  <si>
    <r>
      <t>Toegestane deelnemers</t>
    </r>
    <r>
      <rPr>
        <sz val="12"/>
        <rFont val="Arial"/>
        <family val="2"/>
      </rPr>
      <t>: alle gerechtigde deelnemers met hun gemiddelde kunnen hier gevonden worden</t>
    </r>
  </si>
  <si>
    <t>Resultaat</t>
  </si>
  <si>
    <t>Som</t>
  </si>
  <si>
    <t>top 3</t>
  </si>
  <si>
    <r>
      <rPr>
        <b/>
        <sz val="12"/>
        <rFont val="Arial"/>
        <family val="2"/>
      </rPr>
      <t>Finales 8 teams</t>
    </r>
    <r>
      <rPr>
        <sz val="12"/>
        <rFont val="Arial"/>
        <family val="2"/>
      </rPr>
      <t>: voor de finales met 8 teams (neemt informatie automatisch over van de andere bladen) - alleen voor ERE klasse</t>
    </r>
  </si>
  <si>
    <t>Dit werkboek bestaat uit 5 of 6 bladen:</t>
  </si>
  <si>
    <r>
      <t xml:space="preserve">E-mail </t>
    </r>
    <r>
      <rPr>
        <sz val="12"/>
        <color rgb="FFFF0000"/>
        <rFont val="Arial"/>
        <family val="2"/>
      </rPr>
      <t>insturen ingevuld bestand</t>
    </r>
    <r>
      <rPr>
        <sz val="12"/>
        <rFont val="Arial"/>
        <family val="2"/>
      </rPr>
      <t>: mh-support@handboogsport.nl</t>
    </r>
  </si>
  <si>
    <t>Contactgegevens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</si>
</sst>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0" x14ac:knownFonts="1">
    <font>
      <sz val="12"/>
      <name val="Arial"/>
    </font>
    <font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6"/>
      <name val="Arial"/>
      <family val="2"/>
    </font>
    <font>
      <b/>
      <sz val="12"/>
      <color indexed="8"/>
      <name val="Arial"/>
      <family val="2"/>
    </font>
    <font>
      <b/>
      <sz val="22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b/>
      <sz val="22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20"/>
      <color indexed="12"/>
      <name val="Arial"/>
      <family val="2"/>
    </font>
    <font>
      <sz val="2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10"/>
      <name val="Arial"/>
      <family val="2"/>
    </font>
    <font>
      <sz val="12"/>
      <color rgb="FFFF0000"/>
      <name val="Arial"/>
      <family val="2"/>
    </font>
    <font>
      <b/>
      <sz val="20"/>
      <name val="Arial"/>
      <family val="2"/>
    </font>
    <font>
      <sz val="16"/>
      <color rgb="FFFF0000"/>
      <name val="Arial"/>
      <family val="2"/>
    </font>
    <font>
      <sz val="10"/>
      <color rgb="FFFF0000"/>
      <name val="Arial"/>
      <family val="2"/>
    </font>
    <font>
      <sz val="16"/>
      <name val="Arial"/>
      <family val="2"/>
    </font>
    <font>
      <sz val="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auto="1"/>
      </patternFill>
    </fill>
    <fill>
      <patternFill patternType="solid">
        <fgColor theme="0" tint="-0.1499679555650502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theme="0" tint="-0.14996795556505021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theme="1"/>
      </left>
      <right style="medium">
        <color indexed="8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theme="1"/>
      </left>
      <right style="medium">
        <color indexed="8"/>
      </right>
      <top/>
      <bottom/>
      <diagonal/>
    </border>
    <border>
      <left/>
      <right/>
      <top style="medium">
        <color theme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6" fillId="0" borderId="0" xfId="0" applyFont="1"/>
    <xf numFmtId="0" fontId="5" fillId="0" borderId="9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1"/>
    <xf numFmtId="0" fontId="1" fillId="0" borderId="0" xfId="1" applyAlignment="1">
      <alignment horizontal="center"/>
    </xf>
    <xf numFmtId="0" fontId="14" fillId="0" borderId="0" xfId="1" applyFont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3" fillId="0" borderId="9" xfId="0" applyFont="1" applyBorder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1" fillId="0" borderId="0" xfId="1" applyAlignment="1" applyProtection="1">
      <alignment horizontal="center"/>
      <protection locked="0"/>
    </xf>
    <xf numFmtId="0" fontId="1" fillId="0" borderId="0" xfId="1" applyAlignment="1" applyProtection="1">
      <alignment horizontal="left"/>
      <protection locked="0"/>
    </xf>
    <xf numFmtId="0" fontId="14" fillId="0" borderId="0" xfId="1" applyFon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3" fillId="2" borderId="0" xfId="0" applyFont="1" applyFill="1" applyAlignment="1" applyProtection="1">
      <alignment horizontal="center" vertical="center"/>
      <protection locked="0"/>
    </xf>
    <xf numFmtId="0" fontId="17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/>
    <xf numFmtId="0" fontId="1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164" fontId="1" fillId="0" borderId="0" xfId="1" applyNumberFormat="1" applyAlignment="1" applyProtection="1">
      <alignment horizontal="left"/>
      <protection locked="0"/>
    </xf>
    <xf numFmtId="0" fontId="20" fillId="0" borderId="0" xfId="1" applyFont="1" applyAlignment="1">
      <alignment horizontal="left"/>
    </xf>
    <xf numFmtId="0" fontId="21" fillId="0" borderId="0" xfId="0" applyFont="1"/>
    <xf numFmtId="0" fontId="22" fillId="0" borderId="0" xfId="0" applyFont="1"/>
    <xf numFmtId="0" fontId="20" fillId="0" borderId="0" xfId="1" applyFont="1" applyAlignment="1" applyProtection="1">
      <alignment horizontal="left"/>
      <protection locked="0"/>
    </xf>
    <xf numFmtId="0" fontId="20" fillId="0" borderId="0" xfId="1" applyFont="1"/>
    <xf numFmtId="0" fontId="6" fillId="0" borderId="0" xfId="1" applyFont="1" applyAlignment="1">
      <alignment horizontal="left"/>
    </xf>
    <xf numFmtId="1" fontId="7" fillId="0" borderId="7" xfId="0" applyNumberFormat="1" applyFont="1" applyBorder="1" applyAlignment="1">
      <alignment horizontal="center" vertical="center"/>
    </xf>
    <xf numFmtId="1" fontId="7" fillId="0" borderId="16" xfId="0" applyNumberFormat="1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1" fontId="7" fillId="0" borderId="15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16" fillId="0" borderId="0" xfId="0" applyFont="1" applyAlignment="1" applyProtection="1">
      <alignment horizontal="center" vertical="center"/>
      <protection locked="0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0" fontId="8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left" vertical="center"/>
    </xf>
    <xf numFmtId="164" fontId="14" fillId="3" borderId="11" xfId="1" applyNumberFormat="1" applyFont="1" applyFill="1" applyBorder="1" applyAlignment="1">
      <alignment horizontal="right" vertical="center"/>
    </xf>
    <xf numFmtId="0" fontId="14" fillId="3" borderId="13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left" vertical="center"/>
    </xf>
    <xf numFmtId="164" fontId="14" fillId="3" borderId="13" xfId="1" applyNumberFormat="1" applyFont="1" applyFill="1" applyBorder="1" applyAlignment="1">
      <alignment horizontal="left" vertical="center"/>
    </xf>
    <xf numFmtId="164" fontId="14" fillId="3" borderId="14" xfId="1" applyNumberFormat="1" applyFont="1" applyFill="1" applyBorder="1" applyAlignment="1">
      <alignment horizontal="left" vertical="center"/>
    </xf>
    <xf numFmtId="0" fontId="27" fillId="0" borderId="0" xfId="1" applyFont="1" applyAlignment="1">
      <alignment horizontal="left"/>
    </xf>
    <xf numFmtId="0" fontId="6" fillId="3" borderId="0" xfId="0" applyFont="1" applyFill="1" applyAlignment="1">
      <alignment horizontal="center" vertical="center"/>
    </xf>
    <xf numFmtId="164" fontId="1" fillId="0" borderId="0" xfId="1" applyNumberFormat="1" applyAlignment="1">
      <alignment horizontal="left"/>
    </xf>
    <xf numFmtId="164" fontId="14" fillId="3" borderId="10" xfId="1" applyNumberFormat="1" applyFont="1" applyFill="1" applyBorder="1" applyAlignment="1">
      <alignment horizontal="left" vertical="center"/>
    </xf>
    <xf numFmtId="164" fontId="14" fillId="0" borderId="0" xfId="1" applyNumberFormat="1" applyFont="1" applyAlignment="1">
      <alignment horizontal="left"/>
    </xf>
    <xf numFmtId="0" fontId="14" fillId="0" borderId="0" xfId="1" applyFont="1" applyAlignment="1">
      <alignment horizontal="left"/>
    </xf>
    <xf numFmtId="0" fontId="26" fillId="0" borderId="0" xfId="1" applyFont="1" applyAlignment="1">
      <alignment horizontal="left" vertical="center"/>
    </xf>
    <xf numFmtId="0" fontId="19" fillId="0" borderId="0" xfId="1" quotePrefix="1" applyFont="1" applyAlignment="1" applyProtection="1">
      <alignment horizontal="left"/>
      <protection locked="0"/>
    </xf>
    <xf numFmtId="0" fontId="1" fillId="0" borderId="0" xfId="1" applyAlignment="1">
      <alignment horizontal="left"/>
    </xf>
    <xf numFmtId="0" fontId="20" fillId="3" borderId="18" xfId="1" applyFont="1" applyFill="1" applyBorder="1" applyAlignment="1">
      <alignment horizontal="left" vertical="center"/>
    </xf>
    <xf numFmtId="0" fontId="20" fillId="3" borderId="12" xfId="1" applyFont="1" applyFill="1" applyBorder="1" applyAlignment="1">
      <alignment horizontal="left" vertical="center"/>
    </xf>
    <xf numFmtId="0" fontId="0" fillId="3" borderId="0" xfId="0" applyFill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6" xfId="0" applyFont="1" applyFill="1" applyBorder="1"/>
    <xf numFmtId="0" fontId="0" fillId="5" borderId="7" xfId="0" applyFill="1" applyBorder="1"/>
    <xf numFmtId="0" fontId="2" fillId="6" borderId="8" xfId="0" applyFont="1" applyFill="1" applyBorder="1" applyAlignment="1">
      <alignment vertical="center"/>
    </xf>
    <xf numFmtId="0" fontId="0" fillId="6" borderId="6" xfId="0" applyFill="1" applyBorder="1"/>
    <xf numFmtId="0" fontId="0" fillId="6" borderId="7" xfId="0" applyFill="1" applyBorder="1"/>
    <xf numFmtId="0" fontId="0" fillId="7" borderId="0" xfId="0" applyFill="1" applyAlignment="1">
      <alignment horizontal="left" vertical="center"/>
    </xf>
    <xf numFmtId="0" fontId="16" fillId="0" borderId="22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7" fillId="4" borderId="0" xfId="0" applyFont="1" applyFill="1" applyAlignment="1" applyProtection="1">
      <alignment horizontal="center" vertical="center"/>
      <protection locked="0"/>
    </xf>
    <xf numFmtId="0" fontId="6" fillId="4" borderId="0" xfId="0" applyFont="1" applyFill="1"/>
    <xf numFmtId="0" fontId="14" fillId="3" borderId="26" xfId="1" applyFont="1" applyFill="1" applyBorder="1"/>
    <xf numFmtId="0" fontId="14" fillId="3" borderId="0" xfId="1" applyFont="1" applyFill="1"/>
    <xf numFmtId="0" fontId="1" fillId="3" borderId="0" xfId="1" applyFill="1"/>
    <xf numFmtId="164" fontId="1" fillId="3" borderId="0" xfId="1" applyNumberFormat="1" applyFill="1" applyAlignment="1">
      <alignment horizontal="right"/>
    </xf>
    <xf numFmtId="0" fontId="1" fillId="3" borderId="0" xfId="1" applyFill="1" applyAlignment="1">
      <alignment horizontal="center"/>
    </xf>
    <xf numFmtId="0" fontId="1" fillId="3" borderId="27" xfId="1" applyFill="1" applyBorder="1"/>
    <xf numFmtId="0" fontId="6" fillId="3" borderId="0" xfId="1" applyFont="1" applyFill="1" applyAlignment="1">
      <alignment vertical="center"/>
    </xf>
    <xf numFmtId="164" fontId="6" fillId="3" borderId="26" xfId="1" applyNumberFormat="1" applyFont="1" applyFill="1" applyBorder="1" applyAlignment="1">
      <alignment horizontal="left" vertical="center"/>
    </xf>
    <xf numFmtId="0" fontId="14" fillId="0" borderId="0" xfId="1" applyFont="1" applyAlignment="1" applyProtection="1">
      <alignment horizontal="center"/>
      <protection locked="0"/>
    </xf>
    <xf numFmtId="0" fontId="14" fillId="0" borderId="0" xfId="1" applyFont="1" applyAlignment="1" applyProtection="1">
      <alignment horizontal="left"/>
      <protection locked="0"/>
    </xf>
    <xf numFmtId="165" fontId="14" fillId="0" borderId="0" xfId="1" applyNumberFormat="1" applyFont="1" applyAlignment="1" applyProtection="1">
      <alignment horizontal="right"/>
      <protection locked="0"/>
    </xf>
    <xf numFmtId="164" fontId="1" fillId="0" borderId="0" xfId="1" applyNumberFormat="1" applyAlignment="1" applyProtection="1">
      <alignment horizontal="right"/>
      <protection locked="0"/>
    </xf>
    <xf numFmtId="164" fontId="0" fillId="0" borderId="0" xfId="0" applyNumberFormat="1" applyAlignment="1">
      <alignment horizontal="right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 applyProtection="1">
      <alignment horizontal="left"/>
      <protection locked="0"/>
    </xf>
    <xf numFmtId="0" fontId="6" fillId="3" borderId="0" xfId="1" applyFont="1" applyFill="1" applyAlignment="1">
      <alignment vertical="top" wrapText="1"/>
    </xf>
    <xf numFmtId="0" fontId="6" fillId="3" borderId="0" xfId="1" applyFont="1" applyFill="1" applyAlignment="1">
      <alignment vertical="top"/>
    </xf>
    <xf numFmtId="0" fontId="6" fillId="3" borderId="27" xfId="1" applyFont="1" applyFill="1" applyBorder="1" applyAlignment="1">
      <alignment vertical="top"/>
    </xf>
    <xf numFmtId="0" fontId="6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3" fillId="3" borderId="0" xfId="0" applyFont="1" applyFill="1" applyAlignment="1" applyProtection="1">
      <alignment horizontal="center" vertical="center"/>
      <protection locked="0"/>
    </xf>
    <xf numFmtId="0" fontId="17" fillId="3" borderId="0" xfId="0" applyFont="1" applyFill="1" applyAlignment="1" applyProtection="1">
      <alignment horizontal="center" vertical="center"/>
      <protection locked="0"/>
    </xf>
    <xf numFmtId="0" fontId="25" fillId="3" borderId="0" xfId="0" applyFont="1" applyFill="1" applyAlignment="1" applyProtection="1">
      <alignment horizontal="center" vertical="center"/>
      <protection locked="0"/>
    </xf>
    <xf numFmtId="0" fontId="2" fillId="3" borderId="0" xfId="0" applyFont="1" applyFill="1"/>
    <xf numFmtId="0" fontId="3" fillId="3" borderId="0" xfId="0" applyFont="1" applyFill="1"/>
    <xf numFmtId="0" fontId="5" fillId="3" borderId="0" xfId="0" applyFont="1" applyFill="1" applyAlignment="1">
      <alignment horizontal="left" vertical="center"/>
    </xf>
    <xf numFmtId="0" fontId="10" fillId="3" borderId="0" xfId="0" applyFont="1" applyFill="1" applyAlignment="1" applyProtection="1">
      <alignment horizontal="center" vertical="center"/>
      <protection locked="0"/>
    </xf>
    <xf numFmtId="0" fontId="16" fillId="3" borderId="0" xfId="0" applyFont="1" applyFill="1" applyAlignment="1" applyProtection="1">
      <alignment horizontal="center" vertical="center"/>
      <protection locked="0"/>
    </xf>
    <xf numFmtId="0" fontId="2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>
      <alignment horizontal="center" vertical="center"/>
    </xf>
    <xf numFmtId="0" fontId="14" fillId="8" borderId="26" xfId="1" applyFont="1" applyFill="1" applyBorder="1" applyAlignment="1">
      <alignment horizontal="center" vertical="center"/>
    </xf>
    <xf numFmtId="0" fontId="14" fillId="8" borderId="0" xfId="1" applyFont="1" applyFill="1" applyAlignment="1">
      <alignment horizontal="center" vertical="center"/>
    </xf>
    <xf numFmtId="0" fontId="14" fillId="8" borderId="0" xfId="1" applyFont="1" applyFill="1" applyAlignment="1">
      <alignment horizontal="left" vertical="center"/>
    </xf>
    <xf numFmtId="164" fontId="14" fillId="8" borderId="0" xfId="1" applyNumberFormat="1" applyFont="1" applyFill="1" applyAlignment="1">
      <alignment horizontal="right" vertical="center"/>
    </xf>
    <xf numFmtId="0" fontId="14" fillId="8" borderId="27" xfId="1" applyFont="1" applyFill="1" applyBorder="1" applyAlignment="1">
      <alignment horizontal="center" vertical="center"/>
    </xf>
    <xf numFmtId="164" fontId="14" fillId="8" borderId="0" xfId="1" applyNumberFormat="1" applyFont="1" applyFill="1" applyAlignment="1">
      <alignment horizontal="left" vertical="center"/>
    </xf>
    <xf numFmtId="0" fontId="14" fillId="8" borderId="0" xfId="1" applyFont="1" applyFill="1" applyAlignment="1">
      <alignment horizontal="center"/>
    </xf>
    <xf numFmtId="49" fontId="28" fillId="0" borderId="0" xfId="0" applyNumberFormat="1" applyFont="1" applyAlignment="1">
      <alignment horizontal="left" vertical="center"/>
    </xf>
    <xf numFmtId="0" fontId="28" fillId="0" borderId="0" xfId="0" applyFont="1" applyAlignment="1">
      <alignment horizontal="right" vertical="center"/>
    </xf>
    <xf numFmtId="1" fontId="9" fillId="0" borderId="5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/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9" fillId="0" borderId="3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0" fillId="0" borderId="29" xfId="0" applyBorder="1"/>
    <xf numFmtId="0" fontId="0" fillId="0" borderId="43" xfId="0" applyBorder="1"/>
    <xf numFmtId="0" fontId="9" fillId="3" borderId="42" xfId="0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 vertical="center"/>
    </xf>
    <xf numFmtId="0" fontId="6" fillId="0" borderId="44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 vertical="center"/>
    </xf>
    <xf numFmtId="1" fontId="3" fillId="0" borderId="37" xfId="0" applyNumberFormat="1" applyFont="1" applyBorder="1" applyAlignment="1">
      <alignment horizontal="center" vertical="center"/>
    </xf>
    <xf numFmtId="0" fontId="14" fillId="3" borderId="0" xfId="1" applyFont="1" applyFill="1" applyAlignment="1">
      <alignment horizontal="center"/>
    </xf>
    <xf numFmtId="0" fontId="1" fillId="3" borderId="0" xfId="1" applyFill="1" applyAlignment="1" applyProtection="1">
      <alignment horizontal="left"/>
      <protection locked="0"/>
    </xf>
    <xf numFmtId="0" fontId="20" fillId="3" borderId="0" xfId="1" applyFont="1" applyFill="1" applyAlignment="1">
      <alignment horizontal="left"/>
    </xf>
    <xf numFmtId="0" fontId="14" fillId="3" borderId="27" xfId="1" applyFont="1" applyFill="1" applyBorder="1" applyAlignment="1">
      <alignment horizontal="center"/>
    </xf>
    <xf numFmtId="1" fontId="15" fillId="3" borderId="27" xfId="0" applyNumberFormat="1" applyFont="1" applyFill="1" applyBorder="1" applyAlignment="1">
      <alignment horizontal="center" vertical="center"/>
    </xf>
    <xf numFmtId="0" fontId="0" fillId="3" borderId="27" xfId="0" applyFill="1" applyBorder="1"/>
    <xf numFmtId="0" fontId="1" fillId="3" borderId="13" xfId="1" applyFill="1" applyBorder="1" applyAlignment="1">
      <alignment horizontal="center"/>
    </xf>
    <xf numFmtId="0" fontId="1" fillId="3" borderId="14" xfId="1" applyFill="1" applyBorder="1"/>
    <xf numFmtId="0" fontId="14" fillId="3" borderId="26" xfId="1" applyFont="1" applyFill="1" applyBorder="1" applyAlignment="1">
      <alignment horizontal="center"/>
    </xf>
    <xf numFmtId="164" fontId="14" fillId="3" borderId="0" xfId="1" applyNumberFormat="1" applyFont="1" applyFill="1" applyAlignment="1">
      <alignment horizontal="right"/>
    </xf>
    <xf numFmtId="0" fontId="14" fillId="3" borderId="26" xfId="1" applyFont="1" applyFill="1" applyBorder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left"/>
      <protection locked="0"/>
    </xf>
    <xf numFmtId="165" fontId="14" fillId="3" borderId="0" xfId="1" applyNumberFormat="1" applyFont="1" applyFill="1" applyAlignment="1" applyProtection="1">
      <alignment horizontal="right"/>
      <protection locked="0"/>
    </xf>
    <xf numFmtId="0" fontId="0" fillId="3" borderId="26" xfId="0" applyFill="1" applyBorder="1"/>
    <xf numFmtId="0" fontId="14" fillId="3" borderId="12" xfId="1" applyFont="1" applyFill="1" applyBorder="1" applyAlignment="1">
      <alignment horizontal="center"/>
    </xf>
    <xf numFmtId="0" fontId="14" fillId="3" borderId="13" xfId="1" applyFont="1" applyFill="1" applyBorder="1" applyAlignment="1">
      <alignment horizontal="center"/>
    </xf>
    <xf numFmtId="0" fontId="1" fillId="3" borderId="0" xfId="1" applyFill="1" applyAlignment="1" applyProtection="1">
      <alignment horizontal="center"/>
      <protection locked="0"/>
    </xf>
    <xf numFmtId="164" fontId="1" fillId="3" borderId="0" xfId="1" applyNumberFormat="1" applyFill="1" applyAlignment="1" applyProtection="1">
      <alignment horizontal="right"/>
      <protection locked="0"/>
    </xf>
    <xf numFmtId="0" fontId="1" fillId="3" borderId="13" xfId="1" applyFill="1" applyBorder="1"/>
    <xf numFmtId="164" fontId="1" fillId="3" borderId="13" xfId="1" applyNumberFormat="1" applyFill="1" applyBorder="1" applyAlignment="1">
      <alignment horizontal="right"/>
    </xf>
    <xf numFmtId="1" fontId="10" fillId="0" borderId="17" xfId="0" applyNumberFormat="1" applyFont="1" applyBorder="1" applyAlignment="1" applyProtection="1">
      <alignment horizontal="center" vertical="center"/>
      <protection locked="0"/>
    </xf>
    <xf numFmtId="1" fontId="13" fillId="0" borderId="9" xfId="0" applyNumberFormat="1" applyFont="1" applyBorder="1" applyAlignment="1" applyProtection="1">
      <alignment horizontal="center" vertical="center"/>
      <protection locked="0"/>
    </xf>
    <xf numFmtId="0" fontId="29" fillId="3" borderId="0" xfId="2" applyFont="1" applyFill="1" applyAlignment="1">
      <alignment vertical="center"/>
    </xf>
    <xf numFmtId="2" fontId="29" fillId="3" borderId="0" xfId="2" applyNumberFormat="1" applyFont="1" applyFill="1" applyAlignment="1">
      <alignment vertical="center"/>
    </xf>
    <xf numFmtId="0" fontId="25" fillId="2" borderId="0" xfId="0" applyFont="1" applyFill="1" applyAlignment="1" applyProtection="1">
      <alignment horizontal="center" vertical="center"/>
      <protection locked="0"/>
    </xf>
    <xf numFmtId="0" fontId="25" fillId="0" borderId="17" xfId="0" applyFont="1" applyBorder="1" applyAlignment="1" applyProtection="1">
      <alignment horizontal="center" vertical="center"/>
      <protection locked="0"/>
    </xf>
    <xf numFmtId="0" fontId="29" fillId="4" borderId="0" xfId="2" applyFont="1" applyFill="1" applyAlignment="1">
      <alignment horizontal="center" vertical="center"/>
    </xf>
    <xf numFmtId="2" fontId="29" fillId="4" borderId="0" xfId="2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9" fillId="3" borderId="0" xfId="2" applyFont="1" applyFill="1" applyAlignment="1">
      <alignment horizontal="center" vertical="center"/>
    </xf>
    <xf numFmtId="2" fontId="29" fillId="3" borderId="0" xfId="2" applyNumberFormat="1" applyFont="1" applyFill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left" vertical="center"/>
    </xf>
    <xf numFmtId="0" fontId="6" fillId="0" borderId="48" xfId="0" applyFont="1" applyBorder="1" applyAlignment="1">
      <alignment horizontal="left" vertical="center"/>
    </xf>
    <xf numFmtId="1" fontId="7" fillId="0" borderId="49" xfId="0" applyNumberFormat="1" applyFont="1" applyBorder="1" applyAlignment="1">
      <alignment horizontal="center" vertical="center"/>
    </xf>
    <xf numFmtId="1" fontId="7" fillId="0" borderId="46" xfId="0" applyNumberFormat="1" applyFont="1" applyBorder="1" applyAlignment="1">
      <alignment horizontal="center" vertical="center"/>
    </xf>
    <xf numFmtId="1" fontId="7" fillId="0" borderId="47" xfId="0" applyNumberFormat="1" applyFont="1" applyBorder="1" applyAlignment="1">
      <alignment horizontal="center" vertical="center"/>
    </xf>
    <xf numFmtId="1" fontId="7" fillId="0" borderId="48" xfId="0" applyNumberFormat="1" applyFont="1" applyBorder="1" applyAlignment="1">
      <alignment horizontal="center" vertical="center"/>
    </xf>
    <xf numFmtId="1" fontId="7" fillId="0" borderId="50" xfId="0" applyNumberFormat="1" applyFont="1" applyBorder="1" applyAlignment="1">
      <alignment horizontal="center" vertical="center"/>
    </xf>
    <xf numFmtId="0" fontId="6" fillId="0" borderId="51" xfId="0" applyFont="1" applyBorder="1" applyAlignment="1" applyProtection="1">
      <alignment horizontal="center" vertical="center"/>
      <protection locked="0"/>
    </xf>
    <xf numFmtId="1" fontId="3" fillId="0" borderId="52" xfId="0" applyNumberFormat="1" applyFont="1" applyBorder="1" applyAlignment="1">
      <alignment horizontal="center" vertical="center"/>
    </xf>
    <xf numFmtId="0" fontId="6" fillId="0" borderId="5" xfId="0" applyFont="1" applyBorder="1"/>
    <xf numFmtId="0" fontId="0" fillId="0" borderId="53" xfId="0" applyBorder="1" applyAlignment="1">
      <alignment horizontal="center" vertical="center"/>
    </xf>
    <xf numFmtId="0" fontId="0" fillId="0" borderId="53" xfId="0" applyBorder="1"/>
    <xf numFmtId="0" fontId="3" fillId="3" borderId="0" xfId="0" applyFont="1" applyFill="1" applyAlignment="1">
      <alignment vertical="top"/>
    </xf>
    <xf numFmtId="0" fontId="6" fillId="0" borderId="0" xfId="0" applyFont="1" applyAlignment="1">
      <alignment horizontal="left" vertical="top" wrapText="1"/>
    </xf>
    <xf numFmtId="0" fontId="5" fillId="6" borderId="20" xfId="0" applyFont="1" applyFill="1" applyBorder="1" applyAlignment="1" applyProtection="1">
      <alignment horizontal="center" vertical="center"/>
      <protection locked="0"/>
    </xf>
    <xf numFmtId="0" fontId="5" fillId="6" borderId="19" xfId="0" applyFont="1" applyFill="1" applyBorder="1" applyAlignment="1" applyProtection="1">
      <alignment horizontal="center" vertical="center"/>
      <protection locked="0"/>
    </xf>
    <xf numFmtId="0" fontId="5" fillId="6" borderId="21" xfId="0" applyFont="1" applyFill="1" applyBorder="1" applyAlignment="1" applyProtection="1">
      <alignment horizontal="center" vertical="center"/>
      <protection locked="0"/>
    </xf>
    <xf numFmtId="0" fontId="5" fillId="6" borderId="23" xfId="0" applyFont="1" applyFill="1" applyBorder="1" applyAlignment="1" applyProtection="1">
      <alignment horizontal="center" vertical="center"/>
      <protection locked="0"/>
    </xf>
    <xf numFmtId="0" fontId="5" fillId="6" borderId="24" xfId="0" applyFont="1" applyFill="1" applyBorder="1" applyAlignment="1" applyProtection="1">
      <alignment horizontal="center" vertical="center"/>
      <protection locked="0"/>
    </xf>
    <xf numFmtId="0" fontId="5" fillId="6" borderId="25" xfId="0" applyFont="1" applyFill="1" applyBorder="1" applyAlignment="1" applyProtection="1">
      <alignment horizontal="center" vertical="center"/>
      <protection locked="0"/>
    </xf>
    <xf numFmtId="0" fontId="14" fillId="8" borderId="0" xfId="1" applyFont="1" applyFill="1" applyAlignment="1">
      <alignment horizontal="center" vertical="center"/>
    </xf>
    <xf numFmtId="0" fontId="6" fillId="3" borderId="0" xfId="1" applyFont="1" applyFill="1" applyAlignment="1">
      <alignment horizontal="left" vertical="top" wrapText="1"/>
    </xf>
    <xf numFmtId="49" fontId="6" fillId="3" borderId="0" xfId="1" applyNumberFormat="1" applyFont="1" applyFill="1" applyAlignment="1" applyProtection="1">
      <alignment horizontal="left" vertical="center"/>
      <protection locked="0"/>
    </xf>
    <xf numFmtId="49" fontId="6" fillId="3" borderId="27" xfId="1" applyNumberFormat="1" applyFont="1" applyFill="1" applyBorder="1" applyAlignment="1" applyProtection="1">
      <alignment horizontal="left" vertical="center"/>
      <protection locked="0"/>
    </xf>
    <xf numFmtId="0" fontId="6" fillId="3" borderId="26" xfId="1" applyFont="1" applyFill="1" applyBorder="1" applyAlignment="1">
      <alignment horizontal="left" vertical="center"/>
    </xf>
    <xf numFmtId="0" fontId="6" fillId="3" borderId="0" xfId="1" applyFont="1" applyFill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2" fillId="6" borderId="8" xfId="0" applyFont="1" applyFill="1" applyBorder="1" applyAlignment="1" applyProtection="1">
      <alignment horizontal="center" vertical="center"/>
      <protection locked="0"/>
    </xf>
    <xf numFmtId="0" fontId="2" fillId="6" borderId="6" xfId="0" applyFont="1" applyFill="1" applyBorder="1" applyAlignment="1" applyProtection="1">
      <alignment horizontal="center" vertical="center"/>
      <protection locked="0"/>
    </xf>
    <xf numFmtId="0" fontId="2" fillId="6" borderId="7" xfId="0" applyFont="1" applyFill="1" applyBorder="1" applyAlignment="1" applyProtection="1">
      <alignment horizontal="center" vertical="center"/>
      <protection locked="0"/>
    </xf>
    <xf numFmtId="0" fontId="12" fillId="4" borderId="8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A7495752-5368-4B1C-A554-75568F9C1911}"/>
    <cellStyle name="Standaard_team model" xfId="1" xr:uid="{00000000-0005-0000-0000-000001000000}"/>
  </cellStyles>
  <dxfs count="14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A2D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943A-A4FE-44C0-91C8-714011AFBE50}">
  <sheetPr codeName="Sheet1"/>
  <dimension ref="A1:B61"/>
  <sheetViews>
    <sheetView showGridLines="0" tabSelected="1" zoomScale="85" zoomScaleNormal="85" workbookViewId="0"/>
  </sheetViews>
  <sheetFormatPr defaultColWidth="0" defaultRowHeight="15" zeroHeight="1" x14ac:dyDescent="0.2"/>
  <cols>
    <col min="1" max="1" width="8.88671875" style="3" customWidth="1"/>
    <col min="2" max="2" width="110.77734375" style="3" customWidth="1"/>
    <col min="3" max="16384" width="8.88671875" style="3" hidden="1"/>
  </cols>
  <sheetData>
    <row r="1" spans="1:2" x14ac:dyDescent="0.2"/>
    <row r="2" spans="1:2" s="29" customFormat="1" ht="18" x14ac:dyDescent="0.25">
      <c r="A2" s="28" t="s">
        <v>112</v>
      </c>
    </row>
    <row r="3" spans="1:2" x14ac:dyDescent="0.2"/>
    <row r="4" spans="1:2" x14ac:dyDescent="0.2">
      <c r="A4" s="201" t="s">
        <v>110</v>
      </c>
      <c r="B4" s="201"/>
    </row>
    <row r="5" spans="1:2" x14ac:dyDescent="0.2">
      <c r="A5" s="32"/>
    </row>
    <row r="6" spans="1:2" x14ac:dyDescent="0.2">
      <c r="A6" s="3" t="s">
        <v>128</v>
      </c>
    </row>
    <row r="7" spans="1:2" ht="15.75" x14ac:dyDescent="0.25">
      <c r="B7" s="3" t="s">
        <v>58</v>
      </c>
    </row>
    <row r="8" spans="1:2" ht="15.75" x14ac:dyDescent="0.25">
      <c r="B8" s="2" t="s">
        <v>123</v>
      </c>
    </row>
    <row r="9" spans="1:2" ht="15.75" x14ac:dyDescent="0.25">
      <c r="B9" s="3" t="s">
        <v>57</v>
      </c>
    </row>
    <row r="10" spans="1:2" ht="15.75" x14ac:dyDescent="0.25">
      <c r="B10" s="3" t="s">
        <v>56</v>
      </c>
    </row>
    <row r="11" spans="1:2" ht="15.75" x14ac:dyDescent="0.25">
      <c r="B11" s="100" t="s">
        <v>127</v>
      </c>
    </row>
    <row r="12" spans="1:2" ht="15.75" x14ac:dyDescent="0.25">
      <c r="B12" s="3" t="s">
        <v>94</v>
      </c>
    </row>
    <row r="13" spans="1:2" x14ac:dyDescent="0.2"/>
    <row r="14" spans="1:2" ht="15.75" x14ac:dyDescent="0.25">
      <c r="A14" s="2" t="s">
        <v>80</v>
      </c>
    </row>
    <row r="15" spans="1:2" x14ac:dyDescent="0.2">
      <c r="B15" s="3" t="s">
        <v>107</v>
      </c>
    </row>
    <row r="16" spans="1:2" x14ac:dyDescent="0.2">
      <c r="B16" s="3" t="s">
        <v>81</v>
      </c>
    </row>
    <row r="17" spans="1:2" x14ac:dyDescent="0.2"/>
    <row r="18" spans="1:2" x14ac:dyDescent="0.2"/>
    <row r="19" spans="1:2" ht="15.75" x14ac:dyDescent="0.25">
      <c r="A19" s="2" t="s">
        <v>54</v>
      </c>
    </row>
    <row r="20" spans="1:2" x14ac:dyDescent="0.2">
      <c r="B20" s="3" t="s">
        <v>64</v>
      </c>
    </row>
    <row r="21" spans="1:2" ht="15.75" x14ac:dyDescent="0.25">
      <c r="B21" s="100" t="s">
        <v>82</v>
      </c>
    </row>
    <row r="22" spans="1:2" x14ac:dyDescent="0.2">
      <c r="B22" s="3" t="s">
        <v>108</v>
      </c>
    </row>
    <row r="23" spans="1:2" x14ac:dyDescent="0.2">
      <c r="B23" s="3" t="s">
        <v>66</v>
      </c>
    </row>
    <row r="24" spans="1:2" x14ac:dyDescent="0.2">
      <c r="B24" s="3" t="s">
        <v>83</v>
      </c>
    </row>
    <row r="25" spans="1:2" x14ac:dyDescent="0.2">
      <c r="B25" s="3" t="s">
        <v>65</v>
      </c>
    </row>
    <row r="26" spans="1:2" x14ac:dyDescent="0.2"/>
    <row r="27" spans="1:2" x14ac:dyDescent="0.2"/>
    <row r="28" spans="1:2" ht="15.75" x14ac:dyDescent="0.25">
      <c r="A28" s="2" t="s">
        <v>55</v>
      </c>
    </row>
    <row r="29" spans="1:2" ht="15.75" x14ac:dyDescent="0.25">
      <c r="A29" s="2"/>
      <c r="B29" s="3" t="s">
        <v>113</v>
      </c>
    </row>
    <row r="30" spans="1:2" x14ac:dyDescent="0.2">
      <c r="B30" s="3" t="s">
        <v>114</v>
      </c>
    </row>
    <row r="31" spans="1:2" x14ac:dyDescent="0.2">
      <c r="B31" s="3" t="s">
        <v>67</v>
      </c>
    </row>
    <row r="32" spans="1:2" x14ac:dyDescent="0.2"/>
    <row r="33" spans="1:2" ht="15.75" x14ac:dyDescent="0.25">
      <c r="A33" s="2" t="s">
        <v>117</v>
      </c>
    </row>
    <row r="34" spans="1:2" ht="15.75" x14ac:dyDescent="0.25">
      <c r="B34" s="3" t="s">
        <v>118</v>
      </c>
    </row>
    <row r="35" spans="1:2" ht="30" x14ac:dyDescent="0.2">
      <c r="B35" s="100" t="s">
        <v>119</v>
      </c>
    </row>
    <row r="36" spans="1:2" x14ac:dyDescent="0.2">
      <c r="B36" s="100" t="s">
        <v>120</v>
      </c>
    </row>
    <row r="37" spans="1:2" x14ac:dyDescent="0.2">
      <c r="B37" s="100" t="s">
        <v>116</v>
      </c>
    </row>
    <row r="38" spans="1:2" x14ac:dyDescent="0.2">
      <c r="B38" s="100" t="s">
        <v>115</v>
      </c>
    </row>
    <row r="39" spans="1:2" x14ac:dyDescent="0.2">
      <c r="B39" s="100"/>
    </row>
    <row r="40" spans="1:2" x14ac:dyDescent="0.2"/>
    <row r="41" spans="1:2" ht="15.75" x14ac:dyDescent="0.25">
      <c r="A41" s="2" t="s">
        <v>111</v>
      </c>
    </row>
    <row r="42" spans="1:2" ht="15.75" x14ac:dyDescent="0.25">
      <c r="A42" s="2"/>
      <c r="B42" s="3" t="s">
        <v>121</v>
      </c>
    </row>
    <row r="43" spans="1:2" ht="15.75" x14ac:dyDescent="0.25">
      <c r="A43" s="2"/>
      <c r="B43" s="3" t="s">
        <v>75</v>
      </c>
    </row>
    <row r="44" spans="1:2" ht="15.75" x14ac:dyDescent="0.25">
      <c r="A44" s="2"/>
      <c r="B44" s="3" t="s">
        <v>68</v>
      </c>
    </row>
    <row r="45" spans="1:2" ht="15.75" x14ac:dyDescent="0.25">
      <c r="A45" s="2"/>
      <c r="B45" s="3" t="s">
        <v>95</v>
      </c>
    </row>
    <row r="46" spans="1:2" ht="15.75" x14ac:dyDescent="0.25">
      <c r="A46" s="2"/>
      <c r="B46" s="3" t="s">
        <v>76</v>
      </c>
    </row>
    <row r="47" spans="1:2" ht="15.75" x14ac:dyDescent="0.25">
      <c r="A47" s="2"/>
      <c r="B47" s="3" t="s">
        <v>98</v>
      </c>
    </row>
    <row r="48" spans="1:2" ht="15.75" x14ac:dyDescent="0.25">
      <c r="A48" s="2"/>
      <c r="B48" s="3" t="s">
        <v>8</v>
      </c>
    </row>
    <row r="49" spans="1:2" ht="15.75" x14ac:dyDescent="0.25">
      <c r="A49" s="2"/>
    </row>
    <row r="50" spans="1:2" x14ac:dyDescent="0.2">
      <c r="B50" s="3" t="s">
        <v>96</v>
      </c>
    </row>
    <row r="51" spans="1:2" x14ac:dyDescent="0.2">
      <c r="B51" s="3" t="s">
        <v>97</v>
      </c>
    </row>
    <row r="52" spans="1:2" x14ac:dyDescent="0.2">
      <c r="B52" s="3" t="s">
        <v>76</v>
      </c>
    </row>
    <row r="53" spans="1:2" x14ac:dyDescent="0.2">
      <c r="B53" s="3" t="s">
        <v>98</v>
      </c>
    </row>
    <row r="54" spans="1:2" x14ac:dyDescent="0.2">
      <c r="B54" s="3" t="s">
        <v>8</v>
      </c>
    </row>
    <row r="55" spans="1:2" x14ac:dyDescent="0.2"/>
    <row r="56" spans="1:2" x14ac:dyDescent="0.2">
      <c r="B56" s="3" t="s">
        <v>67</v>
      </c>
    </row>
    <row r="57" spans="1:2" x14ac:dyDescent="0.2"/>
    <row r="58" spans="1:2" ht="15.75" x14ac:dyDescent="0.2">
      <c r="A58" s="200" t="s">
        <v>130</v>
      </c>
    </row>
    <row r="59" spans="1:2" x14ac:dyDescent="0.2">
      <c r="B59" s="3" t="s">
        <v>129</v>
      </c>
    </row>
    <row r="60" spans="1:2" x14ac:dyDescent="0.2">
      <c r="B60" s="3" t="s">
        <v>122</v>
      </c>
    </row>
    <row r="61" spans="1:2" x14ac:dyDescent="0.2"/>
  </sheetData>
  <mergeCells count="1"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55C7-DE56-41C5-B226-3A98AA888035}">
  <sheetPr codeName="Blad5">
    <pageSetUpPr autoPageBreaks="0" fitToPage="1"/>
  </sheetPr>
  <dimension ref="A1:J18"/>
  <sheetViews>
    <sheetView zoomScaleNormal="100" workbookViewId="0"/>
  </sheetViews>
  <sheetFormatPr defaultColWidth="0" defaultRowHeight="12.75" x14ac:dyDescent="0.2"/>
  <cols>
    <col min="1" max="1" width="3.109375" style="6" customWidth="1"/>
    <col min="2" max="2" width="4.44140625" style="27" customWidth="1"/>
    <col min="3" max="3" width="5.109375" style="8" customWidth="1"/>
    <col min="4" max="4" width="29.33203125" style="59" customWidth="1"/>
    <col min="5" max="5" width="7.77734375" style="7" customWidth="1"/>
    <col min="6" max="6" width="34.44140625" style="62" customWidth="1"/>
    <col min="7" max="7" width="9.6640625" style="56" customWidth="1"/>
    <col min="8" max="8" width="10.5546875" style="56" bestFit="1" customWidth="1"/>
    <col min="9" max="9" width="40.88671875" style="6" customWidth="1"/>
    <col min="10" max="10" width="7.109375" style="6" customWidth="1"/>
    <col min="11" max="16384" width="7.109375" style="6" hidden="1"/>
  </cols>
  <sheetData>
    <row r="1" spans="2:9" ht="24" thickBot="1" x14ac:dyDescent="0.25">
      <c r="B1" s="202" t="str">
        <f>'Deelnemers en Scores'!B2</f>
        <v>BK Indoor Teams, Klasse: komt hier</v>
      </c>
      <c r="C1" s="203"/>
      <c r="D1" s="203"/>
      <c r="E1" s="203"/>
      <c r="F1" s="203"/>
      <c r="G1" s="203"/>
      <c r="H1" s="203"/>
      <c r="I1" s="204"/>
    </row>
    <row r="2" spans="2:9" x14ac:dyDescent="0.2">
      <c r="C2" s="15"/>
    </row>
    <row r="3" spans="2:9" customFormat="1" ht="15" x14ac:dyDescent="0.2"/>
    <row r="4" spans="2:9" customFormat="1" ht="15" x14ac:dyDescent="0.2"/>
    <row r="6" spans="2:9" ht="20.25" x14ac:dyDescent="0.2">
      <c r="D6" s="60" t="s">
        <v>105</v>
      </c>
    </row>
    <row r="7" spans="2:9" ht="14.25" x14ac:dyDescent="0.2">
      <c r="D7" s="61" t="s">
        <v>106</v>
      </c>
    </row>
    <row r="8" spans="2:9" ht="14.25" x14ac:dyDescent="0.2">
      <c r="D8" s="61" t="s">
        <v>77</v>
      </c>
    </row>
    <row r="9" spans="2:9" x14ac:dyDescent="0.2">
      <c r="D9" s="27"/>
    </row>
    <row r="10" spans="2:9" x14ac:dyDescent="0.2">
      <c r="D10" s="54" t="s">
        <v>59</v>
      </c>
    </row>
    <row r="11" spans="2:9" x14ac:dyDescent="0.2">
      <c r="D11" s="54" t="s">
        <v>61</v>
      </c>
    </row>
    <row r="12" spans="2:9" x14ac:dyDescent="0.2">
      <c r="D12" s="54" t="s">
        <v>78</v>
      </c>
    </row>
    <row r="13" spans="2:9" x14ac:dyDescent="0.2">
      <c r="D13" s="27" t="s">
        <v>63</v>
      </c>
    </row>
    <row r="14" spans="2:9" ht="13.5" thickBot="1" x14ac:dyDescent="0.25"/>
    <row r="15" spans="2:9" ht="15" customHeight="1" x14ac:dyDescent="0.2">
      <c r="B15" s="63"/>
      <c r="C15" s="47"/>
      <c r="D15" s="48"/>
      <c r="E15" s="47"/>
      <c r="F15" s="48"/>
      <c r="G15" s="57"/>
      <c r="H15" s="57"/>
      <c r="I15" s="49"/>
    </row>
    <row r="16" spans="2:9" ht="13.5" thickBot="1" x14ac:dyDescent="0.25">
      <c r="B16" s="64"/>
      <c r="C16" s="50"/>
      <c r="D16" s="51" t="s">
        <v>9</v>
      </c>
      <c r="E16" s="50" t="s">
        <v>11</v>
      </c>
      <c r="F16" s="51" t="s">
        <v>12</v>
      </c>
      <c r="G16" s="52" t="s">
        <v>42</v>
      </c>
      <c r="H16" s="52" t="s">
        <v>60</v>
      </c>
      <c r="I16" s="53" t="s">
        <v>99</v>
      </c>
    </row>
    <row r="17" spans="2:9" x14ac:dyDescent="0.2">
      <c r="E17" s="8"/>
      <c r="F17" s="59"/>
      <c r="G17" s="58"/>
      <c r="H17" s="58"/>
    </row>
    <row r="18" spans="2:9" x14ac:dyDescent="0.2">
      <c r="B18" s="30"/>
      <c r="C18" s="13"/>
      <c r="D18" s="14" t="s">
        <v>101</v>
      </c>
      <c r="E18" s="13">
        <v>123456</v>
      </c>
      <c r="F18" s="30" t="s">
        <v>62</v>
      </c>
      <c r="G18" s="26">
        <v>7.7770000000000001</v>
      </c>
      <c r="H18" s="26" t="s">
        <v>100</v>
      </c>
      <c r="I18" s="31"/>
    </row>
  </sheetData>
  <sheetProtection selectLockedCells="1"/>
  <protectedRanges>
    <protectedRange password="E95F" sqref="E17:H18" name="Invoer"/>
  </protectedRanges>
  <dataConsolidate/>
  <mergeCells count="1">
    <mergeCell ref="B1:I1"/>
  </mergeCells>
  <pageMargins left="0.49" right="0.42" top="0.49" bottom="1.38" header="0.5" footer="0.6"/>
  <pageSetup paperSize="9" scale="74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>
    <pageSetUpPr autoPageBreaks="0" fitToPage="1"/>
  </sheetPr>
  <dimension ref="A1:L83"/>
  <sheetViews>
    <sheetView zoomScaleNormal="100" workbookViewId="0"/>
  </sheetViews>
  <sheetFormatPr defaultColWidth="0" defaultRowHeight="12.75" zeroHeight="1" x14ac:dyDescent="0.2"/>
  <cols>
    <col min="1" max="1" width="3.109375" style="84" customWidth="1"/>
    <col min="2" max="2" width="4.44140625" style="155" customWidth="1"/>
    <col min="3" max="3" width="5.109375" style="155" customWidth="1"/>
    <col min="4" max="4" width="29.33203125" style="155" customWidth="1"/>
    <col min="5" max="5" width="7.77734375" style="84" customWidth="1"/>
    <col min="6" max="6" width="34.44140625" style="84" customWidth="1"/>
    <col min="7" max="7" width="9.6640625" style="85" customWidth="1"/>
    <col min="8" max="9" width="3.6640625" style="86" customWidth="1"/>
    <col min="10" max="10" width="6.77734375" style="86" customWidth="1"/>
    <col min="11" max="11" width="6.77734375" style="84" customWidth="1"/>
    <col min="12" max="12" width="3.33203125" style="84" customWidth="1"/>
    <col min="13" max="16384" width="7.109375" style="84" hidden="1"/>
  </cols>
  <sheetData>
    <row r="1" spans="1:11" ht="13.5" thickBot="1" x14ac:dyDescent="0.25"/>
    <row r="2" spans="1:11" ht="24" thickBot="1" x14ac:dyDescent="0.25">
      <c r="B2" s="205" t="s">
        <v>102</v>
      </c>
      <c r="C2" s="206"/>
      <c r="D2" s="206"/>
      <c r="E2" s="206"/>
      <c r="F2" s="206"/>
      <c r="G2" s="206"/>
      <c r="H2" s="206"/>
      <c r="I2" s="206"/>
      <c r="J2" s="206"/>
      <c r="K2" s="207"/>
    </row>
    <row r="3" spans="1:11" x14ac:dyDescent="0.2">
      <c r="B3" s="82"/>
      <c r="C3" s="83"/>
      <c r="D3" s="83"/>
      <c r="K3" s="87"/>
    </row>
    <row r="4" spans="1:11" ht="23.25" customHeight="1" x14ac:dyDescent="0.2">
      <c r="B4" s="212" t="s">
        <v>13</v>
      </c>
      <c r="C4" s="213"/>
      <c r="D4" s="213"/>
      <c r="E4" s="88" t="s">
        <v>47</v>
      </c>
      <c r="F4" s="209" t="s">
        <v>48</v>
      </c>
      <c r="G4" s="95" t="s">
        <v>7</v>
      </c>
      <c r="H4" s="210" t="s">
        <v>38</v>
      </c>
      <c r="I4" s="210"/>
      <c r="J4" s="210"/>
      <c r="K4" s="211"/>
    </row>
    <row r="5" spans="1:11" ht="15" x14ac:dyDescent="0.2">
      <c r="A5" s="156"/>
      <c r="B5" s="89"/>
      <c r="C5" s="96"/>
      <c r="D5" s="97"/>
      <c r="E5" s="96"/>
      <c r="F5" s="209"/>
      <c r="G5" s="96"/>
      <c r="H5" s="98"/>
      <c r="I5" s="98"/>
      <c r="J5" s="98"/>
      <c r="K5" s="99"/>
    </row>
    <row r="6" spans="1:11" ht="15" customHeight="1" x14ac:dyDescent="0.2">
      <c r="B6" s="114"/>
      <c r="C6" s="115"/>
      <c r="D6" s="115"/>
      <c r="E6" s="115"/>
      <c r="F6" s="116" t="s">
        <v>10</v>
      </c>
      <c r="G6" s="117" t="s">
        <v>49</v>
      </c>
      <c r="H6" s="208" t="s">
        <v>51</v>
      </c>
      <c r="I6" s="208"/>
      <c r="J6" s="115" t="s">
        <v>5</v>
      </c>
      <c r="K6" s="118" t="s">
        <v>5</v>
      </c>
    </row>
    <row r="7" spans="1:11" x14ac:dyDescent="0.2">
      <c r="B7" s="114" t="s">
        <v>0</v>
      </c>
      <c r="C7" s="115"/>
      <c r="D7" s="116" t="s">
        <v>9</v>
      </c>
      <c r="E7" s="115" t="s">
        <v>11</v>
      </c>
      <c r="F7" s="116" t="s">
        <v>12</v>
      </c>
      <c r="G7" s="119" t="s">
        <v>104</v>
      </c>
      <c r="H7" s="120" t="s">
        <v>52</v>
      </c>
      <c r="I7" s="120" t="s">
        <v>53</v>
      </c>
      <c r="J7" s="115" t="s">
        <v>103</v>
      </c>
      <c r="K7" s="118" t="s">
        <v>6</v>
      </c>
    </row>
    <row r="8" spans="1:11" x14ac:dyDescent="0.2">
      <c r="B8" s="163"/>
      <c r="E8" s="155"/>
      <c r="F8" s="155"/>
      <c r="G8" s="164"/>
      <c r="H8" s="155"/>
      <c r="I8" s="155"/>
      <c r="J8" s="155"/>
      <c r="K8" s="158"/>
    </row>
    <row r="9" spans="1:11" x14ac:dyDescent="0.2">
      <c r="B9" s="165">
        <v>1</v>
      </c>
      <c r="C9" s="166"/>
      <c r="D9" s="167" t="s">
        <v>17</v>
      </c>
      <c r="E9" s="166"/>
      <c r="F9" s="167" t="s">
        <v>16</v>
      </c>
      <c r="G9" s="168">
        <v>888.8</v>
      </c>
      <c r="H9" s="166"/>
      <c r="I9" s="166"/>
      <c r="J9" s="155"/>
      <c r="K9" s="159">
        <f>SUM(J10:J13)-MINA(J10:J13)</f>
        <v>0</v>
      </c>
    </row>
    <row r="10" spans="1:11" x14ac:dyDescent="0.2">
      <c r="B10" s="165"/>
      <c r="C10" s="166"/>
      <c r="D10" s="166"/>
      <c r="E10" s="13">
        <v>123456</v>
      </c>
      <c r="F10" s="14" t="s">
        <v>43</v>
      </c>
      <c r="G10" s="26">
        <v>7.7770000000000001</v>
      </c>
      <c r="H10" s="13">
        <v>0</v>
      </c>
      <c r="I10" s="13">
        <v>0</v>
      </c>
      <c r="J10" s="86">
        <f>SUM(H10:I10)</f>
        <v>0</v>
      </c>
      <c r="K10" s="87"/>
    </row>
    <row r="11" spans="1:11" x14ac:dyDescent="0.2">
      <c r="B11" s="165"/>
      <c r="C11" s="166"/>
      <c r="D11" s="166"/>
      <c r="E11" s="13">
        <v>123456</v>
      </c>
      <c r="F11" s="14" t="s">
        <v>44</v>
      </c>
      <c r="G11" s="26">
        <v>7.7770000000000001</v>
      </c>
      <c r="H11" s="13">
        <v>0</v>
      </c>
      <c r="I11" s="13">
        <v>0</v>
      </c>
      <c r="J11" s="86">
        <f>SUM(H11:I11)</f>
        <v>0</v>
      </c>
      <c r="K11" s="87"/>
    </row>
    <row r="12" spans="1:11" x14ac:dyDescent="0.2">
      <c r="B12" s="165"/>
      <c r="C12" s="166"/>
      <c r="D12" s="166"/>
      <c r="E12" s="13">
        <v>123456</v>
      </c>
      <c r="F12" s="14" t="s">
        <v>45</v>
      </c>
      <c r="G12" s="26">
        <v>7.7770000000000001</v>
      </c>
      <c r="H12" s="13">
        <v>0</v>
      </c>
      <c r="I12" s="13">
        <v>0</v>
      </c>
      <c r="J12" s="86">
        <f>SUM(H12:I12)</f>
        <v>0</v>
      </c>
      <c r="K12" s="87"/>
    </row>
    <row r="13" spans="1:11" x14ac:dyDescent="0.2">
      <c r="B13" s="165"/>
      <c r="C13" s="166"/>
      <c r="D13" s="166"/>
      <c r="E13" s="13">
        <v>123456</v>
      </c>
      <c r="F13" s="14" t="s">
        <v>46</v>
      </c>
      <c r="G13" s="26">
        <v>7.7770000000000001</v>
      </c>
      <c r="H13" s="13">
        <v>0</v>
      </c>
      <c r="I13" s="13">
        <v>0</v>
      </c>
      <c r="J13" s="86">
        <f>SUM(H13:I13)</f>
        <v>0</v>
      </c>
      <c r="K13" s="87"/>
    </row>
    <row r="14" spans="1:11" x14ac:dyDescent="0.2">
      <c r="B14" s="165"/>
      <c r="C14" s="166"/>
      <c r="D14" s="166"/>
      <c r="E14" s="172"/>
      <c r="F14" s="156"/>
      <c r="G14" s="173"/>
      <c r="H14" s="172"/>
      <c r="I14" s="172"/>
      <c r="K14" s="87"/>
    </row>
    <row r="15" spans="1:11" x14ac:dyDescent="0.2">
      <c r="B15" s="165">
        <v>2</v>
      </c>
      <c r="C15" s="166"/>
      <c r="D15" s="167" t="s">
        <v>18</v>
      </c>
      <c r="E15" s="166"/>
      <c r="F15" s="167" t="s">
        <v>14</v>
      </c>
      <c r="G15" s="168">
        <v>888.8</v>
      </c>
      <c r="H15" s="172"/>
      <c r="I15" s="172"/>
      <c r="J15" s="155"/>
      <c r="K15" s="159">
        <f>IF(COUNTA(J16:J19)&lt;3,0,IF(COUNTA(J16:J19)=3,SUM(J16:J19),IF(SUM(J16:J19)&gt;0,SUM(J16:J19)-MINA(J16:J19),0)))</f>
        <v>0</v>
      </c>
    </row>
    <row r="16" spans="1:11" x14ac:dyDescent="0.2">
      <c r="B16" s="165"/>
      <c r="C16" s="166"/>
      <c r="D16" s="166"/>
      <c r="E16" s="13">
        <v>123456</v>
      </c>
      <c r="F16" s="14" t="s">
        <v>43</v>
      </c>
      <c r="G16" s="26">
        <v>7.7770000000000001</v>
      </c>
      <c r="H16" s="13">
        <v>0</v>
      </c>
      <c r="I16" s="13">
        <v>0</v>
      </c>
      <c r="J16" s="86">
        <f>SUM(H16:I16)</f>
        <v>0</v>
      </c>
      <c r="K16" s="87"/>
    </row>
    <row r="17" spans="2:11" x14ac:dyDescent="0.2">
      <c r="B17" s="165"/>
      <c r="C17" s="166"/>
      <c r="D17" s="166"/>
      <c r="E17" s="13">
        <v>123456</v>
      </c>
      <c r="F17" s="14" t="s">
        <v>44</v>
      </c>
      <c r="G17" s="26">
        <v>7.7770000000000001</v>
      </c>
      <c r="H17" s="13">
        <v>0</v>
      </c>
      <c r="I17" s="13">
        <v>0</v>
      </c>
      <c r="J17" s="86">
        <f>SUM(H17:I17)</f>
        <v>0</v>
      </c>
      <c r="K17" s="87"/>
    </row>
    <row r="18" spans="2:11" x14ac:dyDescent="0.2">
      <c r="B18" s="165"/>
      <c r="C18" s="166"/>
      <c r="D18" s="166"/>
      <c r="E18" s="13">
        <v>123456</v>
      </c>
      <c r="F18" s="14" t="s">
        <v>45</v>
      </c>
      <c r="G18" s="26">
        <v>7.7770000000000001</v>
      </c>
      <c r="H18" s="13">
        <v>0</v>
      </c>
      <c r="I18" s="13">
        <v>0</v>
      </c>
      <c r="J18" s="86">
        <f>SUM(H18:I18)</f>
        <v>0</v>
      </c>
      <c r="K18" s="87"/>
    </row>
    <row r="19" spans="2:11" x14ac:dyDescent="0.2">
      <c r="B19" s="165"/>
      <c r="C19" s="166"/>
      <c r="D19" s="166"/>
      <c r="E19" s="13">
        <v>123456</v>
      </c>
      <c r="F19" s="14" t="s">
        <v>46</v>
      </c>
      <c r="G19" s="26">
        <v>7.7770000000000001</v>
      </c>
      <c r="H19" s="13">
        <v>0</v>
      </c>
      <c r="I19" s="13">
        <v>0</v>
      </c>
      <c r="J19" s="86">
        <f>SUM(H19:I19)</f>
        <v>0</v>
      </c>
      <c r="K19" s="87"/>
    </row>
    <row r="20" spans="2:11" x14ac:dyDescent="0.2">
      <c r="B20" s="165"/>
      <c r="C20" s="166"/>
      <c r="D20" s="166"/>
      <c r="E20" s="172"/>
      <c r="F20" s="156"/>
      <c r="G20" s="173"/>
      <c r="H20" s="172"/>
      <c r="I20" s="172"/>
      <c r="K20" s="87"/>
    </row>
    <row r="21" spans="2:11" x14ac:dyDescent="0.2">
      <c r="B21" s="165">
        <v>3</v>
      </c>
      <c r="C21" s="166"/>
      <c r="D21" s="167" t="s">
        <v>19</v>
      </c>
      <c r="E21" s="166"/>
      <c r="F21" s="167" t="s">
        <v>15</v>
      </c>
      <c r="G21" s="168">
        <v>888.8</v>
      </c>
      <c r="H21" s="172"/>
      <c r="I21" s="172"/>
      <c r="J21" s="155"/>
      <c r="K21" s="159">
        <f>IF(COUNTA(J22:J25)&lt;3,0,IF(COUNTA(J22:J25)=3,SUM(J22:J25),IF(SUM(J22:J25)&gt;0,SUM(J22:J25)-MINA(J22:J25),0)))</f>
        <v>0</v>
      </c>
    </row>
    <row r="22" spans="2:11" x14ac:dyDescent="0.2">
      <c r="B22" s="165"/>
      <c r="C22" s="166"/>
      <c r="D22" s="166"/>
      <c r="E22" s="13">
        <v>123456</v>
      </c>
      <c r="F22" s="14" t="s">
        <v>43</v>
      </c>
      <c r="G22" s="26">
        <v>7.7770000000000001</v>
      </c>
      <c r="H22" s="13">
        <v>0</v>
      </c>
      <c r="I22" s="13">
        <v>0</v>
      </c>
      <c r="J22" s="86">
        <f>SUM(H22:I22)</f>
        <v>0</v>
      </c>
      <c r="K22" s="87"/>
    </row>
    <row r="23" spans="2:11" x14ac:dyDescent="0.2">
      <c r="B23" s="165"/>
      <c r="C23" s="166"/>
      <c r="D23" s="166"/>
      <c r="E23" s="13">
        <v>123456</v>
      </c>
      <c r="F23" s="14" t="s">
        <v>44</v>
      </c>
      <c r="G23" s="26">
        <v>7.7770000000000001</v>
      </c>
      <c r="H23" s="13">
        <v>0</v>
      </c>
      <c r="I23" s="13">
        <v>0</v>
      </c>
      <c r="J23" s="86">
        <f>SUM(H23:I23)</f>
        <v>0</v>
      </c>
      <c r="K23" s="87"/>
    </row>
    <row r="24" spans="2:11" x14ac:dyDescent="0.2">
      <c r="B24" s="165"/>
      <c r="C24" s="166"/>
      <c r="D24" s="166"/>
      <c r="E24" s="13">
        <v>123456</v>
      </c>
      <c r="F24" s="14" t="s">
        <v>45</v>
      </c>
      <c r="G24" s="26">
        <v>7.7770000000000001</v>
      </c>
      <c r="H24" s="13">
        <v>0</v>
      </c>
      <c r="I24" s="13">
        <v>0</v>
      </c>
      <c r="J24" s="86">
        <f>SUM(H24:I24)</f>
        <v>0</v>
      </c>
      <c r="K24" s="87"/>
    </row>
    <row r="25" spans="2:11" x14ac:dyDescent="0.2">
      <c r="B25" s="165"/>
      <c r="C25" s="166"/>
      <c r="D25" s="166"/>
      <c r="E25" s="13">
        <v>123456</v>
      </c>
      <c r="F25" s="14" t="s">
        <v>46</v>
      </c>
      <c r="G25" s="26">
        <v>7.7770000000000001</v>
      </c>
      <c r="H25" s="13">
        <v>0</v>
      </c>
      <c r="I25" s="13">
        <v>0</v>
      </c>
      <c r="J25" s="86">
        <f>SUM(H25:I25)</f>
        <v>0</v>
      </c>
      <c r="K25" s="87"/>
    </row>
    <row r="26" spans="2:11" x14ac:dyDescent="0.2">
      <c r="B26" s="165"/>
      <c r="C26" s="166"/>
      <c r="D26" s="166"/>
      <c r="E26" s="172"/>
      <c r="F26" s="156"/>
      <c r="G26" s="173"/>
      <c r="H26" s="172"/>
      <c r="I26" s="172"/>
      <c r="K26" s="87"/>
    </row>
    <row r="27" spans="2:11" x14ac:dyDescent="0.2">
      <c r="B27" s="165">
        <v>4</v>
      </c>
      <c r="C27" s="166"/>
      <c r="D27" s="167" t="s">
        <v>35</v>
      </c>
      <c r="E27" s="166"/>
      <c r="F27" s="167" t="s">
        <v>20</v>
      </c>
      <c r="G27" s="168">
        <v>888.8</v>
      </c>
      <c r="H27" s="172"/>
      <c r="I27" s="172"/>
      <c r="J27" s="155"/>
      <c r="K27" s="159">
        <f>IF(COUNTA(J28:J31)&lt;3,0,IF(COUNTA(J28:J31)=3,SUM(J28:J31),IF(SUM(J28:J31)&gt;0,SUM(J28:J31)-MINA(J28:J31),0)))</f>
        <v>0</v>
      </c>
    </row>
    <row r="28" spans="2:11" x14ac:dyDescent="0.2">
      <c r="B28" s="165"/>
      <c r="C28" s="166"/>
      <c r="D28" s="166"/>
      <c r="E28" s="13">
        <v>123456</v>
      </c>
      <c r="F28" s="14" t="s">
        <v>43</v>
      </c>
      <c r="G28" s="26">
        <v>7.7770000000000001</v>
      </c>
      <c r="H28" s="13">
        <v>0</v>
      </c>
      <c r="I28" s="13">
        <v>0</v>
      </c>
      <c r="J28" s="86">
        <f>SUM(H28:I28)</f>
        <v>0</v>
      </c>
      <c r="K28" s="87"/>
    </row>
    <row r="29" spans="2:11" x14ac:dyDescent="0.2">
      <c r="B29" s="165"/>
      <c r="C29" s="166"/>
      <c r="D29" s="166"/>
      <c r="E29" s="13">
        <v>123456</v>
      </c>
      <c r="F29" s="14" t="s">
        <v>44</v>
      </c>
      <c r="G29" s="26">
        <v>7.7770000000000001</v>
      </c>
      <c r="H29" s="13">
        <v>0</v>
      </c>
      <c r="I29" s="13">
        <v>0</v>
      </c>
      <c r="J29" s="86">
        <f>SUM(H29:I29)</f>
        <v>0</v>
      </c>
      <c r="K29" s="87"/>
    </row>
    <row r="30" spans="2:11" x14ac:dyDescent="0.2">
      <c r="B30" s="165"/>
      <c r="C30" s="166"/>
      <c r="D30" s="166"/>
      <c r="E30" s="13">
        <v>123456</v>
      </c>
      <c r="F30" s="14" t="s">
        <v>45</v>
      </c>
      <c r="G30" s="26">
        <v>7.7770000000000001</v>
      </c>
      <c r="H30" s="13">
        <v>0</v>
      </c>
      <c r="I30" s="13">
        <v>0</v>
      </c>
      <c r="J30" s="86">
        <f>SUM(H30:I30)</f>
        <v>0</v>
      </c>
      <c r="K30" s="87"/>
    </row>
    <row r="31" spans="2:11" x14ac:dyDescent="0.2">
      <c r="B31" s="165"/>
      <c r="C31" s="166"/>
      <c r="D31" s="166"/>
      <c r="E31" s="13">
        <v>123456</v>
      </c>
      <c r="F31" s="14" t="s">
        <v>46</v>
      </c>
      <c r="G31" s="26">
        <v>7.7770000000000001</v>
      </c>
      <c r="H31" s="13">
        <v>0</v>
      </c>
      <c r="I31" s="13">
        <v>0</v>
      </c>
      <c r="J31" s="86">
        <f>SUM(H31:I31)</f>
        <v>0</v>
      </c>
      <c r="K31" s="87"/>
    </row>
    <row r="32" spans="2:11" x14ac:dyDescent="0.2">
      <c r="B32" s="165"/>
      <c r="C32" s="166"/>
      <c r="D32" s="166"/>
      <c r="E32" s="13"/>
      <c r="F32" s="14"/>
      <c r="G32" s="93"/>
      <c r="H32" s="13"/>
      <c r="I32" s="13"/>
      <c r="K32" s="87"/>
    </row>
    <row r="33" spans="2:11" x14ac:dyDescent="0.2">
      <c r="B33" s="165">
        <v>5</v>
      </c>
      <c r="C33" s="166"/>
      <c r="D33" s="167" t="s">
        <v>36</v>
      </c>
      <c r="E33" s="90"/>
      <c r="F33" s="91" t="s">
        <v>37</v>
      </c>
      <c r="G33" s="92">
        <v>888.8</v>
      </c>
      <c r="H33" s="13"/>
      <c r="I33" s="13"/>
      <c r="J33" s="155"/>
      <c r="K33" s="159">
        <f>IF(COUNTA(J34:J37)&lt;3,0,IF(COUNTA(J34:J37)=3,SUM(J34:J37),IF(SUM(J34:J37)&gt;0,SUM(J34:J37)-MINA(J34:J37),0)))</f>
        <v>0</v>
      </c>
    </row>
    <row r="34" spans="2:11" x14ac:dyDescent="0.2">
      <c r="B34" s="165"/>
      <c r="C34" s="166"/>
      <c r="D34" s="166"/>
      <c r="E34" s="13">
        <v>123456</v>
      </c>
      <c r="F34" s="14" t="s">
        <v>43</v>
      </c>
      <c r="G34" s="26">
        <v>7.7770000000000001</v>
      </c>
      <c r="H34" s="13">
        <v>0</v>
      </c>
      <c r="I34" s="13">
        <v>0</v>
      </c>
      <c r="J34" s="86">
        <f>SUM(H34:I34)</f>
        <v>0</v>
      </c>
      <c r="K34" s="87"/>
    </row>
    <row r="35" spans="2:11" x14ac:dyDescent="0.2">
      <c r="B35" s="165"/>
      <c r="C35" s="166"/>
      <c r="D35" s="166"/>
      <c r="E35" s="13">
        <v>123456</v>
      </c>
      <c r="F35" s="14" t="s">
        <v>44</v>
      </c>
      <c r="G35" s="26">
        <v>7.7770000000000001</v>
      </c>
      <c r="H35" s="13">
        <v>0</v>
      </c>
      <c r="I35" s="13">
        <v>0</v>
      </c>
      <c r="J35" s="86">
        <f>SUM(H35:I35)</f>
        <v>0</v>
      </c>
      <c r="K35" s="87"/>
    </row>
    <row r="36" spans="2:11" x14ac:dyDescent="0.2">
      <c r="B36" s="165"/>
      <c r="C36" s="166"/>
      <c r="D36" s="166"/>
      <c r="E36" s="13">
        <v>123456</v>
      </c>
      <c r="F36" s="14" t="s">
        <v>45</v>
      </c>
      <c r="G36" s="26">
        <v>7.7770000000000001</v>
      </c>
      <c r="H36" s="13">
        <v>0</v>
      </c>
      <c r="I36" s="13">
        <v>0</v>
      </c>
      <c r="J36" s="86">
        <f>SUM(H36:I36)</f>
        <v>0</v>
      </c>
      <c r="K36" s="87"/>
    </row>
    <row r="37" spans="2:11" x14ac:dyDescent="0.2">
      <c r="B37" s="165"/>
      <c r="C37" s="166"/>
      <c r="D37" s="166"/>
      <c r="E37" s="13">
        <v>123456</v>
      </c>
      <c r="F37" s="14" t="s">
        <v>46</v>
      </c>
      <c r="G37" s="26">
        <v>7.7770000000000001</v>
      </c>
      <c r="H37" s="13">
        <v>0</v>
      </c>
      <c r="I37" s="13">
        <v>0</v>
      </c>
      <c r="J37" s="86">
        <f>SUM(H37:I37)</f>
        <v>0</v>
      </c>
      <c r="K37" s="87"/>
    </row>
    <row r="38" spans="2:11" x14ac:dyDescent="0.2">
      <c r="B38" s="165"/>
      <c r="C38" s="166"/>
      <c r="D38" s="166"/>
      <c r="E38" s="172"/>
      <c r="F38" s="156"/>
      <c r="G38" s="173"/>
      <c r="H38" s="172"/>
      <c r="I38" s="172"/>
      <c r="K38" s="87"/>
    </row>
    <row r="39" spans="2:11" x14ac:dyDescent="0.2">
      <c r="B39" s="165">
        <v>6</v>
      </c>
      <c r="C39" s="166"/>
      <c r="D39" s="167" t="s">
        <v>33</v>
      </c>
      <c r="E39" s="166"/>
      <c r="F39" s="167" t="s">
        <v>34</v>
      </c>
      <c r="G39" s="168">
        <v>888.8</v>
      </c>
      <c r="H39" s="172"/>
      <c r="I39" s="172"/>
      <c r="J39" s="155"/>
      <c r="K39" s="159">
        <f>IF(COUNTA(J40:J43)&lt;3,0,IF(COUNTA(J40:J43)=3,SUM(J40:J43),IF(SUM(J40:J43)&gt;0,SUM(J40:J43)-MINA(J40:J43),0)))</f>
        <v>0</v>
      </c>
    </row>
    <row r="40" spans="2:11" x14ac:dyDescent="0.2">
      <c r="B40" s="165"/>
      <c r="C40" s="166"/>
      <c r="D40" s="166"/>
      <c r="E40" s="13">
        <v>123456</v>
      </c>
      <c r="F40" s="14" t="s">
        <v>43</v>
      </c>
      <c r="G40" s="26">
        <v>7.7770000000000001</v>
      </c>
      <c r="H40" s="13">
        <v>0</v>
      </c>
      <c r="I40" s="13">
        <v>0</v>
      </c>
      <c r="J40" s="86">
        <f>SUM(H40:I40)</f>
        <v>0</v>
      </c>
      <c r="K40" s="87"/>
    </row>
    <row r="41" spans="2:11" x14ac:dyDescent="0.2">
      <c r="B41" s="165"/>
      <c r="C41" s="166"/>
      <c r="D41" s="166"/>
      <c r="E41" s="13">
        <v>123456</v>
      </c>
      <c r="F41" s="14" t="s">
        <v>44</v>
      </c>
      <c r="G41" s="26">
        <v>7.7770000000000001</v>
      </c>
      <c r="H41" s="13">
        <v>0</v>
      </c>
      <c r="I41" s="13">
        <v>0</v>
      </c>
      <c r="J41" s="86">
        <f>SUM(H41:I41)</f>
        <v>0</v>
      </c>
      <c r="K41" s="87"/>
    </row>
    <row r="42" spans="2:11" x14ac:dyDescent="0.2">
      <c r="B42" s="165"/>
      <c r="C42" s="166"/>
      <c r="D42" s="166"/>
      <c r="E42" s="13">
        <v>123456</v>
      </c>
      <c r="F42" s="14" t="s">
        <v>45</v>
      </c>
      <c r="G42" s="26">
        <v>7.7770000000000001</v>
      </c>
      <c r="H42" s="13">
        <v>0</v>
      </c>
      <c r="I42" s="13">
        <v>0</v>
      </c>
      <c r="J42" s="86">
        <f>SUM(H42:I42)</f>
        <v>0</v>
      </c>
      <c r="K42" s="87"/>
    </row>
    <row r="43" spans="2:11" x14ac:dyDescent="0.2">
      <c r="B43" s="165"/>
      <c r="C43" s="166"/>
      <c r="D43" s="166"/>
      <c r="E43" s="13">
        <v>123456</v>
      </c>
      <c r="F43" s="14" t="s">
        <v>46</v>
      </c>
      <c r="G43" s="26">
        <v>7.7770000000000001</v>
      </c>
      <c r="H43" s="13">
        <v>0</v>
      </c>
      <c r="I43" s="13">
        <v>0</v>
      </c>
      <c r="J43" s="86">
        <f>SUM(H43:I43)</f>
        <v>0</v>
      </c>
      <c r="K43" s="87"/>
    </row>
    <row r="44" spans="2:11" x14ac:dyDescent="0.2">
      <c r="B44" s="165"/>
      <c r="C44" s="166"/>
      <c r="D44" s="166"/>
      <c r="E44" s="172"/>
      <c r="F44" s="156"/>
      <c r="G44" s="173"/>
      <c r="H44" s="172"/>
      <c r="I44" s="172"/>
      <c r="K44" s="87"/>
    </row>
    <row r="45" spans="2:11" x14ac:dyDescent="0.2">
      <c r="B45" s="165">
        <v>7</v>
      </c>
      <c r="C45" s="166"/>
      <c r="D45" s="167" t="s">
        <v>31</v>
      </c>
      <c r="E45" s="166"/>
      <c r="F45" s="167" t="s">
        <v>32</v>
      </c>
      <c r="G45" s="168">
        <v>888.8</v>
      </c>
      <c r="H45" s="172"/>
      <c r="I45" s="172"/>
      <c r="J45" s="155"/>
      <c r="K45" s="159">
        <f>IF(COUNTA(J46:J49)&lt;3,0,IF(COUNTA(J46:J49)=3,SUM(J46:J49),IF(SUM(J46:J49)&gt;0,SUM(J46:J49)-MINA(J46:J49),0)))</f>
        <v>0</v>
      </c>
    </row>
    <row r="46" spans="2:11" x14ac:dyDescent="0.2">
      <c r="B46" s="165"/>
      <c r="C46" s="166"/>
      <c r="D46" s="166"/>
      <c r="E46" s="13">
        <v>123456</v>
      </c>
      <c r="F46" s="14" t="s">
        <v>43</v>
      </c>
      <c r="G46" s="26">
        <v>7.7770000000000001</v>
      </c>
      <c r="H46" s="13">
        <v>0</v>
      </c>
      <c r="I46" s="13">
        <v>0</v>
      </c>
      <c r="J46" s="86">
        <f>SUM(H46:I46)</f>
        <v>0</v>
      </c>
      <c r="K46" s="87"/>
    </row>
    <row r="47" spans="2:11" x14ac:dyDescent="0.2">
      <c r="B47" s="165"/>
      <c r="C47" s="166"/>
      <c r="D47" s="166"/>
      <c r="E47" s="13">
        <v>123456</v>
      </c>
      <c r="F47" s="14" t="s">
        <v>44</v>
      </c>
      <c r="G47" s="26">
        <v>7.7770000000000001</v>
      </c>
      <c r="H47" s="13">
        <v>0</v>
      </c>
      <c r="I47" s="13">
        <v>0</v>
      </c>
      <c r="J47" s="86">
        <f>SUM(H47:I47)</f>
        <v>0</v>
      </c>
      <c r="K47" s="87"/>
    </row>
    <row r="48" spans="2:11" x14ac:dyDescent="0.2">
      <c r="B48" s="165"/>
      <c r="C48" s="166"/>
      <c r="D48" s="166"/>
      <c r="E48" s="13">
        <v>123456</v>
      </c>
      <c r="F48" s="14" t="s">
        <v>45</v>
      </c>
      <c r="G48" s="26">
        <v>7.7770000000000001</v>
      </c>
      <c r="H48" s="13">
        <v>0</v>
      </c>
      <c r="I48" s="13">
        <v>0</v>
      </c>
      <c r="J48" s="86">
        <f>SUM(H48:I48)</f>
        <v>0</v>
      </c>
      <c r="K48" s="87"/>
    </row>
    <row r="49" spans="1:11" x14ac:dyDescent="0.2">
      <c r="B49" s="165"/>
      <c r="C49" s="166"/>
      <c r="D49" s="166"/>
      <c r="E49" s="13">
        <v>123456</v>
      </c>
      <c r="F49" s="14" t="s">
        <v>46</v>
      </c>
      <c r="G49" s="26">
        <v>7.7770000000000001</v>
      </c>
      <c r="H49" s="13">
        <v>0</v>
      </c>
      <c r="I49" s="13">
        <v>0</v>
      </c>
      <c r="J49" s="86">
        <f>SUM(H49:I49)</f>
        <v>0</v>
      </c>
      <c r="K49" s="87"/>
    </row>
    <row r="50" spans="1:11" x14ac:dyDescent="0.2">
      <c r="B50" s="165"/>
      <c r="C50" s="166"/>
      <c r="D50" s="166"/>
      <c r="E50" s="172"/>
      <c r="F50" s="156"/>
      <c r="G50" s="173"/>
      <c r="H50" s="172"/>
      <c r="I50" s="172"/>
      <c r="K50" s="87"/>
    </row>
    <row r="51" spans="1:11" x14ac:dyDescent="0.2">
      <c r="B51" s="165">
        <v>8</v>
      </c>
      <c r="C51" s="166"/>
      <c r="D51" s="167" t="s">
        <v>29</v>
      </c>
      <c r="E51" s="166"/>
      <c r="F51" s="167" t="s">
        <v>30</v>
      </c>
      <c r="G51" s="168">
        <v>888.8</v>
      </c>
      <c r="H51" s="172"/>
      <c r="I51" s="172"/>
      <c r="J51" s="155"/>
      <c r="K51" s="159">
        <f>IF(COUNTA(J52:J55)&lt;3,0,IF(COUNTA(J52:J55)=3,SUM(J52:J55),IF(SUM(J52:J55)&gt;0,SUM(J52:J55)-MINA(J52:J55),0)))</f>
        <v>0</v>
      </c>
    </row>
    <row r="52" spans="1:11" x14ac:dyDescent="0.2">
      <c r="B52" s="165"/>
      <c r="C52" s="166"/>
      <c r="D52" s="166"/>
      <c r="E52" s="13">
        <v>123456</v>
      </c>
      <c r="F52" s="14" t="s">
        <v>43</v>
      </c>
      <c r="G52" s="26">
        <v>7.7770000000000001</v>
      </c>
      <c r="H52" s="13">
        <v>0</v>
      </c>
      <c r="I52" s="13">
        <v>0</v>
      </c>
      <c r="J52" s="86">
        <f>SUM(H52:I52)</f>
        <v>0</v>
      </c>
      <c r="K52" s="87"/>
    </row>
    <row r="53" spans="1:11" x14ac:dyDescent="0.2">
      <c r="B53" s="165"/>
      <c r="C53" s="166"/>
      <c r="D53" s="166"/>
      <c r="E53" s="13">
        <v>123456</v>
      </c>
      <c r="F53" s="14" t="s">
        <v>44</v>
      </c>
      <c r="G53" s="26">
        <v>7.7770000000000001</v>
      </c>
      <c r="H53" s="13">
        <v>0</v>
      </c>
      <c r="I53" s="13">
        <v>0</v>
      </c>
      <c r="J53" s="86">
        <f>SUM(H53:I53)</f>
        <v>0</v>
      </c>
      <c r="K53" s="87"/>
    </row>
    <row r="54" spans="1:11" x14ac:dyDescent="0.2">
      <c r="B54" s="165"/>
      <c r="C54" s="166"/>
      <c r="D54" s="166"/>
      <c r="E54" s="13">
        <v>123456</v>
      </c>
      <c r="F54" s="14" t="s">
        <v>45</v>
      </c>
      <c r="G54" s="26">
        <v>7.7770000000000001</v>
      </c>
      <c r="H54" s="13">
        <v>0</v>
      </c>
      <c r="I54" s="13">
        <v>0</v>
      </c>
      <c r="J54" s="86">
        <f>SUM(H54:I54)</f>
        <v>0</v>
      </c>
      <c r="K54" s="87"/>
    </row>
    <row r="55" spans="1:11" x14ac:dyDescent="0.2">
      <c r="B55" s="165"/>
      <c r="C55" s="166"/>
      <c r="D55" s="166"/>
      <c r="E55" s="13">
        <v>123456</v>
      </c>
      <c r="F55" s="14" t="s">
        <v>46</v>
      </c>
      <c r="G55" s="26">
        <v>7.7770000000000001</v>
      </c>
      <c r="H55" s="13">
        <v>0</v>
      </c>
      <c r="I55" s="13">
        <v>0</v>
      </c>
      <c r="J55" s="86">
        <f>SUM(H55:I55)</f>
        <v>0</v>
      </c>
      <c r="K55" s="87"/>
    </row>
    <row r="56" spans="1:11" x14ac:dyDescent="0.2">
      <c r="B56" s="165"/>
      <c r="C56" s="166"/>
      <c r="D56" s="166"/>
      <c r="E56" s="172"/>
      <c r="F56" s="156"/>
      <c r="G56" s="173"/>
      <c r="H56" s="172"/>
      <c r="I56" s="172"/>
      <c r="K56" s="87"/>
    </row>
    <row r="57" spans="1:11" x14ac:dyDescent="0.2">
      <c r="B57" s="165">
        <v>9</v>
      </c>
      <c r="C57" s="166"/>
      <c r="D57" s="167" t="s">
        <v>27</v>
      </c>
      <c r="E57" s="166"/>
      <c r="F57" s="167" t="s">
        <v>28</v>
      </c>
      <c r="G57" s="168">
        <v>888.8</v>
      </c>
      <c r="H57" s="172"/>
      <c r="I57" s="172"/>
      <c r="J57" s="155"/>
      <c r="K57" s="159">
        <f>IF(COUNTA(J58:J61)&lt;3,0,IF(COUNTA(J58:J61)=3,SUM(J58:J61),IF(SUM(J58:J61)&gt;0,SUM(J58:J61)-MINA(J58:J61),0)))</f>
        <v>0</v>
      </c>
    </row>
    <row r="58" spans="1:11" x14ac:dyDescent="0.2">
      <c r="B58" s="165"/>
      <c r="C58" s="166"/>
      <c r="D58" s="166"/>
      <c r="E58" s="13">
        <v>123456</v>
      </c>
      <c r="F58" s="14" t="s">
        <v>43</v>
      </c>
      <c r="G58" s="26">
        <v>7.7770000000000001</v>
      </c>
      <c r="H58" s="13">
        <v>0</v>
      </c>
      <c r="I58" s="13">
        <v>0</v>
      </c>
      <c r="J58" s="86">
        <f>SUM(H58:I58)</f>
        <v>0</v>
      </c>
      <c r="K58" s="87"/>
    </row>
    <row r="59" spans="1:11" x14ac:dyDescent="0.2">
      <c r="B59" s="165"/>
      <c r="C59" s="166"/>
      <c r="D59" s="166"/>
      <c r="E59" s="13">
        <v>123456</v>
      </c>
      <c r="F59" s="14" t="s">
        <v>44</v>
      </c>
      <c r="G59" s="26">
        <v>7.7770000000000001</v>
      </c>
      <c r="H59" s="13">
        <v>0</v>
      </c>
      <c r="I59" s="13">
        <v>0</v>
      </c>
      <c r="J59" s="86">
        <f>SUM(H59:I59)</f>
        <v>0</v>
      </c>
      <c r="K59" s="87"/>
    </row>
    <row r="60" spans="1:11" x14ac:dyDescent="0.2">
      <c r="B60" s="165"/>
      <c r="C60" s="166"/>
      <c r="D60" s="166"/>
      <c r="E60" s="13">
        <v>123456</v>
      </c>
      <c r="F60" s="14" t="s">
        <v>45</v>
      </c>
      <c r="G60" s="26">
        <v>7.7770000000000001</v>
      </c>
      <c r="H60" s="13">
        <v>0</v>
      </c>
      <c r="I60" s="13">
        <v>0</v>
      </c>
      <c r="J60" s="86">
        <f>SUM(H60:I60)</f>
        <v>0</v>
      </c>
      <c r="K60" s="87"/>
    </row>
    <row r="61" spans="1:11" x14ac:dyDescent="0.2">
      <c r="B61" s="165"/>
      <c r="C61" s="166"/>
      <c r="D61" s="166"/>
      <c r="E61" s="13">
        <v>123456</v>
      </c>
      <c r="F61" s="14" t="s">
        <v>46</v>
      </c>
      <c r="G61" s="26">
        <v>7.7770000000000001</v>
      </c>
      <c r="H61" s="13">
        <v>0</v>
      </c>
      <c r="I61" s="13">
        <v>0</v>
      </c>
      <c r="J61" s="86">
        <f>SUM(H61:I61)</f>
        <v>0</v>
      </c>
      <c r="K61" s="87"/>
    </row>
    <row r="62" spans="1:11" ht="15" x14ac:dyDescent="0.2">
      <c r="A62" s="42"/>
      <c r="B62" s="169"/>
      <c r="C62" s="42"/>
      <c r="D62" s="42"/>
      <c r="E62"/>
      <c r="F62"/>
      <c r="G62" s="94"/>
      <c r="H62" s="13"/>
      <c r="I62" s="13"/>
      <c r="J62" s="42"/>
      <c r="K62" s="160"/>
    </row>
    <row r="63" spans="1:11" x14ac:dyDescent="0.2">
      <c r="B63" s="165">
        <v>10</v>
      </c>
      <c r="C63" s="166"/>
      <c r="D63" s="167" t="s">
        <v>25</v>
      </c>
      <c r="E63" s="90"/>
      <c r="F63" s="91" t="s">
        <v>26</v>
      </c>
      <c r="G63" s="92">
        <v>888.8</v>
      </c>
      <c r="H63" s="13"/>
      <c r="I63" s="13"/>
      <c r="J63" s="155"/>
      <c r="K63" s="159">
        <f>IF(COUNTA(J64:J67)&lt;3,0,IF(COUNTA(J64:J67)=3,SUM(J64:J67),IF(SUM(J64:J67)&gt;0,SUM(J64:J67)-MINA(J64:J67),0)))</f>
        <v>0</v>
      </c>
    </row>
    <row r="64" spans="1:11" x14ac:dyDescent="0.2">
      <c r="B64" s="165"/>
      <c r="C64" s="166"/>
      <c r="D64" s="166"/>
      <c r="E64" s="13">
        <v>123456</v>
      </c>
      <c r="F64" s="14" t="s">
        <v>43</v>
      </c>
      <c r="G64" s="26">
        <v>7.7770000000000001</v>
      </c>
      <c r="H64" s="13">
        <v>0</v>
      </c>
      <c r="I64" s="13">
        <v>0</v>
      </c>
      <c r="J64" s="86">
        <f>SUM(H64:I64)</f>
        <v>0</v>
      </c>
      <c r="K64" s="87"/>
    </row>
    <row r="65" spans="2:11" x14ac:dyDescent="0.2">
      <c r="B65" s="165"/>
      <c r="C65" s="166"/>
      <c r="D65" s="166"/>
      <c r="E65" s="13">
        <v>123456</v>
      </c>
      <c r="F65" s="14" t="s">
        <v>44</v>
      </c>
      <c r="G65" s="26">
        <v>7.7770000000000001</v>
      </c>
      <c r="H65" s="13">
        <v>0</v>
      </c>
      <c r="I65" s="13">
        <v>0</v>
      </c>
      <c r="J65" s="86">
        <f>SUM(H65:I65)</f>
        <v>0</v>
      </c>
      <c r="K65" s="87"/>
    </row>
    <row r="66" spans="2:11" x14ac:dyDescent="0.2">
      <c r="B66" s="165"/>
      <c r="C66" s="166"/>
      <c r="D66" s="166"/>
      <c r="E66" s="13">
        <v>123456</v>
      </c>
      <c r="F66" s="14" t="s">
        <v>45</v>
      </c>
      <c r="G66" s="26">
        <v>7.7770000000000001</v>
      </c>
      <c r="H66" s="13">
        <v>0</v>
      </c>
      <c r="I66" s="13">
        <v>0</v>
      </c>
      <c r="J66" s="86">
        <f>SUM(H66:I66)</f>
        <v>0</v>
      </c>
      <c r="K66" s="87"/>
    </row>
    <row r="67" spans="2:11" x14ac:dyDescent="0.2">
      <c r="B67" s="165"/>
      <c r="C67" s="166"/>
      <c r="D67" s="166"/>
      <c r="E67" s="13">
        <v>123456</v>
      </c>
      <c r="F67" s="14" t="s">
        <v>46</v>
      </c>
      <c r="G67" s="26">
        <v>7.7770000000000001</v>
      </c>
      <c r="H67" s="13">
        <v>0</v>
      </c>
      <c r="I67" s="13">
        <v>0</v>
      </c>
      <c r="J67" s="86">
        <f>SUM(H67:I67)</f>
        <v>0</v>
      </c>
      <c r="K67" s="87"/>
    </row>
    <row r="68" spans="2:11" x14ac:dyDescent="0.2">
      <c r="B68" s="163"/>
      <c r="H68" s="172"/>
      <c r="I68" s="172"/>
      <c r="K68" s="87"/>
    </row>
    <row r="69" spans="2:11" x14ac:dyDescent="0.2">
      <c r="B69" s="165">
        <v>11</v>
      </c>
      <c r="C69" s="166"/>
      <c r="D69" s="167" t="s">
        <v>24</v>
      </c>
      <c r="E69" s="166"/>
      <c r="F69" s="167" t="s">
        <v>23</v>
      </c>
      <c r="G69" s="168">
        <v>888.8</v>
      </c>
      <c r="H69" s="172"/>
      <c r="I69" s="172"/>
      <c r="J69" s="155"/>
      <c r="K69" s="159">
        <f>IF(COUNTA(J70:J73)&lt;3,0,IF(COUNTA(J70:J73)=3,SUM(J70:J73),IF(SUM(J70:J73)&gt;0,SUM(J70:J73)-MINA(J70:J73),0)))</f>
        <v>0</v>
      </c>
    </row>
    <row r="70" spans="2:11" x14ac:dyDescent="0.2">
      <c r="B70" s="165"/>
      <c r="C70" s="166"/>
      <c r="D70" s="166"/>
      <c r="E70" s="13">
        <v>123456</v>
      </c>
      <c r="F70" s="14" t="s">
        <v>43</v>
      </c>
      <c r="G70" s="26">
        <v>7.7770000000000001</v>
      </c>
      <c r="H70" s="13">
        <v>0</v>
      </c>
      <c r="I70" s="13">
        <v>0</v>
      </c>
      <c r="J70" s="86">
        <f>SUM(H70:I70)</f>
        <v>0</v>
      </c>
      <c r="K70" s="87"/>
    </row>
    <row r="71" spans="2:11" x14ac:dyDescent="0.2">
      <c r="B71" s="165"/>
      <c r="C71" s="166"/>
      <c r="D71" s="166"/>
      <c r="E71" s="13">
        <v>123456</v>
      </c>
      <c r="F71" s="14" t="s">
        <v>44</v>
      </c>
      <c r="G71" s="26">
        <v>7.7770000000000001</v>
      </c>
      <c r="H71" s="13">
        <v>0</v>
      </c>
      <c r="I71" s="13">
        <v>0</v>
      </c>
      <c r="J71" s="86">
        <f>SUM(H71:I71)</f>
        <v>0</v>
      </c>
      <c r="K71" s="87"/>
    </row>
    <row r="72" spans="2:11" x14ac:dyDescent="0.2">
      <c r="B72" s="165"/>
      <c r="C72" s="166"/>
      <c r="D72" s="166"/>
      <c r="E72" s="13">
        <v>123456</v>
      </c>
      <c r="F72" s="14" t="s">
        <v>45</v>
      </c>
      <c r="G72" s="26">
        <v>7.7770000000000001</v>
      </c>
      <c r="H72" s="13">
        <v>0</v>
      </c>
      <c r="I72" s="13">
        <v>0</v>
      </c>
      <c r="J72" s="86">
        <f>SUM(H72:I72)</f>
        <v>0</v>
      </c>
      <c r="K72" s="87"/>
    </row>
    <row r="73" spans="2:11" x14ac:dyDescent="0.2">
      <c r="B73" s="165"/>
      <c r="C73" s="166"/>
      <c r="D73" s="166"/>
      <c r="E73" s="13">
        <v>123456</v>
      </c>
      <c r="F73" s="14" t="s">
        <v>46</v>
      </c>
      <c r="G73" s="26">
        <v>7.7770000000000001</v>
      </c>
      <c r="H73" s="13">
        <v>0</v>
      </c>
      <c r="I73" s="13">
        <v>0</v>
      </c>
      <c r="J73" s="86">
        <f>SUM(H73:I73)</f>
        <v>0</v>
      </c>
      <c r="K73" s="87"/>
    </row>
    <row r="74" spans="2:11" x14ac:dyDescent="0.2">
      <c r="B74" s="163"/>
      <c r="H74" s="172"/>
      <c r="I74" s="172"/>
      <c r="K74" s="87"/>
    </row>
    <row r="75" spans="2:11" x14ac:dyDescent="0.2">
      <c r="B75" s="165">
        <v>12</v>
      </c>
      <c r="C75" s="166"/>
      <c r="D75" s="167" t="s">
        <v>21</v>
      </c>
      <c r="E75" s="166"/>
      <c r="F75" s="167" t="s">
        <v>22</v>
      </c>
      <c r="G75" s="168">
        <v>888.8</v>
      </c>
      <c r="H75" s="172"/>
      <c r="I75" s="172"/>
      <c r="J75" s="155"/>
      <c r="K75" s="159">
        <f>IF(COUNTA(J76:J79)&lt;3,0,IF(COUNTA(J76:J79)=3,SUM(J76:J79),IF(SUM(J76:J79)&gt;0,SUM(J76:J79)-MINA(J76:J79),0)))</f>
        <v>0</v>
      </c>
    </row>
    <row r="76" spans="2:11" x14ac:dyDescent="0.2">
      <c r="B76" s="165"/>
      <c r="C76" s="166"/>
      <c r="D76" s="166"/>
      <c r="E76" s="13">
        <v>123456</v>
      </c>
      <c r="F76" s="14" t="s">
        <v>43</v>
      </c>
      <c r="G76" s="26">
        <v>7.7770000000000001</v>
      </c>
      <c r="H76" s="13">
        <v>0</v>
      </c>
      <c r="I76" s="13">
        <v>0</v>
      </c>
      <c r="J76" s="86">
        <f>SUM(H76:I76)</f>
        <v>0</v>
      </c>
      <c r="K76" s="87"/>
    </row>
    <row r="77" spans="2:11" x14ac:dyDescent="0.2">
      <c r="B77" s="165"/>
      <c r="C77" s="166"/>
      <c r="D77" s="166"/>
      <c r="E77" s="13">
        <v>123456</v>
      </c>
      <c r="F77" s="14" t="s">
        <v>44</v>
      </c>
      <c r="G77" s="26">
        <v>7.7770000000000001</v>
      </c>
      <c r="H77" s="13">
        <v>0</v>
      </c>
      <c r="I77" s="13">
        <v>0</v>
      </c>
      <c r="J77" s="86">
        <f>SUM(H77:I77)</f>
        <v>0</v>
      </c>
      <c r="K77" s="87"/>
    </row>
    <row r="78" spans="2:11" x14ac:dyDescent="0.2">
      <c r="B78" s="165"/>
      <c r="C78" s="166"/>
      <c r="D78" s="166"/>
      <c r="E78" s="13">
        <v>123456</v>
      </c>
      <c r="F78" s="14" t="s">
        <v>45</v>
      </c>
      <c r="G78" s="26">
        <v>7.7770000000000001</v>
      </c>
      <c r="H78" s="13">
        <v>0</v>
      </c>
      <c r="I78" s="13">
        <v>0</v>
      </c>
      <c r="J78" s="86">
        <f>SUM(H78:I78)</f>
        <v>0</v>
      </c>
      <c r="K78" s="87"/>
    </row>
    <row r="79" spans="2:11" x14ac:dyDescent="0.2">
      <c r="B79" s="165"/>
      <c r="C79" s="166"/>
      <c r="D79" s="166"/>
      <c r="E79" s="13">
        <v>123456</v>
      </c>
      <c r="F79" s="14" t="s">
        <v>46</v>
      </c>
      <c r="G79" s="26">
        <v>7.7770000000000001</v>
      </c>
      <c r="H79" s="13">
        <v>0</v>
      </c>
      <c r="I79" s="13">
        <v>0</v>
      </c>
      <c r="J79" s="86">
        <f>SUM(H79:I79)</f>
        <v>0</v>
      </c>
      <c r="K79" s="87"/>
    </row>
    <row r="80" spans="2:11" ht="13.5" thickBot="1" x14ac:dyDescent="0.25">
      <c r="B80" s="170"/>
      <c r="C80" s="171"/>
      <c r="D80" s="171"/>
      <c r="E80" s="174"/>
      <c r="F80" s="174"/>
      <c r="G80" s="175"/>
      <c r="H80" s="161"/>
      <c r="I80" s="161"/>
      <c r="J80" s="161"/>
      <c r="K80" s="162"/>
    </row>
    <row r="81" spans="2:2" x14ac:dyDescent="0.2"/>
    <row r="82" spans="2:2" x14ac:dyDescent="0.2">
      <c r="B82" s="157" t="s">
        <v>50</v>
      </c>
    </row>
    <row r="83" spans="2:2" x14ac:dyDescent="0.2"/>
  </sheetData>
  <sheetProtection selectLockedCells="1"/>
  <protectedRanges>
    <protectedRange password="E95F" sqref="E8:I79" name="Invoer"/>
  </protectedRanges>
  <dataConsolidate/>
  <mergeCells count="5">
    <mergeCell ref="B2:K2"/>
    <mergeCell ref="H6:I6"/>
    <mergeCell ref="F4:F5"/>
    <mergeCell ref="H4:K4"/>
    <mergeCell ref="B4:D4"/>
  </mergeCells>
  <phoneticPr fontId="0" type="noConversion"/>
  <pageMargins left="0.47244094488188981" right="0.43307086614173229" top="0.47244094488188981" bottom="1.3779527559055118" header="0.51181102362204722" footer="0.59055118110236227"/>
  <pageSetup paperSize="9" scale="69" orientation="portrait" horizontalDpi="300" verticalDpi="300" r:id="rId1"/>
  <headerFooter alignWithMargins="0">
    <oddFooter>&amp;C&amp;D &amp;T</oddFooter>
  </headerFooter>
  <ignoredErrors>
    <ignoredError sqref="J46:J4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 codeName="Blad3">
    <pageSetUpPr fitToPage="1"/>
  </sheetPr>
  <dimension ref="A2:Y21"/>
  <sheetViews>
    <sheetView showGridLines="0" defaultGridColor="0" colorId="22" zoomScale="80" zoomScaleNormal="80" workbookViewId="0"/>
  </sheetViews>
  <sheetFormatPr defaultColWidth="0" defaultRowHeight="15" x14ac:dyDescent="0.2"/>
  <cols>
    <col min="1" max="1" width="2.21875" customWidth="1"/>
    <col min="2" max="2" width="5.77734375" style="1" customWidth="1"/>
    <col min="3" max="4" width="29.5546875" customWidth="1"/>
    <col min="5" max="8" width="5.77734375" customWidth="1"/>
    <col min="9" max="9" width="1.77734375" customWidth="1"/>
    <col min="10" max="13" width="5.77734375" customWidth="1"/>
    <col min="14" max="14" width="1.77734375" customWidth="1"/>
    <col min="15" max="19" width="5.77734375" customWidth="1"/>
    <col min="20" max="20" width="2" customWidth="1"/>
    <col min="21" max="21" width="6.5546875" customWidth="1"/>
    <col min="22" max="22" width="9.6640625" customWidth="1"/>
    <col min="23" max="23" width="2.21875" customWidth="1"/>
    <col min="24" max="24" width="3" hidden="1" customWidth="1"/>
    <col min="25" max="25" width="3.6640625" hidden="1" customWidth="1"/>
    <col min="26" max="16384" width="9.77734375" hidden="1"/>
  </cols>
  <sheetData>
    <row r="2" spans="1:25" ht="30" customHeight="1" x14ac:dyDescent="0.2">
      <c r="B2" s="217" t="str">
        <f>'Deelnemers en Scores'!B2</f>
        <v>BK Indoor Teams, Klasse: komt hier</v>
      </c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9"/>
    </row>
    <row r="4" spans="1:25" ht="20.25" x14ac:dyDescent="0.2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22" t="s">
        <v>7</v>
      </c>
      <c r="P4" s="121" t="str">
        <f>'Deelnemers en Scores'!H4</f>
        <v>yyyy-mm-dd</v>
      </c>
      <c r="Q4" s="1"/>
      <c r="R4" s="1"/>
      <c r="S4" s="1"/>
      <c r="T4" s="1"/>
      <c r="U4" s="1"/>
      <c r="V4" s="1"/>
    </row>
    <row r="6" spans="1:25" ht="15.75" thickBot="1" x14ac:dyDescent="0.25"/>
    <row r="7" spans="1:25" ht="21" customHeight="1" x14ac:dyDescent="0.25">
      <c r="B7" s="124"/>
      <c r="C7" s="125"/>
      <c r="D7" s="126"/>
      <c r="E7" s="214" t="s">
        <v>39</v>
      </c>
      <c r="F7" s="215"/>
      <c r="G7" s="215"/>
      <c r="H7" s="216"/>
      <c r="I7" s="128"/>
      <c r="J7" s="214" t="s">
        <v>40</v>
      </c>
      <c r="K7" s="215"/>
      <c r="L7" s="215"/>
      <c r="M7" s="216"/>
      <c r="N7" s="128"/>
      <c r="O7" s="214" t="s">
        <v>41</v>
      </c>
      <c r="P7" s="215"/>
      <c r="Q7" s="215"/>
      <c r="R7" s="216"/>
      <c r="S7" s="127" t="s">
        <v>125</v>
      </c>
      <c r="T7" s="147"/>
      <c r="U7" s="149" t="s">
        <v>3</v>
      </c>
      <c r="V7" s="129" t="s">
        <v>124</v>
      </c>
    </row>
    <row r="8" spans="1:25" ht="21" customHeight="1" thickBot="1" x14ac:dyDescent="0.25">
      <c r="A8" s="1"/>
      <c r="B8" s="139" t="s">
        <v>0</v>
      </c>
      <c r="C8" s="140" t="s">
        <v>10</v>
      </c>
      <c r="D8" s="140" t="s">
        <v>9</v>
      </c>
      <c r="E8" s="141">
        <v>1</v>
      </c>
      <c r="F8" s="142">
        <v>2</v>
      </c>
      <c r="G8" s="142">
        <v>3</v>
      </c>
      <c r="H8" s="143">
        <v>4</v>
      </c>
      <c r="I8" s="144"/>
      <c r="J8" s="141">
        <v>1</v>
      </c>
      <c r="K8" s="142">
        <v>2</v>
      </c>
      <c r="L8" s="142">
        <v>3</v>
      </c>
      <c r="M8" s="143">
        <v>4</v>
      </c>
      <c r="N8" s="144"/>
      <c r="O8" s="141">
        <v>1</v>
      </c>
      <c r="P8" s="142">
        <v>2</v>
      </c>
      <c r="Q8" s="142">
        <v>3</v>
      </c>
      <c r="R8" s="143">
        <v>4</v>
      </c>
      <c r="S8" s="145" t="s">
        <v>126</v>
      </c>
      <c r="T8" s="148"/>
      <c r="U8" s="150" t="s">
        <v>4</v>
      </c>
      <c r="V8" s="146"/>
    </row>
    <row r="9" spans="1:25" ht="19.899999999999999" customHeight="1" x14ac:dyDescent="0.2">
      <c r="A9" s="1"/>
      <c r="B9" s="131">
        <f>IF('Deelnemers en Scores'!B9&gt;0,'Deelnemers en Scores'!B9,"")</f>
        <v>1</v>
      </c>
      <c r="C9" s="132" t="str">
        <f>IF('Deelnemers en Scores'!F9="","",'Deelnemers en Scores'!F9)</f>
        <v>Team naam 1</v>
      </c>
      <c r="D9" s="133" t="str">
        <f>'Deelnemers en Scores'!D9</f>
        <v>Vereniging 1</v>
      </c>
      <c r="E9" s="134" t="str">
        <f>IF('Deelnemers en Scores'!H10=0,"",'Deelnemers en Scores'!H10)</f>
        <v/>
      </c>
      <c r="F9" s="134" t="str">
        <f>IF('Deelnemers en Scores'!H11=0,"",'Deelnemers en Scores'!H11)</f>
        <v/>
      </c>
      <c r="G9" s="134" t="str">
        <f>IF('Deelnemers en Scores'!H12=0,"",'Deelnemers en Scores'!H12)</f>
        <v/>
      </c>
      <c r="H9" s="134" t="str">
        <f>IF('Deelnemers en Scores'!H13=0,"",'Deelnemers en Scores'!H13)</f>
        <v/>
      </c>
      <c r="I9" s="123"/>
      <c r="J9" s="134" t="str">
        <f>IF('Deelnemers en Scores'!I10=0,"",'Deelnemers en Scores'!I10)</f>
        <v/>
      </c>
      <c r="K9" s="134" t="str">
        <f>IF('Deelnemers en Scores'!I11=0,"",'Deelnemers en Scores'!I11)</f>
        <v/>
      </c>
      <c r="L9" s="134" t="str">
        <f>IF('Deelnemers en Scores'!I12=0,"",'Deelnemers en Scores'!I12)</f>
        <v/>
      </c>
      <c r="M9" s="134" t="str">
        <f>IF('Deelnemers en Scores'!I13=0,"",'Deelnemers en Scores'!I13)</f>
        <v/>
      </c>
      <c r="N9" s="123"/>
      <c r="O9" s="135" t="str">
        <f t="shared" ref="O9:O20" si="0">IF(ISNUMBER(J9),E9+J9,"")</f>
        <v/>
      </c>
      <c r="P9" s="136" t="str">
        <f t="shared" ref="P9:P20" si="1">IF(ISNUMBER(K9),F9+K9,"")</f>
        <v/>
      </c>
      <c r="Q9" s="136" t="str">
        <f t="shared" ref="Q9:Q20" si="2">IF(ISNUMBER(L9),G9+L9,"")</f>
        <v/>
      </c>
      <c r="R9" s="137" t="str">
        <f t="shared" ref="R9:R20" si="3">IF(ISNUMBER(M9),H9+M9,"")</f>
        <v/>
      </c>
      <c r="S9" s="138">
        <f t="shared" ref="S9:S20" si="4">IF(COUNT(O9:R9)&lt;4,SUM(O9:R9),SUM(O9:R9)-MIN(O9:R9))</f>
        <v>0</v>
      </c>
      <c r="T9" s="3"/>
      <c r="U9" s="151"/>
      <c r="V9" s="154">
        <f t="shared" ref="V9:V20" si="5">S9+(U9/1000)</f>
        <v>0</v>
      </c>
      <c r="X9" s="153"/>
      <c r="Y9" s="45"/>
    </row>
    <row r="10" spans="1:25" ht="19.899999999999999" customHeight="1" x14ac:dyDescent="0.2">
      <c r="A10" s="1"/>
      <c r="B10" s="130">
        <f>IF('Deelnemers en Scores'!B15&gt;0,'Deelnemers en Scores'!B15,"")</f>
        <v>2</v>
      </c>
      <c r="C10" s="9" t="str">
        <f>IF('Deelnemers en Scores'!F15="","",'Deelnemers en Scores'!F15)</f>
        <v>Team naam 2</v>
      </c>
      <c r="D10" s="10" t="str">
        <f>'Deelnemers en Scores'!D15</f>
        <v>Vereniging 2</v>
      </c>
      <c r="E10" s="33" t="str">
        <f>IF('Deelnemers en Scores'!H16=0,"",'Deelnemers en Scores'!H16)</f>
        <v/>
      </c>
      <c r="F10" s="33" t="str">
        <f>IF('Deelnemers en Scores'!H17=0,"",'Deelnemers en Scores'!H17)</f>
        <v/>
      </c>
      <c r="G10" s="33" t="str">
        <f>IF('Deelnemers en Scores'!H18=0,"",'Deelnemers en Scores'!H18)</f>
        <v/>
      </c>
      <c r="H10" s="33" t="str">
        <f>IF('Deelnemers en Scores'!H19=0,"",'Deelnemers en Scores'!H19)</f>
        <v/>
      </c>
      <c r="I10" s="123"/>
      <c r="J10" s="33" t="str">
        <f>IF('Deelnemers en Scores'!I16=0,"",'Deelnemers en Scores'!I16)</f>
        <v/>
      </c>
      <c r="K10" s="33" t="str">
        <f>IF('Deelnemers en Scores'!I17=0,"",'Deelnemers en Scores'!I17)</f>
        <v/>
      </c>
      <c r="L10" s="33" t="str">
        <f>IF('Deelnemers en Scores'!I18=0,"",'Deelnemers en Scores'!I18)</f>
        <v/>
      </c>
      <c r="M10" s="33" t="str">
        <f>IF('Deelnemers en Scores'!I19=0,"",'Deelnemers en Scores'!I19)</f>
        <v/>
      </c>
      <c r="N10" s="123"/>
      <c r="O10" s="34" t="str">
        <f t="shared" si="0"/>
        <v/>
      </c>
      <c r="P10" s="35" t="str">
        <f t="shared" si="1"/>
        <v/>
      </c>
      <c r="Q10" s="35" t="str">
        <f t="shared" si="2"/>
        <v/>
      </c>
      <c r="R10" s="36" t="str">
        <f t="shared" si="3"/>
        <v/>
      </c>
      <c r="S10" s="138">
        <f t="shared" si="4"/>
        <v>0</v>
      </c>
      <c r="T10" s="3"/>
      <c r="U10" s="152"/>
      <c r="V10" s="154">
        <f t="shared" si="5"/>
        <v>0</v>
      </c>
      <c r="X10" s="153"/>
      <c r="Y10" s="45"/>
    </row>
    <row r="11" spans="1:25" ht="19.899999999999999" customHeight="1" x14ac:dyDescent="0.2">
      <c r="A11" s="1"/>
      <c r="B11" s="130">
        <f>IF('Deelnemers en Scores'!B21&gt;0,'Deelnemers en Scores'!B21,"")</f>
        <v>3</v>
      </c>
      <c r="C11" s="9" t="str">
        <f>IF('Deelnemers en Scores'!F21="","",'Deelnemers en Scores'!F21)</f>
        <v>Team naam 3</v>
      </c>
      <c r="D11" s="10" t="str">
        <f>'Deelnemers en Scores'!D21</f>
        <v>Vereniging 3</v>
      </c>
      <c r="E11" s="33" t="str">
        <f>IF('Deelnemers en Scores'!H22=0,"",'Deelnemers en Scores'!H22)</f>
        <v/>
      </c>
      <c r="F11" s="33" t="str">
        <f>IF('Deelnemers en Scores'!H23=0,"",'Deelnemers en Scores'!H23)</f>
        <v/>
      </c>
      <c r="G11" s="33" t="str">
        <f>IF('Deelnemers en Scores'!H24=0,"",'Deelnemers en Scores'!H24)</f>
        <v/>
      </c>
      <c r="H11" s="33" t="str">
        <f>IF('Deelnemers en Scores'!H25=0,"",'Deelnemers en Scores'!H25)</f>
        <v/>
      </c>
      <c r="I11" s="123"/>
      <c r="J11" s="33" t="str">
        <f>IF('Deelnemers en Scores'!I22=0,"",'Deelnemers en Scores'!I22)</f>
        <v/>
      </c>
      <c r="K11" s="33" t="str">
        <f>IF('Deelnemers en Scores'!I23=0,"",'Deelnemers en Scores'!I23)</f>
        <v/>
      </c>
      <c r="L11" s="33" t="str">
        <f>IF('Deelnemers en Scores'!I24=0,"",'Deelnemers en Scores'!I24)</f>
        <v/>
      </c>
      <c r="M11" s="33" t="str">
        <f>IF('Deelnemers en Scores'!I25=0,"",'Deelnemers en Scores'!I25)</f>
        <v/>
      </c>
      <c r="N11" s="123"/>
      <c r="O11" s="34" t="str">
        <f t="shared" si="0"/>
        <v/>
      </c>
      <c r="P11" s="35" t="str">
        <f t="shared" si="1"/>
        <v/>
      </c>
      <c r="Q11" s="35" t="str">
        <f t="shared" si="2"/>
        <v/>
      </c>
      <c r="R11" s="36" t="str">
        <f t="shared" si="3"/>
        <v/>
      </c>
      <c r="S11" s="138">
        <f t="shared" si="4"/>
        <v>0</v>
      </c>
      <c r="T11" s="3"/>
      <c r="U11" s="152"/>
      <c r="V11" s="154">
        <f t="shared" si="5"/>
        <v>0</v>
      </c>
      <c r="X11" s="153"/>
      <c r="Y11" s="45"/>
    </row>
    <row r="12" spans="1:25" ht="19.899999999999999" customHeight="1" x14ac:dyDescent="0.2">
      <c r="A12" s="1"/>
      <c r="B12" s="130">
        <f>IF('Deelnemers en Scores'!B27&gt;0,'Deelnemers en Scores'!B27,"")</f>
        <v>4</v>
      </c>
      <c r="C12" s="9" t="str">
        <f>IF('Deelnemers en Scores'!F27="","",'Deelnemers en Scores'!F27)</f>
        <v>Team naam 4</v>
      </c>
      <c r="D12" s="10" t="str">
        <f>'Deelnemers en Scores'!D27</f>
        <v>Vereniging 4</v>
      </c>
      <c r="E12" s="33" t="str">
        <f>IF('Deelnemers en Scores'!H28=0,"",'Deelnemers en Scores'!H28)</f>
        <v/>
      </c>
      <c r="F12" s="33" t="str">
        <f>IF('Deelnemers en Scores'!H29=0,"",'Deelnemers en Scores'!H29)</f>
        <v/>
      </c>
      <c r="G12" s="33" t="str">
        <f>IF('Deelnemers en Scores'!H30=0,"",'Deelnemers en Scores'!H30)</f>
        <v/>
      </c>
      <c r="H12" s="33" t="str">
        <f>IF('Deelnemers en Scores'!H31=0,"",'Deelnemers en Scores'!H31)</f>
        <v/>
      </c>
      <c r="I12" s="123"/>
      <c r="J12" s="33" t="str">
        <f>IF('Deelnemers en Scores'!I28=0,"",'Deelnemers en Scores'!I28)</f>
        <v/>
      </c>
      <c r="K12" s="33" t="str">
        <f>IF('Deelnemers en Scores'!I29=0,"",'Deelnemers en Scores'!I29)</f>
        <v/>
      </c>
      <c r="L12" s="33" t="str">
        <f>IF('Deelnemers en Scores'!I30=0,"",'Deelnemers en Scores'!I30)</f>
        <v/>
      </c>
      <c r="M12" s="33" t="str">
        <f>IF('Deelnemers en Scores'!I31=0,"",'Deelnemers en Scores'!I31)</f>
        <v/>
      </c>
      <c r="N12" s="123"/>
      <c r="O12" s="34" t="str">
        <f t="shared" si="0"/>
        <v/>
      </c>
      <c r="P12" s="35" t="str">
        <f t="shared" si="1"/>
        <v/>
      </c>
      <c r="Q12" s="35" t="str">
        <f t="shared" si="2"/>
        <v/>
      </c>
      <c r="R12" s="36" t="str">
        <f t="shared" si="3"/>
        <v/>
      </c>
      <c r="S12" s="138">
        <f t="shared" si="4"/>
        <v>0</v>
      </c>
      <c r="T12" s="3"/>
      <c r="U12" s="152"/>
      <c r="V12" s="154">
        <f t="shared" si="5"/>
        <v>0</v>
      </c>
      <c r="X12" s="153"/>
      <c r="Y12" s="45"/>
    </row>
    <row r="13" spans="1:25" ht="19.899999999999999" customHeight="1" x14ac:dyDescent="0.2">
      <c r="A13" s="1"/>
      <c r="B13" s="130">
        <f>IF('Deelnemers en Scores'!B33&gt;0,'Deelnemers en Scores'!B33,"")</f>
        <v>5</v>
      </c>
      <c r="C13" s="9" t="str">
        <f>IF('Deelnemers en Scores'!F33="","",'Deelnemers en Scores'!F33)</f>
        <v>Team naam 5</v>
      </c>
      <c r="D13" s="10" t="str">
        <f>'Deelnemers en Scores'!D33</f>
        <v>Vereniging 5</v>
      </c>
      <c r="E13" s="33" t="str">
        <f>IF('Deelnemers en Scores'!H34=0,"",'Deelnemers en Scores'!H34)</f>
        <v/>
      </c>
      <c r="F13" s="33" t="str">
        <f>IF('Deelnemers en Scores'!H35=0,"",'Deelnemers en Scores'!H35)</f>
        <v/>
      </c>
      <c r="G13" s="33" t="str">
        <f>IF('Deelnemers en Scores'!H36=0,"",'Deelnemers en Scores'!H36)</f>
        <v/>
      </c>
      <c r="H13" s="33" t="str">
        <f>IF('Deelnemers en Scores'!H37=0,"",'Deelnemers en Scores'!H37)</f>
        <v/>
      </c>
      <c r="I13" s="123"/>
      <c r="J13" s="33" t="str">
        <f>IF('Deelnemers en Scores'!I34=0,"",'Deelnemers en Scores'!I34)</f>
        <v/>
      </c>
      <c r="K13" s="33" t="str">
        <f>IF('Deelnemers en Scores'!I35=0,"",'Deelnemers en Scores'!I35)</f>
        <v/>
      </c>
      <c r="L13" s="33" t="str">
        <f>IF('Deelnemers en Scores'!I36=0,"",'Deelnemers en Scores'!I36)</f>
        <v/>
      </c>
      <c r="M13" s="33" t="str">
        <f>IF('Deelnemers en Scores'!I37=0,"",'Deelnemers en Scores'!I37)</f>
        <v/>
      </c>
      <c r="N13" s="123"/>
      <c r="O13" s="34" t="str">
        <f t="shared" si="0"/>
        <v/>
      </c>
      <c r="P13" s="35" t="str">
        <f t="shared" si="1"/>
        <v/>
      </c>
      <c r="Q13" s="35" t="str">
        <f t="shared" si="2"/>
        <v/>
      </c>
      <c r="R13" s="36" t="str">
        <f t="shared" si="3"/>
        <v/>
      </c>
      <c r="S13" s="138">
        <f t="shared" si="4"/>
        <v>0</v>
      </c>
      <c r="T13" s="3"/>
      <c r="U13" s="152"/>
      <c r="V13" s="154">
        <f t="shared" si="5"/>
        <v>0</v>
      </c>
      <c r="X13" s="153"/>
      <c r="Y13" s="45"/>
    </row>
    <row r="14" spans="1:25" ht="19.899999999999999" customHeight="1" x14ac:dyDescent="0.2">
      <c r="A14" s="1"/>
      <c r="B14" s="130">
        <f>IF('Deelnemers en Scores'!B39&gt;0,'Deelnemers en Scores'!B39,"")</f>
        <v>6</v>
      </c>
      <c r="C14" s="9" t="str">
        <f>IF('Deelnemers en Scores'!F39="","",'Deelnemers en Scores'!F39)</f>
        <v>Team naam 6</v>
      </c>
      <c r="D14" s="10" t="str">
        <f>'Deelnemers en Scores'!D39</f>
        <v>Vereniging 6</v>
      </c>
      <c r="E14" s="33" t="str">
        <f>IF('Deelnemers en Scores'!H40=0,"",'Deelnemers en Scores'!H40)</f>
        <v/>
      </c>
      <c r="F14" s="33" t="str">
        <f>IF('Deelnemers en Scores'!H41=0,"",'Deelnemers en Scores'!H41)</f>
        <v/>
      </c>
      <c r="G14" s="33" t="str">
        <f>IF('Deelnemers en Scores'!H42=0,"",'Deelnemers en Scores'!H42)</f>
        <v/>
      </c>
      <c r="H14" s="33" t="str">
        <f>IF('Deelnemers en Scores'!H43=0,"",'Deelnemers en Scores'!H43)</f>
        <v/>
      </c>
      <c r="I14" s="123"/>
      <c r="J14" s="33" t="str">
        <f>IF('Deelnemers en Scores'!I40=0,"",'Deelnemers en Scores'!I40)</f>
        <v/>
      </c>
      <c r="K14" s="33" t="str">
        <f>IF('Deelnemers en Scores'!I41=0,"",'Deelnemers en Scores'!I41)</f>
        <v/>
      </c>
      <c r="L14" s="33" t="str">
        <f>IF('Deelnemers en Scores'!I42=0,"",'Deelnemers en Scores'!I42)</f>
        <v/>
      </c>
      <c r="M14" s="33" t="str">
        <f>IF('Deelnemers en Scores'!I43=0,"",'Deelnemers en Scores'!I43)</f>
        <v/>
      </c>
      <c r="N14" s="123"/>
      <c r="O14" s="34" t="str">
        <f t="shared" si="0"/>
        <v/>
      </c>
      <c r="P14" s="35" t="str">
        <f t="shared" si="1"/>
        <v/>
      </c>
      <c r="Q14" s="35" t="str">
        <f t="shared" si="2"/>
        <v/>
      </c>
      <c r="R14" s="36" t="str">
        <f t="shared" si="3"/>
        <v/>
      </c>
      <c r="S14" s="138">
        <f t="shared" si="4"/>
        <v>0</v>
      </c>
      <c r="T14" s="3"/>
      <c r="U14" s="152"/>
      <c r="V14" s="154">
        <f t="shared" si="5"/>
        <v>0</v>
      </c>
      <c r="X14" s="153"/>
      <c r="Y14" s="45"/>
    </row>
    <row r="15" spans="1:25" ht="19.899999999999999" customHeight="1" x14ac:dyDescent="0.2">
      <c r="A15" s="1"/>
      <c r="B15" s="130">
        <f>IF('Deelnemers en Scores'!B45&gt;0,'Deelnemers en Scores'!B45,"")</f>
        <v>7</v>
      </c>
      <c r="C15" s="9" t="str">
        <f>IF('Deelnemers en Scores'!F45="","",'Deelnemers en Scores'!F45)</f>
        <v>Team naam 7</v>
      </c>
      <c r="D15" s="10" t="str">
        <f>'Deelnemers en Scores'!D45</f>
        <v>Vereniging 7</v>
      </c>
      <c r="E15" s="33" t="str">
        <f>IF('Deelnemers en Scores'!H46=0,"",'Deelnemers en Scores'!H46)</f>
        <v/>
      </c>
      <c r="F15" s="33" t="str">
        <f>IF('Deelnemers en Scores'!H47=0,"",'Deelnemers en Scores'!H47)</f>
        <v/>
      </c>
      <c r="G15" s="33" t="str">
        <f>IF('Deelnemers en Scores'!H48=0,"",'Deelnemers en Scores'!H48)</f>
        <v/>
      </c>
      <c r="H15" s="33" t="str">
        <f>IF('Deelnemers en Scores'!H49=0,"",'Deelnemers en Scores'!H49)</f>
        <v/>
      </c>
      <c r="I15" s="123"/>
      <c r="J15" s="33" t="str">
        <f>IF('Deelnemers en Scores'!I46=0,"",'Deelnemers en Scores'!I46)</f>
        <v/>
      </c>
      <c r="K15" s="33" t="str">
        <f>IF('Deelnemers en Scores'!I47=0,"",'Deelnemers en Scores'!I47)</f>
        <v/>
      </c>
      <c r="L15" s="33" t="str">
        <f>IF('Deelnemers en Scores'!I48=0,"",'Deelnemers en Scores'!I48)</f>
        <v/>
      </c>
      <c r="M15" s="33" t="str">
        <f>IF('Deelnemers en Scores'!I49=0,"",'Deelnemers en Scores'!I49)</f>
        <v/>
      </c>
      <c r="N15" s="123"/>
      <c r="O15" s="34" t="str">
        <f t="shared" si="0"/>
        <v/>
      </c>
      <c r="P15" s="35" t="str">
        <f t="shared" si="1"/>
        <v/>
      </c>
      <c r="Q15" s="35" t="str">
        <f t="shared" si="2"/>
        <v/>
      </c>
      <c r="R15" s="36" t="str">
        <f t="shared" si="3"/>
        <v/>
      </c>
      <c r="S15" s="138">
        <f t="shared" si="4"/>
        <v>0</v>
      </c>
      <c r="T15" s="3"/>
      <c r="U15" s="152"/>
      <c r="V15" s="154">
        <f t="shared" si="5"/>
        <v>0</v>
      </c>
      <c r="X15" s="153"/>
      <c r="Y15" s="45"/>
    </row>
    <row r="16" spans="1:25" ht="19.899999999999999" customHeight="1" x14ac:dyDescent="0.2">
      <c r="A16" s="1"/>
      <c r="B16" s="130">
        <f>IF('Deelnemers en Scores'!B51&gt;0,'Deelnemers en Scores'!B51,"")</f>
        <v>8</v>
      </c>
      <c r="C16" s="9" t="str">
        <f>IF('Deelnemers en Scores'!F51="","",'Deelnemers en Scores'!F51)</f>
        <v>Team naam 8</v>
      </c>
      <c r="D16" s="10" t="str">
        <f>'Deelnemers en Scores'!D51</f>
        <v>Vereniging 8</v>
      </c>
      <c r="E16" s="33" t="str">
        <f>IF('Deelnemers en Scores'!H52=0,"",'Deelnemers en Scores'!H52)</f>
        <v/>
      </c>
      <c r="F16" s="33" t="str">
        <f>IF('Deelnemers en Scores'!H53=0,"",'Deelnemers en Scores'!H53)</f>
        <v/>
      </c>
      <c r="G16" s="33" t="str">
        <f>IF('Deelnemers en Scores'!H54=0,"",'Deelnemers en Scores'!H54)</f>
        <v/>
      </c>
      <c r="H16" s="33" t="str">
        <f>IF('Deelnemers en Scores'!H55=0,"",'Deelnemers en Scores'!H55)</f>
        <v/>
      </c>
      <c r="I16" s="123"/>
      <c r="J16" s="33" t="str">
        <f>IF('Deelnemers en Scores'!I52=0,"",'Deelnemers en Scores'!I52)</f>
        <v/>
      </c>
      <c r="K16" s="33" t="str">
        <f>IF('Deelnemers en Scores'!I53=0,"",'Deelnemers en Scores'!I53)</f>
        <v/>
      </c>
      <c r="L16" s="33" t="str">
        <f>IF('Deelnemers en Scores'!I54=0,"",'Deelnemers en Scores'!I54)</f>
        <v/>
      </c>
      <c r="M16" s="33" t="str">
        <f>IF('Deelnemers en Scores'!I55=0,"",'Deelnemers en Scores'!I55)</f>
        <v/>
      </c>
      <c r="N16" s="123"/>
      <c r="O16" s="34" t="str">
        <f t="shared" si="0"/>
        <v/>
      </c>
      <c r="P16" s="35" t="str">
        <f t="shared" si="1"/>
        <v/>
      </c>
      <c r="Q16" s="35" t="str">
        <f t="shared" si="2"/>
        <v/>
      </c>
      <c r="R16" s="36" t="str">
        <f t="shared" si="3"/>
        <v/>
      </c>
      <c r="S16" s="138">
        <f t="shared" si="4"/>
        <v>0</v>
      </c>
      <c r="T16" s="3"/>
      <c r="U16" s="152"/>
      <c r="V16" s="154">
        <f t="shared" si="5"/>
        <v>0</v>
      </c>
      <c r="X16" s="153"/>
      <c r="Y16" s="45"/>
    </row>
    <row r="17" spans="1:25" ht="20.25" customHeight="1" x14ac:dyDescent="0.2">
      <c r="A17" s="1"/>
      <c r="B17" s="130">
        <f>IF('Deelnemers en Scores'!B57&gt;0,'Deelnemers en Scores'!B57,"")</f>
        <v>9</v>
      </c>
      <c r="C17" s="9" t="str">
        <f>IF('Deelnemers en Scores'!F57="","",'Deelnemers en Scores'!F57)</f>
        <v>Team naam 9</v>
      </c>
      <c r="D17" s="10" t="str">
        <f>'Deelnemers en Scores'!D57</f>
        <v>Vereniging 9</v>
      </c>
      <c r="E17" s="33" t="str">
        <f>IF('Deelnemers en Scores'!H58=0,"",'Deelnemers en Scores'!H58)</f>
        <v/>
      </c>
      <c r="F17" s="33" t="str">
        <f>IF('Deelnemers en Scores'!H59=0,"",'Deelnemers en Scores'!H59)</f>
        <v/>
      </c>
      <c r="G17" s="33" t="str">
        <f>IF('Deelnemers en Scores'!H60=0,"",'Deelnemers en Scores'!H60)</f>
        <v/>
      </c>
      <c r="H17" s="33" t="str">
        <f>IF('Deelnemers en Scores'!H61=0,"",'Deelnemers en Scores'!H61)</f>
        <v/>
      </c>
      <c r="I17" s="123"/>
      <c r="J17" s="33" t="str">
        <f>IF('Deelnemers en Scores'!I58=0,"",'Deelnemers en Scores'!I58)</f>
        <v/>
      </c>
      <c r="K17" s="33" t="str">
        <f>IF('Deelnemers en Scores'!I59=0,"",'Deelnemers en Scores'!I59)</f>
        <v/>
      </c>
      <c r="L17" s="33" t="str">
        <f>IF('Deelnemers en Scores'!I60=0,"",'Deelnemers en Scores'!I60)</f>
        <v/>
      </c>
      <c r="M17" s="33" t="str">
        <f>IF('Deelnemers en Scores'!I61=0,"",'Deelnemers en Scores'!I61)</f>
        <v/>
      </c>
      <c r="N17" s="123"/>
      <c r="O17" s="34" t="str">
        <f t="shared" si="0"/>
        <v/>
      </c>
      <c r="P17" s="35" t="str">
        <f t="shared" si="1"/>
        <v/>
      </c>
      <c r="Q17" s="35" t="str">
        <f t="shared" si="2"/>
        <v/>
      </c>
      <c r="R17" s="36" t="str">
        <f t="shared" si="3"/>
        <v/>
      </c>
      <c r="S17" s="138">
        <f t="shared" si="4"/>
        <v>0</v>
      </c>
      <c r="T17" s="3"/>
      <c r="U17" s="152"/>
      <c r="V17" s="154">
        <f t="shared" si="5"/>
        <v>0</v>
      </c>
      <c r="X17" s="153"/>
      <c r="Y17" s="45"/>
    </row>
    <row r="18" spans="1:25" ht="20.25" customHeight="1" x14ac:dyDescent="0.2">
      <c r="A18" s="1"/>
      <c r="B18" s="130">
        <f>IF('Deelnemers en Scores'!B63&gt;0,'Deelnemers en Scores'!B63,"")</f>
        <v>10</v>
      </c>
      <c r="C18" s="9" t="str">
        <f>IF('Deelnemers en Scores'!F63="","",'Deelnemers en Scores'!F63)</f>
        <v>Team naam 10</v>
      </c>
      <c r="D18" s="10" t="str">
        <f>'Deelnemers en Scores'!D63</f>
        <v>Vereniging 10</v>
      </c>
      <c r="E18" s="33" t="str">
        <f>IF('Deelnemers en Scores'!H64=0,"",'Deelnemers en Scores'!H64)</f>
        <v/>
      </c>
      <c r="F18" s="33" t="str">
        <f>IF('Deelnemers en Scores'!H65=0,"",'Deelnemers en Scores'!H65)</f>
        <v/>
      </c>
      <c r="G18" s="33" t="str">
        <f>IF('Deelnemers en Scores'!H66=0,"",'Deelnemers en Scores'!H66)</f>
        <v/>
      </c>
      <c r="H18" s="33" t="str">
        <f>IF('Deelnemers en Scores'!H67=0,"",'Deelnemers en Scores'!H67)</f>
        <v/>
      </c>
      <c r="I18" s="123"/>
      <c r="J18" s="33" t="str">
        <f>IF('Deelnemers en Scores'!I64=0,"",'Deelnemers en Scores'!I64)</f>
        <v/>
      </c>
      <c r="K18" s="33" t="str">
        <f>IF('Deelnemers en Scores'!I65=0,"",'Deelnemers en Scores'!I65)</f>
        <v/>
      </c>
      <c r="L18" s="33" t="str">
        <f>IF('Deelnemers en Scores'!I66=0,"",'Deelnemers en Scores'!I66)</f>
        <v/>
      </c>
      <c r="M18" s="33" t="str">
        <f>IF('Deelnemers en Scores'!I67=0,"",'Deelnemers en Scores'!I67)</f>
        <v/>
      </c>
      <c r="N18" s="123"/>
      <c r="O18" s="34" t="str">
        <f t="shared" si="0"/>
        <v/>
      </c>
      <c r="P18" s="35" t="str">
        <f t="shared" si="1"/>
        <v/>
      </c>
      <c r="Q18" s="35" t="str">
        <f t="shared" si="2"/>
        <v/>
      </c>
      <c r="R18" s="36" t="str">
        <f t="shared" si="3"/>
        <v/>
      </c>
      <c r="S18" s="138">
        <f t="shared" si="4"/>
        <v>0</v>
      </c>
      <c r="T18" s="3"/>
      <c r="U18" s="152"/>
      <c r="V18" s="154">
        <f t="shared" si="5"/>
        <v>0</v>
      </c>
      <c r="X18" s="153"/>
      <c r="Y18" s="45"/>
    </row>
    <row r="19" spans="1:25" ht="20.25" customHeight="1" x14ac:dyDescent="0.2">
      <c r="A19" s="1"/>
      <c r="B19" s="130">
        <f>IF('Deelnemers en Scores'!B69&gt;0,'Deelnemers en Scores'!B69,"")</f>
        <v>11</v>
      </c>
      <c r="C19" s="9" t="str">
        <f>IF('Deelnemers en Scores'!F69="","",'Deelnemers en Scores'!F69)</f>
        <v>Team naam 11</v>
      </c>
      <c r="D19" s="10" t="str">
        <f>'Deelnemers en Scores'!D69</f>
        <v>Vereniging 11</v>
      </c>
      <c r="E19" s="33" t="str">
        <f>IF('Deelnemers en Scores'!H70=0,"",'Deelnemers en Scores'!H70)</f>
        <v/>
      </c>
      <c r="F19" s="33" t="str">
        <f>IF('Deelnemers en Scores'!H71=0,"",'Deelnemers en Scores'!H71)</f>
        <v/>
      </c>
      <c r="G19" s="33" t="str">
        <f>IF('Deelnemers en Scores'!H72=0,"",'Deelnemers en Scores'!H72)</f>
        <v/>
      </c>
      <c r="H19" s="33" t="str">
        <f>IF('Deelnemers en Scores'!H73=0,"",'Deelnemers en Scores'!H73)</f>
        <v/>
      </c>
      <c r="I19" s="123"/>
      <c r="J19" s="33" t="str">
        <f>IF('Deelnemers en Scores'!I70=0,"",'Deelnemers en Scores'!I70)</f>
        <v/>
      </c>
      <c r="K19" s="33" t="str">
        <f>IF('Deelnemers en Scores'!I71=0,"",'Deelnemers en Scores'!I71)</f>
        <v/>
      </c>
      <c r="L19" s="33" t="str">
        <f>IF('Deelnemers en Scores'!I72=0,"",'Deelnemers en Scores'!I72)</f>
        <v/>
      </c>
      <c r="M19" s="33" t="str">
        <f>IF('Deelnemers en Scores'!I73=0,"",'Deelnemers en Scores'!I73)</f>
        <v/>
      </c>
      <c r="N19" s="123"/>
      <c r="O19" s="34" t="str">
        <f t="shared" si="0"/>
        <v/>
      </c>
      <c r="P19" s="35" t="str">
        <f t="shared" si="1"/>
        <v/>
      </c>
      <c r="Q19" s="35" t="str">
        <f t="shared" si="2"/>
        <v/>
      </c>
      <c r="R19" s="36" t="str">
        <f t="shared" si="3"/>
        <v/>
      </c>
      <c r="S19" s="138">
        <f t="shared" si="4"/>
        <v>0</v>
      </c>
      <c r="T19" s="3"/>
      <c r="U19" s="152"/>
      <c r="V19" s="154">
        <f t="shared" si="5"/>
        <v>0</v>
      </c>
      <c r="X19" s="153"/>
      <c r="Y19" s="45"/>
    </row>
    <row r="20" spans="1:25" ht="20.25" customHeight="1" thickBot="1" x14ac:dyDescent="0.25">
      <c r="A20" s="1"/>
      <c r="B20" s="187">
        <f>IF('Deelnemers en Scores'!B75&gt;0,'Deelnemers en Scores'!B75,"")</f>
        <v>12</v>
      </c>
      <c r="C20" s="188" t="str">
        <f>IF('Deelnemers en Scores'!F75="","",'Deelnemers en Scores'!F75)</f>
        <v>Team naam 12</v>
      </c>
      <c r="D20" s="189" t="str">
        <f>'Deelnemers en Scores'!D75</f>
        <v>Vereniging 12</v>
      </c>
      <c r="E20" s="190" t="str">
        <f>IF('Deelnemers en Scores'!H76=0,"",'Deelnemers en Scores'!H76)</f>
        <v/>
      </c>
      <c r="F20" s="190" t="str">
        <f>IF('Deelnemers en Scores'!H77=0,"",'Deelnemers en Scores'!H77)</f>
        <v/>
      </c>
      <c r="G20" s="190" t="str">
        <f>IF('Deelnemers en Scores'!H78=0,"",'Deelnemers en Scores'!H78)</f>
        <v/>
      </c>
      <c r="H20" s="190" t="str">
        <f>IF('Deelnemers en Scores'!H79=0,"",'Deelnemers en Scores'!H79)</f>
        <v/>
      </c>
      <c r="I20" s="123"/>
      <c r="J20" s="190" t="str">
        <f>IF('Deelnemers en Scores'!I76=0,"",'Deelnemers en Scores'!I76)</f>
        <v/>
      </c>
      <c r="K20" s="190" t="str">
        <f>IF('Deelnemers en Scores'!I77=0,"",'Deelnemers en Scores'!I77)</f>
        <v/>
      </c>
      <c r="L20" s="190" t="str">
        <f>IF('Deelnemers en Scores'!I78=0,"",'Deelnemers en Scores'!I78)</f>
        <v/>
      </c>
      <c r="M20" s="190" t="str">
        <f>IF('Deelnemers en Scores'!I79=0,"",'Deelnemers en Scores'!I79)</f>
        <v/>
      </c>
      <c r="N20" s="123"/>
      <c r="O20" s="191" t="str">
        <f t="shared" si="0"/>
        <v/>
      </c>
      <c r="P20" s="192" t="str">
        <f t="shared" si="1"/>
        <v/>
      </c>
      <c r="Q20" s="192" t="str">
        <f t="shared" si="2"/>
        <v/>
      </c>
      <c r="R20" s="193" t="str">
        <f t="shared" si="3"/>
        <v/>
      </c>
      <c r="S20" s="194">
        <f t="shared" si="4"/>
        <v>0</v>
      </c>
      <c r="T20" s="197"/>
      <c r="U20" s="195"/>
      <c r="V20" s="196">
        <f t="shared" si="5"/>
        <v>0</v>
      </c>
      <c r="X20" s="153"/>
      <c r="Y20" s="45"/>
    </row>
    <row r="21" spans="1:25" x14ac:dyDescent="0.2">
      <c r="B21" s="198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</row>
  </sheetData>
  <sheetProtection selectLockedCells="1" selectUnlockedCells="1"/>
  <autoFilter ref="V8:V20" xr:uid="{00000000-0001-0000-0200-000000000000}"/>
  <sortState xmlns:xlrd2="http://schemas.microsoft.com/office/spreadsheetml/2017/richdata2" ref="B9:V20">
    <sortCondition ref="B9"/>
  </sortState>
  <mergeCells count="4">
    <mergeCell ref="E7:H7"/>
    <mergeCell ref="J7:M7"/>
    <mergeCell ref="O7:R7"/>
    <mergeCell ref="B2:V2"/>
  </mergeCells>
  <phoneticPr fontId="0" type="noConversion"/>
  <conditionalFormatting sqref="V9:V20">
    <cfRule type="cellIs" dxfId="13" priority="1" stopIfTrue="1" operator="lessThan">
      <formula>1</formula>
    </cfRule>
    <cfRule type="duplicateValues" dxfId="12" priority="2"/>
  </conditionalFormatting>
  <pageMargins left="0.19685039370078741" right="0.39370078740157483" top="0.78740157480314965" bottom="0.39370078740157483" header="0.51181102362204722" footer="0.51181102362204722"/>
  <pageSetup paperSize="9" scale="71" orientation="landscape" horizontalDpi="300" verticalDpi="300" r:id="rId1"/>
  <headerFooter alignWithMargins="0">
    <oddFooter>&amp;C&amp;D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5BE2-A3B7-4D4E-AAA1-4E21D513A6F4}">
  <sheetPr codeName="Blad6">
    <pageSetUpPr fitToPage="1"/>
  </sheetPr>
  <dimension ref="A1:AS39"/>
  <sheetViews>
    <sheetView showGridLines="0" zoomScale="55" zoomScaleNormal="55" zoomScaleSheetLayoutView="40" workbookViewId="0"/>
  </sheetViews>
  <sheetFormatPr defaultColWidth="0" defaultRowHeight="15" zeroHeight="1" x14ac:dyDescent="0.2"/>
  <cols>
    <col min="1" max="1" width="2.77734375" style="16" customWidth="1"/>
    <col min="2" max="2" width="41.44140625" style="16" customWidth="1"/>
    <col min="3" max="3" width="2" style="16" customWidth="1"/>
    <col min="4" max="4" width="44.109375" style="16" customWidth="1"/>
    <col min="5" max="5" width="1.77734375" style="16" customWidth="1"/>
    <col min="6" max="6" width="9.5546875" style="16" customWidth="1"/>
    <col min="7" max="7" width="2.109375" style="16" customWidth="1"/>
    <col min="8" max="8" width="11.5546875" style="16" bestFit="1" customWidth="1"/>
    <col min="9" max="11" width="2.77734375" style="16" customWidth="1"/>
    <col min="12" max="12" width="44.6640625" style="16" customWidth="1"/>
    <col min="13" max="13" width="1.77734375" style="16" customWidth="1"/>
    <col min="14" max="14" width="9.77734375" style="16" customWidth="1"/>
    <col min="15" max="15" width="1.21875" style="16" customWidth="1"/>
    <col min="16" max="16" width="12.109375" style="16" customWidth="1"/>
    <col min="17" max="19" width="2.77734375" style="16" customWidth="1"/>
    <col min="20" max="20" width="47.77734375" style="16" customWidth="1"/>
    <col min="21" max="21" width="1.77734375" style="16" customWidth="1"/>
    <col min="22" max="22" width="9.77734375" style="16" customWidth="1"/>
    <col min="23" max="23" width="2" style="16" customWidth="1"/>
    <col min="24" max="24" width="11.6640625" style="16" customWidth="1"/>
    <col min="25" max="25" width="2.33203125" style="16" customWidth="1"/>
    <col min="26" max="26" width="21.6640625" style="16" customWidth="1"/>
    <col min="27" max="27" width="7.88671875" style="16" hidden="1" customWidth="1"/>
    <col min="28" max="30" width="11.21875" style="16" hidden="1" customWidth="1"/>
    <col min="31" max="31" width="9.21875" style="16" hidden="1" customWidth="1"/>
    <col min="32" max="32" width="14.109375" style="16" hidden="1" customWidth="1"/>
    <col min="33" max="33" width="8.6640625" style="16" hidden="1" customWidth="1"/>
    <col min="34" max="36" width="11.21875" style="16" hidden="1" customWidth="1"/>
    <col min="37" max="37" width="9.21875" style="16" hidden="1" customWidth="1"/>
    <col min="38" max="38" width="11.21875" style="16" hidden="1" customWidth="1"/>
    <col min="39" max="39" width="9.5546875" style="16" hidden="1" customWidth="1"/>
    <col min="40" max="41" width="11.21875" style="16" hidden="1" customWidth="1"/>
    <col min="42" max="43" width="9.5546875" style="16" hidden="1" customWidth="1"/>
    <col min="44" max="44" width="11.21875" style="16" hidden="1" customWidth="1"/>
    <col min="45" max="45" width="2" style="16" hidden="1" customWidth="1"/>
    <col min="46" max="16384" width="9.5546875" hidden="1"/>
  </cols>
  <sheetData>
    <row r="1" spans="1:45" ht="16.5" customHeight="1" x14ac:dyDescent="0.2"/>
    <row r="2" spans="1:45" ht="19.5" customHeight="1" x14ac:dyDescent="0.2"/>
    <row r="3" spans="1:45" ht="19.5" customHeight="1" x14ac:dyDescent="0.2"/>
    <row r="4" spans="1:45" ht="40.5" customHeight="1" x14ac:dyDescent="0.25">
      <c r="B4" s="220" t="str">
        <f>'Deelnemers en Scores'!B2</f>
        <v>BK Indoor Teams, Klasse: komt hier</v>
      </c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W4" s="221"/>
      <c r="X4" s="222"/>
      <c r="Y4" s="25"/>
      <c r="Z4"/>
      <c r="AA4"/>
      <c r="AB4"/>
      <c r="AC4"/>
      <c r="AD4"/>
      <c r="AE4"/>
      <c r="AF4"/>
      <c r="AG4"/>
      <c r="AK4"/>
      <c r="AL4"/>
      <c r="AM4"/>
      <c r="AN4"/>
      <c r="AO4"/>
      <c r="AP4"/>
      <c r="AQ4"/>
      <c r="AR4"/>
      <c r="AS4"/>
    </row>
    <row r="5" spans="1:45" s="3" customFormat="1" x14ac:dyDescent="0.2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</row>
    <row r="6" spans="1:45" ht="15.75" x14ac:dyDescent="0.25">
      <c r="B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45" ht="19.5" customHeight="1" x14ac:dyDescent="0.2"/>
    <row r="8" spans="1:45" ht="30" x14ac:dyDescent="0.4">
      <c r="B8" s="66" t="s">
        <v>85</v>
      </c>
      <c r="C8" s="67"/>
      <c r="D8" s="67"/>
      <c r="E8" s="67"/>
      <c r="F8" s="67"/>
      <c r="G8" s="67"/>
      <c r="H8" s="68"/>
      <c r="L8" s="66" t="s">
        <v>1</v>
      </c>
      <c r="M8" s="67"/>
      <c r="N8" s="67"/>
      <c r="O8" s="67"/>
      <c r="P8" s="68"/>
      <c r="Z8" s="18"/>
      <c r="AA8" s="18"/>
      <c r="AB8" s="37" t="s">
        <v>88</v>
      </c>
      <c r="AC8" s="18"/>
      <c r="AD8" s="18"/>
      <c r="AE8" s="18"/>
      <c r="AF8" s="18"/>
      <c r="AG8" s="18"/>
      <c r="AH8" s="37" t="s">
        <v>86</v>
      </c>
      <c r="AI8" s="18"/>
      <c r="AJ8" s="18"/>
      <c r="AK8" s="18"/>
      <c r="AL8" s="18"/>
      <c r="AM8" s="18"/>
      <c r="AN8" s="37" t="s">
        <v>87</v>
      </c>
    </row>
    <row r="9" spans="1:45" s="3" customFormat="1" x14ac:dyDescent="0.2">
      <c r="A9" s="39"/>
      <c r="B9" s="39"/>
      <c r="C9" s="39"/>
      <c r="D9" s="39"/>
      <c r="E9" s="39"/>
      <c r="F9" s="39"/>
      <c r="G9" s="39"/>
      <c r="H9" s="39"/>
      <c r="I9" s="41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</row>
    <row r="10" spans="1:45" s="3" customFormat="1" x14ac:dyDescent="0.2">
      <c r="A10" s="39"/>
      <c r="B10" s="39"/>
      <c r="C10" s="39"/>
      <c r="D10" s="39"/>
      <c r="E10" s="39"/>
      <c r="F10" s="39"/>
      <c r="G10" s="39"/>
      <c r="H10" s="39"/>
      <c r="I10" s="41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</row>
    <row r="11" spans="1:45" ht="32.25" customHeight="1" x14ac:dyDescent="0.2">
      <c r="F11" s="43" t="s">
        <v>69</v>
      </c>
      <c r="H11" s="43" t="s">
        <v>70</v>
      </c>
      <c r="I11" s="43"/>
      <c r="Z11" s="18"/>
      <c r="AA11" s="18"/>
      <c r="AB11" s="45" t="s">
        <v>90</v>
      </c>
      <c r="AC11" s="45" t="s">
        <v>89</v>
      </c>
      <c r="AD11" s="55" t="s">
        <v>91</v>
      </c>
      <c r="AE11" s="45" t="s">
        <v>92</v>
      </c>
      <c r="AF11" s="45" t="s">
        <v>93</v>
      </c>
      <c r="AG11" s="18"/>
      <c r="AM11" s="18"/>
      <c r="AN11" s="18"/>
      <c r="AO11" s="18"/>
    </row>
    <row r="12" spans="1:45" ht="30" customHeight="1" x14ac:dyDescent="0.2">
      <c r="A12" s="75">
        <v>1</v>
      </c>
      <c r="B12" s="4" t="str">
        <f>IF(INDEX(Uitslag!C$9:V$20,A12,20)&gt;0,INDEX(Uitslag!C$9:C$20,A12,1),"BYE")</f>
        <v>BYE</v>
      </c>
      <c r="C12" s="5"/>
      <c r="D12" s="4" t="str">
        <f>IF(INDEX(Uitslag!C$9:V$20,A12,20)&gt;0,INDEX(Uitslag!D$9:D$20,A12,1),"")</f>
        <v/>
      </c>
      <c r="E12" s="72"/>
      <c r="F12" s="74"/>
      <c r="G12" s="73"/>
      <c r="H12" s="176"/>
      <c r="I12" s="182" t="str">
        <f>IF(AND(ABS(H12-H14)&lt;1,H12&gt;H14),"*","")</f>
        <v/>
      </c>
      <c r="J12" s="79"/>
      <c r="K12" s="78"/>
      <c r="AB12" s="12"/>
      <c r="AC12" s="38"/>
      <c r="AD12" s="38"/>
      <c r="AE12" s="38">
        <f>F12+H12</f>
        <v>0</v>
      </c>
      <c r="AF12" s="38" t="b">
        <f>AND(AD13=TRUE,AE12&gt;AE14)</f>
        <v>0</v>
      </c>
    </row>
    <row r="13" spans="1:45" ht="30" customHeight="1" x14ac:dyDescent="0.2">
      <c r="A13" s="102"/>
      <c r="B13" s="113"/>
      <c r="C13" s="113"/>
      <c r="D13" s="113"/>
      <c r="E13" s="42"/>
      <c r="F13" s="104"/>
      <c r="G13" s="105"/>
      <c r="H13" s="106" t="str">
        <f>IF(AC13=TRUE,"SO","")</f>
        <v/>
      </c>
      <c r="I13" s="106"/>
      <c r="J13" s="79"/>
      <c r="K13" s="78"/>
      <c r="L13" s="18"/>
      <c r="AB13" s="38" t="b">
        <f>AND(F12&lt;&gt;"",F14&lt;&gt;"")</f>
        <v>0</v>
      </c>
      <c r="AC13" s="38" t="b">
        <f>AND(AB13=TRUE,F12=F14)</f>
        <v>0</v>
      </c>
      <c r="AD13" s="38" t="b">
        <f>IF(AB13=FALSE,FALSE,OR(AC13=FALSE,AND(H12&lt;&gt;"",H14&lt;&gt;"")))</f>
        <v>0</v>
      </c>
      <c r="AE13" s="21"/>
      <c r="AF13" s="21"/>
      <c r="AH13" s="45" t="s">
        <v>90</v>
      </c>
      <c r="AI13" s="45" t="s">
        <v>89</v>
      </c>
      <c r="AJ13" s="55" t="s">
        <v>91</v>
      </c>
      <c r="AK13" s="45" t="s">
        <v>92</v>
      </c>
      <c r="AL13" s="45" t="s">
        <v>71</v>
      </c>
    </row>
    <row r="14" spans="1:45" ht="30" customHeight="1" x14ac:dyDescent="0.2">
      <c r="A14" s="75">
        <v>8</v>
      </c>
      <c r="B14" s="4" t="str">
        <f>IF(INDEX(Uitslag!C$9:V$20,A14,20)&gt;0,INDEX(Uitslag!C$9:C$20,A14,1),"BYE")</f>
        <v>BYE</v>
      </c>
      <c r="C14" s="5"/>
      <c r="D14" s="4" t="str">
        <f>IF(INDEX(Uitslag!C$9:V$20,A14,20)&gt;0,INDEX(Uitslag!D$9:D$20,A14,1),"")</f>
        <v/>
      </c>
      <c r="E14" s="72"/>
      <c r="F14" s="74"/>
      <c r="G14" s="73"/>
      <c r="H14" s="176"/>
      <c r="I14" s="183" t="str">
        <f>IF(AND(ABS(H12-H14)&lt;1,H14&gt;H12),"*","")</f>
        <v/>
      </c>
      <c r="J14" s="79"/>
      <c r="N14" s="43" t="s">
        <v>69</v>
      </c>
      <c r="O14" s="44"/>
      <c r="P14" s="43" t="s">
        <v>70</v>
      </c>
      <c r="S14" s="24"/>
      <c r="AB14" s="12"/>
      <c r="AC14" s="38"/>
      <c r="AD14" s="38"/>
      <c r="AE14" s="38">
        <f>F14+H14</f>
        <v>0</v>
      </c>
      <c r="AF14" s="38" t="b">
        <f>AND(AD13=TRUE,AE14&gt;AE12)</f>
        <v>0</v>
      </c>
      <c r="AG14" s="43"/>
      <c r="AH14" s="12"/>
      <c r="AI14" s="38"/>
      <c r="AJ14" s="38"/>
      <c r="AM14" s="43"/>
    </row>
    <row r="15" spans="1:45" ht="30" customHeight="1" x14ac:dyDescent="0.2">
      <c r="A15" s="102"/>
      <c r="B15" s="109"/>
      <c r="C15" s="109"/>
      <c r="D15" s="109"/>
      <c r="E15" s="72"/>
      <c r="F15" s="110"/>
      <c r="G15" s="111"/>
      <c r="H15" s="110"/>
      <c r="I15" s="110"/>
      <c r="J15" s="79"/>
      <c r="K15" s="75">
        <v>1</v>
      </c>
      <c r="L15" s="4" t="str">
        <f>IF(AF12=TRUE,B12,IF(AF14=TRUE,B14,""))</f>
        <v/>
      </c>
      <c r="M15" s="46"/>
      <c r="N15" s="74"/>
      <c r="O15" s="12"/>
      <c r="P15" s="176"/>
      <c r="Q15" s="182" t="str">
        <f>IF(AND(ABS(P15-P17)&lt;1,P15&gt;P17),"*","")</f>
        <v/>
      </c>
      <c r="R15" s="76"/>
      <c r="S15" s="24"/>
      <c r="AB15" s="12"/>
      <c r="AC15" s="38"/>
      <c r="AD15" s="38"/>
      <c r="AE15" s="38"/>
      <c r="AF15" s="38"/>
      <c r="AG15" s="43"/>
      <c r="AK15" s="38">
        <f>N15+P15</f>
        <v>0</v>
      </c>
      <c r="AL15" s="38" t="b">
        <f>AND(AJ16=TRUE,AK15&gt;AK17)</f>
        <v>0</v>
      </c>
      <c r="AM15" s="43"/>
      <c r="AN15" s="37"/>
      <c r="AO15" s="37"/>
      <c r="AP15" s="40"/>
      <c r="AQ15" s="41"/>
      <c r="AR15" s="41"/>
    </row>
    <row r="16" spans="1:45" ht="30" customHeight="1" x14ac:dyDescent="0.4">
      <c r="A16" s="102"/>
      <c r="B16" s="103"/>
      <c r="C16" s="103"/>
      <c r="D16" s="103"/>
      <c r="E16" s="42"/>
      <c r="F16" s="104"/>
      <c r="G16" s="105"/>
      <c r="H16" s="106"/>
      <c r="I16" s="106"/>
      <c r="J16" s="78"/>
      <c r="K16" s="78"/>
      <c r="L16" s="19"/>
      <c r="N16" s="20"/>
      <c r="O16" s="21"/>
      <c r="P16" s="180" t="str">
        <f>IF(AI16=TRUE,"SO","")</f>
        <v/>
      </c>
      <c r="Q16" s="112"/>
      <c r="R16" s="76"/>
      <c r="T16" s="69" t="s">
        <v>2</v>
      </c>
      <c r="U16" s="70"/>
      <c r="V16" s="70"/>
      <c r="W16" s="70"/>
      <c r="X16" s="71"/>
      <c r="AB16" s="24"/>
      <c r="AC16" s="24"/>
      <c r="AD16" s="24"/>
      <c r="AE16" s="24"/>
      <c r="AF16" s="24"/>
      <c r="AG16" s="24"/>
      <c r="AH16" s="38" t="b">
        <f>AND(N15&lt;&gt;"",N17&lt;&gt;"")</f>
        <v>0</v>
      </c>
      <c r="AI16" s="38" t="b">
        <f>AND(AH16=TRUE,N15=N17)</f>
        <v>0</v>
      </c>
      <c r="AJ16" s="38" t="b">
        <f>IF(AH16=FALSE,FALSE,OR(AI16=FALSE,AND(P15&lt;&gt;"",P17&lt;&gt;"")))</f>
        <v>0</v>
      </c>
      <c r="AK16" s="21"/>
      <c r="AL16" s="21"/>
      <c r="AM16" s="18"/>
    </row>
    <row r="17" spans="1:44" ht="30" customHeight="1" x14ac:dyDescent="0.2">
      <c r="I17" s="17"/>
      <c r="J17" s="79"/>
      <c r="K17" s="75">
        <v>4</v>
      </c>
      <c r="L17" s="4" t="str">
        <f>IF(AF18=TRUE,B18,IF(AF20=TRUE,B20,""))</f>
        <v/>
      </c>
      <c r="M17" s="46"/>
      <c r="N17" s="74"/>
      <c r="O17" s="12"/>
      <c r="P17" s="176"/>
      <c r="Q17" s="183" t="str">
        <f>IF(AND(ABS(P15-P17)&lt;1,P17&gt;P15),"*","")</f>
        <v/>
      </c>
      <c r="R17" s="76"/>
      <c r="AB17" s="12"/>
      <c r="AC17" s="38"/>
      <c r="AD17" s="38"/>
      <c r="AG17" s="18"/>
      <c r="AH17" s="12"/>
      <c r="AI17" s="38"/>
      <c r="AJ17" s="38"/>
      <c r="AK17" s="38">
        <f>N17+P17</f>
        <v>0</v>
      </c>
      <c r="AL17" s="38" t="b">
        <f>AND(AJ16=TRUE,AK17&gt;AK15)</f>
        <v>0</v>
      </c>
      <c r="AM17" s="18"/>
      <c r="AP17" s="42"/>
      <c r="AR17" s="42"/>
    </row>
    <row r="18" spans="1:44" ht="30" customHeight="1" x14ac:dyDescent="0.2">
      <c r="A18" s="75">
        <v>5</v>
      </c>
      <c r="B18" s="4" t="str">
        <f>IF(INDEX(Uitslag!C$9:V$20,A18,20)&gt;0,INDEX(Uitslag!C$9:C$20,A18,1),"BYE")</f>
        <v>BYE</v>
      </c>
      <c r="C18" s="5"/>
      <c r="D18" s="4" t="str">
        <f>IF(INDEX(Uitslag!C$9:V$20,A18,20)&gt;0,INDEX(Uitslag!D$9:D$20,A18,1),"")</f>
        <v/>
      </c>
      <c r="E18" s="72"/>
      <c r="F18" s="74"/>
      <c r="G18" s="73"/>
      <c r="H18" s="176"/>
      <c r="I18" s="182" t="str">
        <f>IF(AND(ABS(H18-H20)&lt;1,H18&gt;H20),"*","")</f>
        <v/>
      </c>
      <c r="J18" s="79"/>
      <c r="K18" s="78"/>
      <c r="Q18" s="78"/>
      <c r="R18" s="76"/>
      <c r="S18" s="18"/>
      <c r="T18" s="18"/>
      <c r="U18" s="18"/>
      <c r="V18" s="43" t="s">
        <v>69</v>
      </c>
      <c r="W18" s="43"/>
      <c r="X18" s="43" t="s">
        <v>70</v>
      </c>
      <c r="Y18" s="43"/>
      <c r="Z18" s="43"/>
      <c r="AA18" s="43"/>
      <c r="AE18" s="38">
        <f>F18+H18</f>
        <v>0</v>
      </c>
      <c r="AF18" s="38" t="b">
        <f>AND(AD19=TRUE,AE18&gt;AE20)</f>
        <v>0</v>
      </c>
      <c r="AG18" s="24"/>
      <c r="AM18" s="18"/>
      <c r="AN18" s="37" t="s">
        <v>90</v>
      </c>
      <c r="AO18" s="37" t="s">
        <v>72</v>
      </c>
      <c r="AP18" s="40" t="s">
        <v>73</v>
      </c>
      <c r="AQ18" s="41" t="s">
        <v>74</v>
      </c>
      <c r="AR18" s="41" t="s">
        <v>84</v>
      </c>
    </row>
    <row r="19" spans="1:44" ht="30" customHeight="1" x14ac:dyDescent="0.2">
      <c r="A19" s="1"/>
      <c r="B19" s="113"/>
      <c r="C19" s="113"/>
      <c r="D19" s="113"/>
      <c r="E19" s="42"/>
      <c r="F19" s="104"/>
      <c r="G19" s="105"/>
      <c r="H19" s="106" t="str">
        <f>IF(AC19=TRUE,"SO","")</f>
        <v/>
      </c>
      <c r="I19" s="106"/>
      <c r="J19" s="79"/>
      <c r="K19" s="78"/>
      <c r="Q19" s="78"/>
      <c r="R19" s="76"/>
      <c r="S19" s="75"/>
      <c r="T19" s="4" t="str">
        <f>IF(AL15=TRUE,L15,IF(AL17=TRUE,L17,""))</f>
        <v/>
      </c>
      <c r="U19" s="46"/>
      <c r="V19" s="11"/>
      <c r="W19" s="46"/>
      <c r="X19" s="177"/>
      <c r="Y19" s="178" t="str">
        <f>IF(AND(ABS(X19-X21)&lt;1,X19&gt;X21),"*","")</f>
        <v/>
      </c>
      <c r="Z19" s="24" t="str">
        <f>IF(OR(AN20=FALSE,AQ20=FALSE),"",IF(AR19=TRUE,"WINNAAR","2e"))</f>
        <v/>
      </c>
      <c r="AA19" s="24"/>
      <c r="AB19" s="38" t="b">
        <f>AND(F18&lt;&gt;"",F20&lt;&gt;"")</f>
        <v>0</v>
      </c>
      <c r="AC19" s="38" t="b">
        <f>AND(AB19=TRUE,F18=F20)</f>
        <v>0</v>
      </c>
      <c r="AD19" s="38" t="b">
        <f>IF(AB19=FALSE,FALSE,OR(AC19=FALSE,AND(H18&lt;&gt;"",H20&lt;&gt;"")))</f>
        <v>0</v>
      </c>
      <c r="AP19" s="38">
        <f>V19+X19</f>
        <v>0</v>
      </c>
      <c r="AR19" s="38" t="b">
        <f>AP19&gt;AP21</f>
        <v>0</v>
      </c>
    </row>
    <row r="20" spans="1:44" ht="27" customHeight="1" x14ac:dyDescent="0.4">
      <c r="A20" s="75">
        <v>4</v>
      </c>
      <c r="B20" s="4" t="str">
        <f>IF(INDEX(Uitslag!C$9:V$20,A20,20)&gt;0,INDEX(Uitslag!C$9:C$20,A20,1),"BYE")</f>
        <v>BYE</v>
      </c>
      <c r="C20" s="5"/>
      <c r="D20" s="4" t="str">
        <f>IF(INDEX(Uitslag!C$9:V$20,A20,20)&gt;0,INDEX(Uitslag!D$9:D$20,A20,1),"")</f>
        <v/>
      </c>
      <c r="E20" s="72"/>
      <c r="F20" s="74"/>
      <c r="G20" s="73"/>
      <c r="H20" s="176"/>
      <c r="I20" s="183" t="str">
        <f>IF(AND(ABS(H18-H20)&lt;1,H20&gt;H18),"*","")</f>
        <v/>
      </c>
      <c r="J20" s="79"/>
      <c r="K20" s="78"/>
      <c r="Q20" s="78"/>
      <c r="R20" s="76"/>
      <c r="T20" s="23"/>
      <c r="U20" s="18"/>
      <c r="V20" s="65"/>
      <c r="W20" s="65"/>
      <c r="X20" s="180" t="str">
        <f>IF(AO20=TRUE,"SO","")</f>
        <v/>
      </c>
      <c r="Y20" s="112"/>
      <c r="Z20" s="18"/>
      <c r="AA20" s="18"/>
      <c r="AB20" s="24"/>
      <c r="AC20" s="24"/>
      <c r="AD20" s="24"/>
      <c r="AE20" s="38">
        <f>F20+H20</f>
        <v>0</v>
      </c>
      <c r="AF20" s="38" t="b">
        <f>AND(AD19=TRUE,AE20&gt;AE18)</f>
        <v>0</v>
      </c>
      <c r="AN20" s="38" t="b">
        <f>AND(V19&lt;&gt;"",V21&lt;&gt;"")</f>
        <v>0</v>
      </c>
      <c r="AO20" s="38" t="b">
        <f>AND(AN20=TRUE,V19=V21)</f>
        <v>0</v>
      </c>
      <c r="AQ20" s="38" t="b">
        <f>OR(AND(X19&lt;&gt;"",X21&lt;&gt;""),AO20=FALSE)</f>
        <v>1</v>
      </c>
    </row>
    <row r="21" spans="1:44" ht="30" x14ac:dyDescent="0.4">
      <c r="A21" s="42"/>
      <c r="B21" s="107"/>
      <c r="C21" s="107"/>
      <c r="D21" s="107"/>
      <c r="E21" s="42"/>
      <c r="F21" s="42"/>
      <c r="G21" s="42"/>
      <c r="H21" s="108"/>
      <c r="I21" s="55"/>
      <c r="J21" s="101"/>
      <c r="K21" s="78"/>
      <c r="Q21" s="78"/>
      <c r="R21" s="76"/>
      <c r="S21" s="75"/>
      <c r="T21" s="4" t="str">
        <f>IF(AL27=TRUE,L27,IF(AL29=TRUE,L29,""))</f>
        <v/>
      </c>
      <c r="U21" s="46"/>
      <c r="V21" s="11"/>
      <c r="W21" s="46"/>
      <c r="X21" s="177"/>
      <c r="Y21" s="179" t="str">
        <f>IF(AND(ABS(X19-X21)&lt;1,X21&gt;X19),"*","")</f>
        <v/>
      </c>
      <c r="Z21" s="24" t="str">
        <f>IF(OR(AN20=FALSE,AQ20=FALSE),"",IF(AR21=TRUE,"WINNAAR","2e"))</f>
        <v/>
      </c>
      <c r="AA21" s="24"/>
      <c r="AB21" s="12"/>
      <c r="AC21" s="38"/>
      <c r="AD21" s="38"/>
      <c r="AP21" s="38">
        <f>V21+X21</f>
        <v>0</v>
      </c>
      <c r="AQ21" s="38"/>
      <c r="AR21" s="38" t="b">
        <f>AP21&gt;AP19</f>
        <v>0</v>
      </c>
    </row>
    <row r="22" spans="1:44" ht="27" customHeight="1" x14ac:dyDescent="0.4">
      <c r="A22" s="42"/>
      <c r="B22" s="107"/>
      <c r="C22" s="107"/>
      <c r="D22" s="107"/>
      <c r="E22" s="42"/>
      <c r="F22" s="42"/>
      <c r="G22" s="42"/>
      <c r="H22" s="108"/>
      <c r="I22" s="184"/>
      <c r="J22" s="78"/>
      <c r="K22" s="78"/>
      <c r="Q22" s="78"/>
      <c r="R22" s="76"/>
      <c r="Z22" s="24"/>
      <c r="AA22" s="24"/>
      <c r="AB22" s="12"/>
      <c r="AC22" s="38"/>
      <c r="AD22" s="38"/>
      <c r="AE22" s="38"/>
      <c r="AF22" s="38"/>
    </row>
    <row r="23" spans="1:44" ht="25.5" x14ac:dyDescent="0.2">
      <c r="I23" s="17"/>
      <c r="Q23" s="78"/>
      <c r="R23" s="76"/>
      <c r="AE23" s="21"/>
      <c r="AF23" s="21"/>
      <c r="AH23" s="45"/>
      <c r="AI23" s="45"/>
      <c r="AJ23" s="21"/>
      <c r="AK23" s="21"/>
      <c r="AL23" s="21"/>
    </row>
    <row r="24" spans="1:44" ht="27.75" x14ac:dyDescent="0.2">
      <c r="A24" s="75">
        <v>3</v>
      </c>
      <c r="B24" s="4" t="str">
        <f>IF(INDEX(Uitslag!C$9:V$20,A24,20)&gt;0,INDEX(Uitslag!C$9:C$20,A24,1),"BYE")</f>
        <v>BYE</v>
      </c>
      <c r="C24" s="5"/>
      <c r="D24" s="4" t="str">
        <f>IF(INDEX(Uitslag!C$9:V$20,A24,20)&gt;0,INDEX(Uitslag!D$9:D$20,A24,1),"")</f>
        <v/>
      </c>
      <c r="E24" s="72"/>
      <c r="F24" s="74"/>
      <c r="G24" s="73"/>
      <c r="H24" s="176"/>
      <c r="I24" s="182" t="str">
        <f>IF(AND(ABS(H24-H26)&lt;1,H24&gt;H26),"*","")</f>
        <v/>
      </c>
      <c r="J24" s="77"/>
      <c r="Q24" s="78"/>
      <c r="R24" s="76"/>
      <c r="AB24" s="12"/>
      <c r="AC24" s="38"/>
      <c r="AD24" s="38"/>
      <c r="AE24" s="38">
        <f>F24+H24</f>
        <v>0</v>
      </c>
      <c r="AF24" s="38" t="b">
        <f>AND(AD25=TRUE,AE24&gt;AE26)</f>
        <v>0</v>
      </c>
      <c r="AH24" s="12"/>
      <c r="AI24" s="38"/>
      <c r="AJ24" s="38"/>
    </row>
    <row r="25" spans="1:44" ht="30" x14ac:dyDescent="0.2">
      <c r="A25" s="102"/>
      <c r="B25" s="113"/>
      <c r="C25" s="113"/>
      <c r="D25" s="113"/>
      <c r="E25" s="42"/>
      <c r="F25" s="104"/>
      <c r="G25" s="105"/>
      <c r="H25" s="106" t="str">
        <f>IF(AC25=TRUE,"SO","")</f>
        <v/>
      </c>
      <c r="I25" s="106"/>
      <c r="J25" s="77"/>
      <c r="Q25" s="78"/>
      <c r="R25" s="76"/>
      <c r="AB25" s="38" t="b">
        <f>AND(F24&lt;&gt;"",F26&lt;&gt;"")</f>
        <v>0</v>
      </c>
      <c r="AC25" s="38" t="b">
        <f>AND(AB25=TRUE,F24=F26)</f>
        <v>0</v>
      </c>
      <c r="AD25" s="38" t="b">
        <f>IF(AB25=FALSE,FALSE,OR(AC25=FALSE,AND(H24&lt;&gt;"",H26&lt;&gt;"")))</f>
        <v>0</v>
      </c>
      <c r="AE25" s="24"/>
      <c r="AF25" s="24"/>
      <c r="AK25" s="21"/>
      <c r="AL25" s="21"/>
    </row>
    <row r="26" spans="1:44" ht="27.75" x14ac:dyDescent="0.2">
      <c r="A26" s="75">
        <v>6</v>
      </c>
      <c r="B26" s="4" t="str">
        <f>IF(INDEX(Uitslag!C$9:V$20,A26,20)&gt;0,INDEX(Uitslag!C$9:C$20,A26,1),"BYE")</f>
        <v>BYE</v>
      </c>
      <c r="C26" s="5"/>
      <c r="D26" s="4" t="str">
        <f>IF(INDEX(Uitslag!C$9:V$20,A26,20)&gt;0,INDEX(Uitslag!D$9:D$20,A26,1),"")</f>
        <v/>
      </c>
      <c r="E26" s="72"/>
      <c r="F26" s="74"/>
      <c r="G26" s="73"/>
      <c r="H26" s="176"/>
      <c r="I26" s="183" t="str">
        <f>IF(AND(ABS(H24-H26)&lt;1,H26&gt;H24),"*","")</f>
        <v/>
      </c>
      <c r="J26" s="77"/>
      <c r="L26" s="23"/>
      <c r="N26" s="43" t="s">
        <v>69</v>
      </c>
      <c r="O26" s="44"/>
      <c r="P26" s="43" t="s">
        <v>70</v>
      </c>
      <c r="Q26" s="78"/>
      <c r="R26" s="76"/>
      <c r="AB26" s="12"/>
      <c r="AC26" s="38"/>
      <c r="AD26" s="38"/>
      <c r="AE26" s="38">
        <f>F26+H26</f>
        <v>0</v>
      </c>
      <c r="AF26" s="38" t="b">
        <f>AND(AD25=TRUE,AE26&gt;AE24)</f>
        <v>0</v>
      </c>
      <c r="AH26" s="45" t="s">
        <v>90</v>
      </c>
      <c r="AI26" s="45" t="s">
        <v>89</v>
      </c>
      <c r="AJ26" s="55" t="s">
        <v>91</v>
      </c>
      <c r="AK26" s="45" t="s">
        <v>92</v>
      </c>
      <c r="AL26" s="45" t="s">
        <v>71</v>
      </c>
    </row>
    <row r="27" spans="1:44" ht="27.75" x14ac:dyDescent="0.2">
      <c r="A27" s="102"/>
      <c r="B27" s="103"/>
      <c r="C27" s="103"/>
      <c r="D27" s="103"/>
      <c r="E27" s="42"/>
      <c r="F27" s="104"/>
      <c r="G27" s="105"/>
      <c r="H27" s="106"/>
      <c r="I27" s="106"/>
      <c r="J27" s="77"/>
      <c r="K27" s="75">
        <v>3</v>
      </c>
      <c r="L27" s="4" t="str">
        <f>IF(AF24=TRUE,B24,IF(AF26=TRUE,B26,""))</f>
        <v/>
      </c>
      <c r="M27" s="46"/>
      <c r="N27" s="74"/>
      <c r="O27" s="12"/>
      <c r="P27" s="176"/>
      <c r="Q27" s="182" t="str">
        <f>IF(AND(ABS(P27-P29)&lt;1,P27&gt;P29),"*","")</f>
        <v/>
      </c>
      <c r="R27" s="76"/>
      <c r="Z27" s="18"/>
      <c r="AA27" s="18"/>
      <c r="AE27" s="21"/>
      <c r="AF27" s="21"/>
      <c r="AG27" s="18"/>
      <c r="AH27" s="18"/>
      <c r="AI27" s="18"/>
      <c r="AJ27" s="18"/>
      <c r="AK27" s="38">
        <f>N27+P27</f>
        <v>0</v>
      </c>
      <c r="AL27" s="38" t="b">
        <f>AND(AJ28=TRUE,AK27&gt;AK29)</f>
        <v>0</v>
      </c>
      <c r="AM27" s="18"/>
    </row>
    <row r="28" spans="1:44" ht="30" x14ac:dyDescent="0.4">
      <c r="A28" s="102"/>
      <c r="B28" s="103"/>
      <c r="C28" s="103"/>
      <c r="D28" s="103"/>
      <c r="E28" s="42"/>
      <c r="F28" s="104"/>
      <c r="G28" s="105"/>
      <c r="H28" s="106"/>
      <c r="I28" s="106"/>
      <c r="L28" s="19"/>
      <c r="N28" s="20"/>
      <c r="O28" s="21"/>
      <c r="P28" s="180" t="str">
        <f>IF(AI28=TRUE,"SO","")</f>
        <v/>
      </c>
      <c r="Q28" s="112"/>
      <c r="R28" s="76"/>
      <c r="T28" s="69" t="s">
        <v>79</v>
      </c>
      <c r="U28" s="70"/>
      <c r="V28" s="70"/>
      <c r="W28" s="70"/>
      <c r="X28" s="71"/>
      <c r="Y28" s="43"/>
      <c r="Z28" s="18"/>
      <c r="AA28" s="18"/>
      <c r="AB28" s="38"/>
      <c r="AC28" s="38"/>
      <c r="AD28" s="38"/>
      <c r="AE28" s="21"/>
      <c r="AF28" s="21"/>
      <c r="AG28" s="18"/>
      <c r="AH28" s="38" t="b">
        <f>AND(N27&lt;&gt;"",N29&lt;&gt;"")</f>
        <v>0</v>
      </c>
      <c r="AI28" s="38" t="b">
        <f>AND(AH28=TRUE,N27=N29)</f>
        <v>0</v>
      </c>
      <c r="AJ28" s="38" t="b">
        <f>IF(AH28=FALSE,FALSE,OR(AI28=FALSE,AND(P27&lt;&gt;"",P29&lt;&gt;"")))</f>
        <v>0</v>
      </c>
      <c r="AK28" s="18"/>
      <c r="AL28" s="18"/>
      <c r="AM28" s="18"/>
    </row>
    <row r="29" spans="1:44" ht="27.75" x14ac:dyDescent="0.2">
      <c r="I29" s="17"/>
      <c r="J29" s="77"/>
      <c r="K29" s="75">
        <v>2</v>
      </c>
      <c r="L29" s="4" t="str">
        <f>IF(AF30=TRUE,B30,IF(AF32=TRUE,B32,""))</f>
        <v/>
      </c>
      <c r="M29" s="46"/>
      <c r="N29" s="74"/>
      <c r="O29" s="12"/>
      <c r="P29" s="176"/>
      <c r="Q29" s="183" t="str">
        <f>IF(AND(ABS(P27-P29)&lt;1,P29&gt;P27),"*","")</f>
        <v/>
      </c>
      <c r="R29" s="76"/>
      <c r="AB29" s="12"/>
      <c r="AC29" s="38"/>
      <c r="AD29" s="38"/>
      <c r="AK29" s="38">
        <f>N29+P29</f>
        <v>0</v>
      </c>
      <c r="AL29" s="38" t="b">
        <f>AND(AJ28=TRUE,AK29&gt;AK27)</f>
        <v>0</v>
      </c>
    </row>
    <row r="30" spans="1:44" ht="30" x14ac:dyDescent="0.2">
      <c r="A30" s="75">
        <v>7</v>
      </c>
      <c r="B30" s="4" t="str">
        <f>IF(INDEX(Uitslag!C$9:V$20,A30,20)&gt;0,INDEX(Uitslag!C$9:C$20,A30,1),"BYE")</f>
        <v>BYE</v>
      </c>
      <c r="C30" s="5"/>
      <c r="D30" s="4" t="str">
        <f>IF(INDEX(Uitslag!C$9:V$20,A30,20)&gt;0,INDEX(Uitslag!D$9:D$20,A30,1),"")</f>
        <v/>
      </c>
      <c r="E30" s="72"/>
      <c r="F30" s="74"/>
      <c r="G30" s="73"/>
      <c r="H30" s="176"/>
      <c r="I30" s="182" t="str">
        <f>IF(AND(ABS(H30-H32)&lt;1,H30&gt;H32),"*","")</f>
        <v/>
      </c>
      <c r="J30" s="77"/>
      <c r="Q30" s="78"/>
      <c r="R30" s="76"/>
      <c r="T30" s="18"/>
      <c r="U30" s="18"/>
      <c r="V30" s="43" t="s">
        <v>69</v>
      </c>
      <c r="W30" s="43"/>
      <c r="X30" s="43" t="s">
        <v>70</v>
      </c>
      <c r="Y30" s="43"/>
      <c r="AB30" s="24"/>
      <c r="AC30" s="24"/>
      <c r="AD30" s="24"/>
      <c r="AE30" s="38">
        <f>F30+H30</f>
        <v>0</v>
      </c>
      <c r="AF30" s="38" t="b">
        <f>AND(AD31=TRUE,AE30&gt;AE32)</f>
        <v>0</v>
      </c>
      <c r="AN30" s="37" t="s">
        <v>90</v>
      </c>
      <c r="AO30" s="37" t="s">
        <v>72</v>
      </c>
      <c r="AP30" s="40" t="s">
        <v>73</v>
      </c>
      <c r="AQ30" s="41" t="s">
        <v>74</v>
      </c>
      <c r="AR30" s="41" t="s">
        <v>84</v>
      </c>
    </row>
    <row r="31" spans="1:44" ht="30" x14ac:dyDescent="0.2">
      <c r="A31" s="102"/>
      <c r="B31" s="113"/>
      <c r="C31" s="113"/>
      <c r="D31" s="113"/>
      <c r="E31" s="42"/>
      <c r="F31" s="104"/>
      <c r="G31" s="105"/>
      <c r="H31" s="106" t="str">
        <f>IF(AC31=TRUE,"SO","")</f>
        <v/>
      </c>
      <c r="I31" s="106"/>
      <c r="J31" s="77"/>
      <c r="R31" s="76"/>
      <c r="S31" s="75"/>
      <c r="T31" s="4" t="str">
        <f>IF(AL15=TRUE,L17,IF(AL17=TRUE,L15,""))</f>
        <v/>
      </c>
      <c r="U31" s="46"/>
      <c r="V31" s="11"/>
      <c r="W31" s="46"/>
      <c r="X31" s="177"/>
      <c r="Y31" s="178" t="str">
        <f>IF(AND(ABS(X31-X33)&lt;1,X31&gt;X33),"*","")</f>
        <v/>
      </c>
      <c r="Z31" s="24" t="str">
        <f>IF(OR(AN32=FALSE,AQ32=FALSE),"",IF(AR31=TRUE,"3e","4e"))</f>
        <v/>
      </c>
      <c r="AA31" s="24"/>
      <c r="AB31" s="38" t="b">
        <f>AND(F30&lt;&gt;"",F32&lt;&gt;"")</f>
        <v>0</v>
      </c>
      <c r="AC31" s="38" t="b">
        <f>AND(AB31=TRUE,F30=F32)</f>
        <v>0</v>
      </c>
      <c r="AD31" s="38" t="b">
        <f>IF(AB31=FALSE,FALSE,OR(AC31=FALSE,AND(H30&lt;&gt;"",H32&lt;&gt;"")))</f>
        <v>0</v>
      </c>
      <c r="AP31" s="38">
        <f>V31+X31</f>
        <v>0</v>
      </c>
      <c r="AR31" s="38" t="b">
        <f>AP31&gt;AP33</f>
        <v>0</v>
      </c>
    </row>
    <row r="32" spans="1:44" ht="27.75" x14ac:dyDescent="0.4">
      <c r="A32" s="75">
        <v>2</v>
      </c>
      <c r="B32" s="4" t="str">
        <f>IF(INDEX(Uitslag!C$9:V$20,A32,20)&gt;0,INDEX(Uitslag!C$9:C$20,A32,1),"BYE")</f>
        <v>BYE</v>
      </c>
      <c r="C32" s="5"/>
      <c r="D32" s="4" t="str">
        <f>IF(INDEX(Uitslag!C$9:V$20,A32,20)&gt;0,INDEX(Uitslag!D$9:D$20,A32,1),"")</f>
        <v/>
      </c>
      <c r="E32" s="72"/>
      <c r="F32" s="74"/>
      <c r="G32" s="73"/>
      <c r="H32" s="176"/>
      <c r="I32" s="183" t="str">
        <f>IF(AND(ABS(H30-H32)&lt;1,H32&gt;H30),"*","")</f>
        <v/>
      </c>
      <c r="J32" s="77"/>
      <c r="R32" s="76"/>
      <c r="T32" s="23"/>
      <c r="U32" s="18"/>
      <c r="V32" s="65"/>
      <c r="W32" s="65"/>
      <c r="X32" s="180" t="str">
        <f>IF(AO32=TRUE,"SO","")</f>
        <v/>
      </c>
      <c r="Y32" s="112"/>
      <c r="Z32" s="18"/>
      <c r="AA32" s="18"/>
      <c r="AB32" s="43"/>
      <c r="AC32" s="43"/>
      <c r="AD32" s="43"/>
      <c r="AE32" s="38">
        <f>F32+H32</f>
        <v>0</v>
      </c>
      <c r="AF32" s="38" t="b">
        <f>AND(AD31=TRUE,AE32&gt;AE30)</f>
        <v>0</v>
      </c>
      <c r="AG32" s="43"/>
      <c r="AH32" s="43"/>
      <c r="AI32" s="43"/>
      <c r="AJ32" s="43"/>
      <c r="AK32" s="43"/>
      <c r="AL32" s="43"/>
      <c r="AM32" s="43"/>
      <c r="AN32" s="38" t="b">
        <f>AND(V31&lt;&gt;"",V33&lt;&gt;"")</f>
        <v>0</v>
      </c>
      <c r="AO32" s="38" t="b">
        <f>AND(AN32=TRUE,V31=V33)</f>
        <v>0</v>
      </c>
      <c r="AQ32" s="38" t="b">
        <f>OR(AND(X31&lt;&gt;"",X33&lt;&gt;""),AO32=FALSE)</f>
        <v>1</v>
      </c>
    </row>
    <row r="33" spans="9:44" ht="30" x14ac:dyDescent="0.2">
      <c r="I33" s="102"/>
      <c r="R33" s="76"/>
      <c r="S33" s="75"/>
      <c r="T33" s="4" t="str">
        <f>IF(AL27=TRUE,L29,IF(AL29=TRUE,L27,""))</f>
        <v/>
      </c>
      <c r="U33" s="46"/>
      <c r="V33" s="11"/>
      <c r="W33" s="46"/>
      <c r="X33" s="177"/>
      <c r="Y33" s="179" t="str">
        <f>IF(AND(ABS(X31-X33)&lt;1,X33&gt;X31),"*","")</f>
        <v/>
      </c>
      <c r="Z33" s="24" t="str">
        <f>IF(OR(AN32=FALSE,AQ32=FALSE),"",IF(AR33=TRUE,"3e","4e"))</f>
        <v/>
      </c>
      <c r="AA33" s="24"/>
      <c r="AB33" s="24"/>
      <c r="AC33" s="24"/>
      <c r="AD33" s="24"/>
      <c r="AE33" s="24"/>
      <c r="AF33" s="24"/>
      <c r="AG33" s="24"/>
      <c r="AH33" s="24"/>
      <c r="AI33" s="24"/>
      <c r="AJ33" s="18"/>
      <c r="AK33" s="18"/>
      <c r="AL33" s="18"/>
      <c r="AM33" s="18"/>
      <c r="AP33" s="38">
        <f>V33+X33</f>
        <v>0</v>
      </c>
      <c r="AR33" s="38" t="b">
        <f>AP33&gt;AP31</f>
        <v>0</v>
      </c>
    </row>
    <row r="34" spans="9:44" x14ac:dyDescent="0.2">
      <c r="I34" s="17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P34" s="42"/>
      <c r="AR34" s="42"/>
    </row>
    <row r="35" spans="9:44" ht="30" x14ac:dyDescent="0.2">
      <c r="I35" s="17"/>
      <c r="AB35" s="24"/>
      <c r="AC35" s="24"/>
      <c r="AD35" s="24"/>
      <c r="AE35" s="24"/>
      <c r="AF35" s="24"/>
      <c r="AG35" s="24"/>
      <c r="AH35" s="24"/>
      <c r="AI35" s="24"/>
      <c r="AJ35" s="18"/>
      <c r="AK35" s="18"/>
      <c r="AL35" s="18"/>
      <c r="AM35" s="18"/>
      <c r="AN35" s="38"/>
      <c r="AO35" s="24"/>
      <c r="AQ35" s="38"/>
    </row>
    <row r="36" spans="9:44" x14ac:dyDescent="0.2"/>
    <row r="37" spans="9:44" x14ac:dyDescent="0.2"/>
    <row r="38" spans="9:44" x14ac:dyDescent="0.2"/>
    <row r="39" spans="9:44" hidden="1" x14ac:dyDescent="0.2">
      <c r="Z39" s="39"/>
      <c r="AA39" s="39"/>
      <c r="AB39" s="39"/>
      <c r="AC39" s="39"/>
      <c r="AD39" s="39"/>
      <c r="AE39" s="39"/>
      <c r="AF39" s="39"/>
      <c r="AG39" s="39"/>
      <c r="AH39" s="39"/>
      <c r="AI39" s="39"/>
    </row>
  </sheetData>
  <mergeCells count="1">
    <mergeCell ref="B4:X4"/>
  </mergeCells>
  <conditionalFormatting sqref="H12 H14">
    <cfRule type="expression" dxfId="11" priority="4">
      <formula>AC$13=FALSE</formula>
    </cfRule>
  </conditionalFormatting>
  <conditionalFormatting sqref="H18 H20">
    <cfRule type="expression" dxfId="10" priority="21">
      <formula>AC$19=FALSE</formula>
    </cfRule>
  </conditionalFormatting>
  <conditionalFormatting sqref="H24 H26">
    <cfRule type="expression" dxfId="9" priority="20">
      <formula>AC$25=FALSE</formula>
    </cfRule>
  </conditionalFormatting>
  <conditionalFormatting sqref="H30 H32">
    <cfRule type="expression" dxfId="8" priority="19">
      <formula>AC$31=FALSE</formula>
    </cfRule>
  </conditionalFormatting>
  <conditionalFormatting sqref="P15 P27">
    <cfRule type="expression" dxfId="7" priority="25">
      <formula>AI16=FALSE</formula>
    </cfRule>
  </conditionalFormatting>
  <conditionalFormatting sqref="P17 P29">
    <cfRule type="expression" dxfId="6" priority="24">
      <formula>AI16=FALSE</formula>
    </cfRule>
  </conditionalFormatting>
  <conditionalFormatting sqref="X19 X21">
    <cfRule type="expression" dxfId="5" priority="27">
      <formula>AO$20=FALSE</formula>
    </cfRule>
  </conditionalFormatting>
  <conditionalFormatting sqref="X31 X33">
    <cfRule type="expression" dxfId="4" priority="28">
      <formula>AO$32=FALSE</formula>
    </cfRule>
  </conditionalFormatting>
  <pageMargins left="0.74803149606299213" right="0.74803149606299213" top="0.98425196850393704" bottom="0.98425196850393704" header="0.51181102362204722" footer="0.51181102362204722"/>
  <pageSetup paperSize="9" scale="36" orientation="landscape" r:id="rId1"/>
  <headerFooter alignWithMargins="0">
    <oddFooter>&amp;C&amp;D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>
    <pageSetUpPr fitToPage="1"/>
  </sheetPr>
  <dimension ref="A1:AF33"/>
  <sheetViews>
    <sheetView showGridLines="0" zoomScale="55" zoomScaleNormal="55" zoomScaleSheetLayoutView="40" workbookViewId="0"/>
  </sheetViews>
  <sheetFormatPr defaultColWidth="0" defaultRowHeight="15" zeroHeight="1" x14ac:dyDescent="0.2"/>
  <cols>
    <col min="1" max="1" width="2.77734375" style="16" customWidth="1"/>
    <col min="2" max="2" width="44.6640625" style="16" customWidth="1"/>
    <col min="3" max="3" width="2" style="16" customWidth="1"/>
    <col min="4" max="4" width="45" style="16" customWidth="1"/>
    <col min="5" max="5" width="1.77734375" style="16" customWidth="1"/>
    <col min="6" max="6" width="9.77734375" style="16" customWidth="1"/>
    <col min="7" max="7" width="1.21875" style="16" customWidth="1"/>
    <col min="8" max="8" width="12.109375" style="16" customWidth="1"/>
    <col min="9" max="9" width="2.77734375" style="16" customWidth="1"/>
    <col min="10" max="10" width="2.77734375" style="39" customWidth="1"/>
    <col min="11" max="11" width="2.77734375" style="16" customWidth="1"/>
    <col min="12" max="12" width="47.77734375" style="16" customWidth="1"/>
    <col min="13" max="13" width="1.77734375" style="16" customWidth="1"/>
    <col min="14" max="14" width="9.77734375" style="16" customWidth="1"/>
    <col min="15" max="15" width="2" style="16" customWidth="1"/>
    <col min="16" max="16" width="11.6640625" style="16" customWidth="1"/>
    <col min="17" max="17" width="2.5546875" style="16" customWidth="1"/>
    <col min="18" max="18" width="21.6640625" style="16" customWidth="1"/>
    <col min="19" max="19" width="21.6640625" style="16" hidden="1" customWidth="1"/>
    <col min="20" max="22" width="10.77734375" style="16" hidden="1" customWidth="1"/>
    <col min="23" max="23" width="9.5546875" style="16" hidden="1" customWidth="1"/>
    <col min="24" max="24" width="11.21875" style="16" hidden="1" customWidth="1"/>
    <col min="25" max="25" width="9.5546875" style="16" hidden="1" customWidth="1"/>
    <col min="26" max="27" width="10.77734375" style="16" hidden="1" customWidth="1"/>
    <col min="28" max="29" width="9.5546875" style="16" hidden="1" customWidth="1"/>
    <col min="30" max="30" width="10.77734375" style="16" hidden="1" customWidth="1"/>
    <col min="31" max="32" width="1.33203125" style="16" hidden="1" customWidth="1"/>
    <col min="33" max="16384" width="9.5546875" style="16" hidden="1"/>
  </cols>
  <sheetData>
    <row r="1" spans="1:31" ht="16.5" customHeight="1" x14ac:dyDescent="0.2"/>
    <row r="2" spans="1:31" ht="19.5" customHeight="1" x14ac:dyDescent="0.2"/>
    <row r="3" spans="1:31" ht="19.5" customHeight="1" x14ac:dyDescent="0.2"/>
    <row r="4" spans="1:31" ht="40.5" customHeight="1" x14ac:dyDescent="0.2">
      <c r="B4" s="220" t="str">
        <f>'Deelnemers en Scores'!B2</f>
        <v>BK Indoor Teams, Klasse: komt hier</v>
      </c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2"/>
      <c r="R4"/>
      <c r="S4"/>
      <c r="W4"/>
      <c r="X4"/>
      <c r="Y4"/>
      <c r="Z4"/>
      <c r="AA4"/>
      <c r="AB4"/>
      <c r="AC4"/>
      <c r="AD4"/>
      <c r="AE4"/>
    </row>
    <row r="5" spans="1:31" ht="21" customHeight="1" x14ac:dyDescent="0.2">
      <c r="W5"/>
      <c r="X5"/>
      <c r="Y5"/>
      <c r="Z5"/>
      <c r="AA5"/>
      <c r="AB5"/>
      <c r="AC5"/>
      <c r="AD5"/>
      <c r="AE5"/>
    </row>
    <row r="6" spans="1:31" ht="32.25" customHeight="1" x14ac:dyDescent="0.2">
      <c r="J6" s="37"/>
      <c r="K6" s="18"/>
      <c r="R6" s="18"/>
      <c r="S6" s="18"/>
      <c r="Y6" s="18"/>
      <c r="Z6" s="18"/>
      <c r="AA6" s="18"/>
    </row>
    <row r="7" spans="1:31" ht="30" customHeight="1" x14ac:dyDescent="0.4">
      <c r="B7" s="66" t="s">
        <v>1</v>
      </c>
      <c r="C7" s="67"/>
      <c r="D7" s="67"/>
      <c r="E7" s="67"/>
      <c r="F7" s="67"/>
      <c r="G7" s="67"/>
      <c r="H7" s="68"/>
      <c r="J7" s="37"/>
      <c r="K7" s="24"/>
      <c r="T7" s="12"/>
      <c r="U7" s="38"/>
      <c r="V7" s="38"/>
    </row>
    <row r="8" spans="1:31" ht="30" customHeight="1" x14ac:dyDescent="0.4">
      <c r="J8" s="37"/>
      <c r="K8" s="22"/>
      <c r="W8" s="21"/>
      <c r="X8" s="21"/>
    </row>
    <row r="9" spans="1:31" ht="30" customHeight="1" x14ac:dyDescent="0.2">
      <c r="J9" s="37"/>
      <c r="R9" s="43"/>
      <c r="S9" s="43"/>
      <c r="T9" s="12"/>
      <c r="U9" s="38"/>
      <c r="V9" s="38"/>
      <c r="Y9" s="43"/>
      <c r="Z9" s="37"/>
      <c r="AA9" s="37"/>
      <c r="AB9" s="40"/>
      <c r="AC9" s="41"/>
      <c r="AD9" s="41"/>
    </row>
    <row r="10" spans="1:31" ht="30" customHeight="1" x14ac:dyDescent="0.2">
      <c r="B10" s="18"/>
      <c r="C10" s="18"/>
      <c r="D10" s="18"/>
      <c r="F10" s="43" t="s">
        <v>69</v>
      </c>
      <c r="G10" s="44"/>
      <c r="H10" s="43" t="s">
        <v>70</v>
      </c>
      <c r="J10" s="16"/>
      <c r="T10" s="45" t="s">
        <v>90</v>
      </c>
      <c r="U10" s="45" t="s">
        <v>89</v>
      </c>
      <c r="V10" s="55" t="s">
        <v>90</v>
      </c>
      <c r="W10" s="45" t="s">
        <v>92</v>
      </c>
      <c r="X10" s="45" t="s">
        <v>109</v>
      </c>
      <c r="Y10" s="18"/>
    </row>
    <row r="11" spans="1:31" ht="30" customHeight="1" x14ac:dyDescent="0.2">
      <c r="A11" s="75">
        <v>1</v>
      </c>
      <c r="B11" s="4" t="str">
        <f>IF(INDEX(Uitslag!C$9:V$20,A11,20)&gt;0,INDEX(Uitslag!C$9:C$20,A11,1),"BYE")</f>
        <v>BYE</v>
      </c>
      <c r="C11" s="5"/>
      <c r="D11" s="4" t="str">
        <f>IF(INDEX(Uitslag!C$9:V$20,A11,20)&gt;0,INDEX(Uitslag!D$9:D$20,A11,1),"")</f>
        <v/>
      </c>
      <c r="E11" s="46"/>
      <c r="F11" s="11"/>
      <c r="G11" s="12"/>
      <c r="H11" s="181"/>
      <c r="I11" s="182" t="str">
        <f>IF(AND(ABS(H11-H13)&lt;1,H11&gt;H13),"*","")</f>
        <v/>
      </c>
      <c r="J11" s="80"/>
      <c r="R11" s="18"/>
      <c r="S11" s="18"/>
      <c r="T11" s="21"/>
      <c r="U11" s="38"/>
      <c r="V11" s="21"/>
      <c r="W11" s="38">
        <f>F11+H11</f>
        <v>0</v>
      </c>
      <c r="X11" s="38" t="b">
        <f>AND(V12=TRUE,W11&gt;W13)</f>
        <v>0</v>
      </c>
      <c r="Y11" s="18"/>
      <c r="AB11" s="42"/>
      <c r="AD11" s="42"/>
    </row>
    <row r="12" spans="1:31" ht="30" customHeight="1" x14ac:dyDescent="0.4">
      <c r="A12" s="17"/>
      <c r="B12" s="19"/>
      <c r="C12" s="19"/>
      <c r="D12" s="19"/>
      <c r="F12" s="20"/>
      <c r="G12" s="21"/>
      <c r="H12" s="180" t="str">
        <f>IF(U12=TRUE,"SO","")</f>
        <v/>
      </c>
      <c r="I12" s="112"/>
      <c r="J12" s="80"/>
      <c r="L12" s="69" t="s">
        <v>2</v>
      </c>
      <c r="M12" s="70"/>
      <c r="N12" s="70"/>
      <c r="O12" s="70"/>
      <c r="P12" s="71"/>
      <c r="T12" s="38" t="b">
        <f>AND(F11&lt;&gt;"",F13&lt;&gt;"")</f>
        <v>0</v>
      </c>
      <c r="U12" s="38" t="b">
        <f>AND(T12=TRUE,F11=F13)</f>
        <v>0</v>
      </c>
      <c r="V12" s="38" t="b">
        <f>IF(T12=FALSE,FALSE,OR(U12=FALSE,AND(H11&lt;&gt;"",H13&lt;&gt;"")))</f>
        <v>0</v>
      </c>
      <c r="W12" s="21"/>
      <c r="X12" s="21"/>
      <c r="Y12" s="18"/>
      <c r="Z12" s="38"/>
      <c r="AA12" s="24"/>
    </row>
    <row r="13" spans="1:31" ht="30" customHeight="1" x14ac:dyDescent="0.25">
      <c r="A13" s="75">
        <v>4</v>
      </c>
      <c r="B13" s="4" t="str">
        <f>IF(INDEX(Uitslag!C$9:V$20,A13,20)&gt;0,INDEX(Uitslag!C$9:C$20,A13,1),"BYE")</f>
        <v>BYE</v>
      </c>
      <c r="C13" s="5"/>
      <c r="D13" s="4" t="str">
        <f>IF(INDEX(Uitslag!C$9:V$20,A13,20)&gt;0,INDEX(Uitslag!D$9:D$20,A13,1),"")</f>
        <v/>
      </c>
      <c r="E13" s="46"/>
      <c r="F13" s="11"/>
      <c r="G13" s="12"/>
      <c r="H13" s="181"/>
      <c r="I13" s="183" t="str">
        <f>IF(AND(ABS(H11-H13)&lt;1,H13&gt;H11),"*","")</f>
        <v/>
      </c>
      <c r="J13" s="80"/>
      <c r="K13" s="24"/>
      <c r="T13" s="12"/>
      <c r="U13" s="38"/>
      <c r="V13" s="38"/>
      <c r="W13" s="38">
        <f>F13+H13</f>
        <v>0</v>
      </c>
      <c r="X13" s="38" t="b">
        <f>AND(V12=TRUE,W13&gt;W11)</f>
        <v>0</v>
      </c>
      <c r="AB13" s="25"/>
    </row>
    <row r="14" spans="1:31" ht="27" customHeight="1" x14ac:dyDescent="0.2">
      <c r="I14" s="78"/>
      <c r="J14" s="80"/>
      <c r="K14" s="24"/>
      <c r="L14" s="18"/>
      <c r="M14" s="18"/>
      <c r="N14" s="43" t="s">
        <v>69</v>
      </c>
      <c r="O14" s="43"/>
      <c r="P14" s="43" t="s">
        <v>70</v>
      </c>
      <c r="Q14" s="43"/>
      <c r="W14" s="21"/>
      <c r="X14" s="21"/>
      <c r="Z14" s="45" t="s">
        <v>90</v>
      </c>
      <c r="AA14" s="45" t="s">
        <v>89</v>
      </c>
      <c r="AB14" s="55" t="s">
        <v>90</v>
      </c>
      <c r="AC14" s="45" t="s">
        <v>92</v>
      </c>
      <c r="AD14" s="45" t="s">
        <v>84</v>
      </c>
    </row>
    <row r="15" spans="1:31" ht="27" customHeight="1" x14ac:dyDescent="0.2">
      <c r="I15" s="78"/>
      <c r="J15" s="80"/>
      <c r="K15" s="76"/>
      <c r="L15" s="4" t="str">
        <f>IF(X11=TRUE,B11,IF(X13=TRUE,B13,""))</f>
        <v/>
      </c>
      <c r="M15" s="46"/>
      <c r="N15" s="11"/>
      <c r="O15" s="46"/>
      <c r="P15" s="177"/>
      <c r="Q15" s="185" t="str">
        <f>IF(AND(ABS(P15-P17)&lt;1,P15&gt;P17),"*","")</f>
        <v/>
      </c>
      <c r="R15" s="24" t="str">
        <f>IF(OR(Z16=FALSE,AC16=FALSE),"",IF(AD15=TRUE,"WINNAAR","2e"))</f>
        <v/>
      </c>
      <c r="S15" s="24"/>
      <c r="T15" s="12"/>
      <c r="U15" s="38"/>
      <c r="V15" s="38"/>
      <c r="AB15" s="38">
        <f>N15+P15</f>
        <v>0</v>
      </c>
      <c r="AD15" s="38" t="b">
        <f>AB15&gt;AB17</f>
        <v>0</v>
      </c>
    </row>
    <row r="16" spans="1:31" ht="26.25" x14ac:dyDescent="0.4">
      <c r="I16" s="78"/>
      <c r="J16" s="81"/>
      <c r="L16" s="23"/>
      <c r="M16" s="18"/>
      <c r="N16" s="65"/>
      <c r="O16" s="65"/>
      <c r="P16" s="180" t="str">
        <f>IF(AA16=TRUE,"SO","")</f>
        <v/>
      </c>
      <c r="Q16" s="112"/>
      <c r="Z16" s="38" t="b">
        <f>AND(N15&lt;&gt;"",N17&lt;&gt;"")</f>
        <v>0</v>
      </c>
      <c r="AA16" s="38" t="b">
        <f>AND(Z16=TRUE,N15=N17)</f>
        <v>0</v>
      </c>
      <c r="AC16" s="38" t="b">
        <f>OR(AND(P15&lt;&gt;"",P17&lt;&gt;""),AA16=FALSE)</f>
        <v>1</v>
      </c>
    </row>
    <row r="17" spans="1:30" ht="30" x14ac:dyDescent="0.2">
      <c r="A17" s="17"/>
      <c r="B17" s="23"/>
      <c r="C17" s="23"/>
      <c r="D17" s="23"/>
      <c r="F17" s="20"/>
      <c r="G17" s="21"/>
      <c r="H17" s="21"/>
      <c r="I17" s="78"/>
      <c r="J17" s="81"/>
      <c r="K17" s="76"/>
      <c r="L17" s="4" t="str">
        <f>IF(X20=TRUE,B20,IF(X22=TRUE,B22,""))</f>
        <v/>
      </c>
      <c r="M17" s="46"/>
      <c r="N17" s="11"/>
      <c r="O17" s="46"/>
      <c r="P17" s="177"/>
      <c r="Q17" s="186" t="str">
        <f>IF(AND(ABS(P15-P17)&lt;1,P17&gt;P15),"*","")</f>
        <v/>
      </c>
      <c r="R17" s="24" t="str">
        <f>IF(OR(Z16=FALSE,AC16=FALSE),"",IF(AD17=TRUE,"WINNAAR","2e"))</f>
        <v/>
      </c>
      <c r="S17" s="24"/>
      <c r="AB17" s="38">
        <f>N17+P17</f>
        <v>0</v>
      </c>
      <c r="AC17" s="38"/>
      <c r="AD17" s="38" t="b">
        <f>AB17&gt;AB15</f>
        <v>0</v>
      </c>
    </row>
    <row r="18" spans="1:30" ht="27.75" x14ac:dyDescent="0.2">
      <c r="A18" s="17"/>
      <c r="B18" s="23"/>
      <c r="C18" s="23"/>
      <c r="D18" s="23"/>
      <c r="F18" s="20"/>
      <c r="G18" s="21"/>
      <c r="H18" s="21"/>
      <c r="I18" s="78"/>
      <c r="J18" s="81"/>
      <c r="Q18" s="78"/>
    </row>
    <row r="19" spans="1:30" ht="23.25" x14ac:dyDescent="0.2">
      <c r="A19" s="17"/>
      <c r="B19" s="23"/>
      <c r="C19" s="23"/>
      <c r="D19" s="23"/>
      <c r="F19" s="43" t="s">
        <v>69</v>
      </c>
      <c r="G19" s="44"/>
      <c r="H19" s="43" t="s">
        <v>70</v>
      </c>
      <c r="I19" s="78"/>
      <c r="J19" s="81"/>
      <c r="Q19" s="78"/>
      <c r="T19" s="45" t="s">
        <v>90</v>
      </c>
      <c r="U19" s="45" t="s">
        <v>89</v>
      </c>
      <c r="V19" s="55" t="s">
        <v>90</v>
      </c>
      <c r="W19" s="45" t="s">
        <v>92</v>
      </c>
      <c r="X19" s="45" t="s">
        <v>109</v>
      </c>
    </row>
    <row r="20" spans="1:30" ht="27.75" x14ac:dyDescent="0.2">
      <c r="A20" s="75">
        <v>3</v>
      </c>
      <c r="B20" s="4" t="str">
        <f>IF(INDEX(Uitslag!C$9:V$20,A20,20)&gt;0,INDEX(Uitslag!C$9:C$20,A20,1),"BYE")</f>
        <v>BYE</v>
      </c>
      <c r="C20" s="5"/>
      <c r="D20" s="4" t="str">
        <f>IF(INDEX(Uitslag!C$9:V$20,A20,20)&gt;0,INDEX(Uitslag!D$9:D$20,A20,1),"")</f>
        <v/>
      </c>
      <c r="E20" s="46"/>
      <c r="F20" s="11"/>
      <c r="G20" s="12"/>
      <c r="H20" s="181"/>
      <c r="I20" s="182" t="str">
        <f>IF(AND(ABS(H20-H22)&lt;1,H20&gt;H22),"*","")</f>
        <v/>
      </c>
      <c r="J20" s="81"/>
      <c r="Q20" s="78"/>
      <c r="R20" s="18"/>
      <c r="S20" s="18"/>
      <c r="T20" s="18"/>
      <c r="U20" s="18"/>
      <c r="V20" s="18"/>
      <c r="W20" s="38">
        <f>F20+H20</f>
        <v>0</v>
      </c>
      <c r="X20" s="38" t="b">
        <f>AND(V21=TRUE,W20&gt;W22)</f>
        <v>0</v>
      </c>
      <c r="Y20" s="18"/>
    </row>
    <row r="21" spans="1:30" ht="30" x14ac:dyDescent="0.4">
      <c r="A21" s="17"/>
      <c r="B21" s="19"/>
      <c r="C21" s="19"/>
      <c r="D21" s="19"/>
      <c r="F21" s="20"/>
      <c r="G21" s="21"/>
      <c r="H21" s="180" t="str">
        <f>IF(U21=TRUE,"SO","")</f>
        <v/>
      </c>
      <c r="I21" s="112"/>
      <c r="J21" s="81"/>
      <c r="L21" s="69" t="s">
        <v>79</v>
      </c>
      <c r="M21" s="70"/>
      <c r="N21" s="70"/>
      <c r="O21" s="70"/>
      <c r="P21" s="71"/>
      <c r="Q21" s="78"/>
      <c r="T21" s="38" t="b">
        <f>AND(F20&lt;&gt;"",F22&lt;&gt;"")</f>
        <v>0</v>
      </c>
      <c r="U21" s="38" t="b">
        <f>AND(T21=TRUE,F20=F22)</f>
        <v>0</v>
      </c>
      <c r="V21" s="38" t="b">
        <f>IF(T21=FALSE,FALSE,OR(U21=FALSE,AND(H20&lt;&gt;"",H22&lt;&gt;"")))</f>
        <v>0</v>
      </c>
    </row>
    <row r="22" spans="1:30" ht="27.75" x14ac:dyDescent="0.2">
      <c r="A22" s="75">
        <v>2</v>
      </c>
      <c r="B22" s="4" t="str">
        <f>IF(INDEX(Uitslag!C$9:V$20,A22,20)&gt;0,INDEX(Uitslag!C$9:C$20,A22,1),"BYE")</f>
        <v>BYE</v>
      </c>
      <c r="C22" s="5"/>
      <c r="D22" s="4" t="str">
        <f>IF(INDEX(Uitslag!C$9:V$20,A22,20)&gt;0,INDEX(Uitslag!D$9:D$20,A22,1),"")</f>
        <v/>
      </c>
      <c r="E22" s="46"/>
      <c r="F22" s="11"/>
      <c r="G22" s="12"/>
      <c r="H22" s="181"/>
      <c r="I22" s="183" t="str">
        <f>IF(AND(ABS(H20-H22)&lt;1,H22&gt;H20),"*","")</f>
        <v/>
      </c>
      <c r="J22" s="81"/>
      <c r="Q22" s="78"/>
      <c r="W22" s="38">
        <f>F22+H22</f>
        <v>0</v>
      </c>
      <c r="X22" s="38" t="b">
        <f>AND(V21=TRUE,W22&gt;W20)</f>
        <v>0</v>
      </c>
    </row>
    <row r="23" spans="1:30" x14ac:dyDescent="0.2">
      <c r="J23" s="81"/>
      <c r="Q23" s="78"/>
    </row>
    <row r="24" spans="1:30" ht="20.25" x14ac:dyDescent="0.2">
      <c r="J24" s="81"/>
      <c r="L24" s="18"/>
      <c r="M24" s="18"/>
      <c r="N24" s="43" t="s">
        <v>69</v>
      </c>
      <c r="O24" s="43"/>
      <c r="P24" s="43" t="s">
        <v>70</v>
      </c>
      <c r="Q24" s="43"/>
      <c r="R24" s="43"/>
      <c r="S24" s="43"/>
      <c r="T24" s="43"/>
      <c r="U24" s="43"/>
      <c r="V24" s="43"/>
      <c r="W24" s="43"/>
      <c r="X24" s="43"/>
      <c r="Y24" s="43"/>
      <c r="Z24" s="45" t="s">
        <v>90</v>
      </c>
      <c r="AA24" s="45" t="s">
        <v>89</v>
      </c>
      <c r="AB24" s="55" t="s">
        <v>90</v>
      </c>
      <c r="AC24" s="45" t="s">
        <v>92</v>
      </c>
      <c r="AD24" s="45" t="s">
        <v>84</v>
      </c>
    </row>
    <row r="25" spans="1:30" ht="30" x14ac:dyDescent="0.2">
      <c r="J25" s="81"/>
      <c r="K25" s="76"/>
      <c r="L25" s="4" t="str">
        <f>IF(X11=TRUE,B13,IF(X13=TRUE,B11,""))</f>
        <v/>
      </c>
      <c r="M25" s="46"/>
      <c r="N25" s="11"/>
      <c r="O25" s="46"/>
      <c r="P25" s="177"/>
      <c r="Q25" s="185" t="str">
        <f>IF(AND(ABS(P25-P27)&lt;1,P25&gt;P27),"*","")</f>
        <v/>
      </c>
      <c r="R25" s="24" t="str">
        <f>IF(OR(Z26=FALSE,AC26=FALSE),"",IF(AD25=TRUE,"3e","4e"))</f>
        <v/>
      </c>
      <c r="S25" s="24"/>
      <c r="T25" s="24"/>
      <c r="U25" s="24"/>
      <c r="V25" s="18"/>
      <c r="W25" s="18"/>
      <c r="X25" s="18"/>
      <c r="Y25" s="18"/>
      <c r="AB25" s="38">
        <f>N25+P25</f>
        <v>0</v>
      </c>
      <c r="AD25" s="38" t="b">
        <f>AB25&gt;AB27</f>
        <v>0</v>
      </c>
    </row>
    <row r="26" spans="1:30" ht="26.25" x14ac:dyDescent="0.4">
      <c r="J26" s="81"/>
      <c r="L26" s="23"/>
      <c r="M26" s="18"/>
      <c r="N26" s="65"/>
      <c r="O26" s="65"/>
      <c r="P26" s="180" t="str">
        <f>IF(AA26=TRUE,"SO","")</f>
        <v/>
      </c>
      <c r="Q26" s="112"/>
      <c r="R26" s="18"/>
      <c r="S26" s="18"/>
      <c r="T26" s="18"/>
      <c r="U26" s="18"/>
      <c r="V26" s="18"/>
      <c r="W26" s="18"/>
      <c r="X26" s="18"/>
      <c r="Y26" s="18"/>
      <c r="Z26" s="38" t="b">
        <f>AND(N25&lt;&gt;"",N27&lt;&gt;"")</f>
        <v>0</v>
      </c>
      <c r="AA26" s="38" t="b">
        <f>AND(Z26=TRUE,N25=N27)</f>
        <v>0</v>
      </c>
      <c r="AB26" s="42"/>
      <c r="AC26" s="38" t="b">
        <f>OR(AND(P25&lt;&gt;"",P27&lt;&gt;""),AA26=FALSE)</f>
        <v>1</v>
      </c>
      <c r="AD26" s="42"/>
    </row>
    <row r="27" spans="1:30" ht="30" x14ac:dyDescent="0.2">
      <c r="J27" s="81"/>
      <c r="K27" s="76"/>
      <c r="L27" s="4" t="str">
        <f>IF(X20=TRUE,B22,IF(X22=TRUE,B20,""))</f>
        <v/>
      </c>
      <c r="M27" s="46"/>
      <c r="N27" s="11"/>
      <c r="O27" s="46"/>
      <c r="P27" s="177"/>
      <c r="Q27" s="186" t="str">
        <f>IF(AND(ABS(P25-P27)&lt;1,P27&gt;P25),"*","")</f>
        <v/>
      </c>
      <c r="R27" s="24" t="str">
        <f>IF(OR(Z26=FALSE,AC26=FALSE),"",IF(AD27=TRUE,"3e","4e"))</f>
        <v/>
      </c>
      <c r="S27" s="24"/>
      <c r="T27" s="24"/>
      <c r="U27" s="24"/>
      <c r="V27" s="18"/>
      <c r="W27" s="18"/>
      <c r="X27" s="18"/>
      <c r="Y27" s="18"/>
      <c r="Z27" s="38"/>
      <c r="AA27" s="24"/>
      <c r="AB27" s="38">
        <f>N27+P27</f>
        <v>0</v>
      </c>
      <c r="AC27" s="38"/>
      <c r="AD27" s="38" t="b">
        <f>AB27&gt;AB25</f>
        <v>0</v>
      </c>
    </row>
    <row r="28" spans="1:30" x14ac:dyDescent="0.2"/>
    <row r="29" spans="1:30" x14ac:dyDescent="0.2"/>
    <row r="30" spans="1:30" x14ac:dyDescent="0.2"/>
    <row r="31" spans="1:30" x14ac:dyDescent="0.2">
      <c r="R31" s="39"/>
      <c r="S31" s="39"/>
      <c r="T31" s="39"/>
      <c r="U31" s="39"/>
    </row>
    <row r="32" spans="1:30" x14ac:dyDescent="0.2"/>
    <row r="33" x14ac:dyDescent="0.2"/>
  </sheetData>
  <mergeCells count="1">
    <mergeCell ref="B4:P4"/>
  </mergeCells>
  <phoneticPr fontId="18" type="noConversion"/>
  <conditionalFormatting sqref="H11 H20">
    <cfRule type="expression" dxfId="3" priority="29">
      <formula>U12=FALSE</formula>
    </cfRule>
  </conditionalFormatting>
  <conditionalFormatting sqref="H13 H22">
    <cfRule type="expression" dxfId="2" priority="30">
      <formula>U12=FALSE</formula>
    </cfRule>
  </conditionalFormatting>
  <conditionalFormatting sqref="P15 P17">
    <cfRule type="expression" dxfId="1" priority="31">
      <formula>AA$16=FALSE</formula>
    </cfRule>
  </conditionalFormatting>
  <conditionalFormatting sqref="P25 P27">
    <cfRule type="expression" dxfId="0" priority="1">
      <formula>AA$26=FALSE</formula>
    </cfRule>
  </conditionalFormatting>
  <pageMargins left="0.74803149606299213" right="0.74803149606299213" top="0.98425196850393704" bottom="0.98425196850393704" header="0.51181102362204722" footer="0.51181102362204722"/>
  <pageSetup paperSize="9" scale="48" orientation="landscape" r:id="rId1"/>
  <headerFooter alignWithMargins="0">
    <oddFooter>&amp;C&amp;D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Uitleg</vt:lpstr>
      <vt:lpstr>Toegestane deelnemers</vt:lpstr>
      <vt:lpstr>Deelnemers en Scores</vt:lpstr>
      <vt:lpstr>Uitslag</vt:lpstr>
      <vt:lpstr>Finales 8 teams</vt:lpstr>
      <vt:lpstr>Finales 4 teams</vt:lpstr>
      <vt:lpstr>'Deelnemers en Scores'!Print_Area</vt:lpstr>
      <vt:lpstr>'Finales 4 teams'!Print_Area</vt:lpstr>
      <vt:lpstr>'Finales 8 teams'!Print_Area</vt:lpstr>
      <vt:lpstr>Uitslag!Print_Area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Thea-en-Ramon</dc:creator>
  <cp:lastModifiedBy>Ramon</cp:lastModifiedBy>
  <cp:lastPrinted>2023-03-15T20:11:48Z</cp:lastPrinted>
  <dcterms:created xsi:type="dcterms:W3CDTF">1998-02-10T19:58:49Z</dcterms:created>
  <dcterms:modified xsi:type="dcterms:W3CDTF">2024-05-08T05:25:21Z</dcterms:modified>
</cp:coreProperties>
</file>