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RK excels\test-bestanden\"/>
    </mc:Choice>
  </mc:AlternateContent>
  <xr:revisionPtr revIDLastSave="0" documentId="13_ncr:1_{AE1CEB7C-4980-4C15-86E7-211BF2298137}" xr6:coauthVersionLast="47" xr6:coauthVersionMax="47" xr10:uidLastSave="{00000000-0000-0000-0000-000000000000}"/>
  <bookViews>
    <workbookView xWindow="3615" yWindow="720" windowWidth="22440" windowHeight="14040" tabRatio="753" activeTab="2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9" i="3"/>
  <c r="D12" i="3"/>
  <c r="D11" i="3"/>
  <c r="D10" i="3"/>
  <c r="J10" i="12"/>
  <c r="J11" i="12"/>
  <c r="J12" i="12"/>
  <c r="J13" i="12"/>
  <c r="C12" i="3"/>
  <c r="C18" i="3"/>
  <c r="C9" i="3"/>
  <c r="C17" i="3"/>
  <c r="C20" i="3"/>
  <c r="C11" i="3"/>
  <c r="C10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E12" i="3"/>
  <c r="F12" i="3"/>
  <c r="G12" i="3"/>
  <c r="H12" i="3"/>
  <c r="J12" i="3"/>
  <c r="K12" i="3"/>
  <c r="L12" i="3"/>
  <c r="M12" i="3"/>
  <c r="B9" i="3"/>
  <c r="C13" i="3"/>
  <c r="C16" i="3"/>
  <c r="E9" i="3"/>
  <c r="F9" i="3"/>
  <c r="G9" i="3"/>
  <c r="H9" i="3"/>
  <c r="J9" i="3"/>
  <c r="K9" i="3"/>
  <c r="P9" i="3" s="1"/>
  <c r="L9" i="3"/>
  <c r="M9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Q13" i="3"/>
  <c r="Q9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9" i="3"/>
  <c r="O9" i="3"/>
  <c r="R12" i="3"/>
  <c r="Q12" i="3"/>
  <c r="P12" i="3"/>
  <c r="O12" i="3"/>
  <c r="R11" i="3"/>
  <c r="Q11" i="3"/>
  <c r="P11" i="3"/>
  <c r="O11" i="3"/>
  <c r="P10" i="3"/>
  <c r="Q10" i="3"/>
  <c r="O10" i="3"/>
  <c r="R10" i="3"/>
  <c r="K75" i="12"/>
  <c r="K21" i="12"/>
  <c r="K69" i="12"/>
  <c r="K63" i="12"/>
  <c r="K45" i="12"/>
  <c r="K57" i="12"/>
  <c r="K51" i="12"/>
  <c r="K39" i="12"/>
  <c r="K27" i="12"/>
  <c r="K15" i="12"/>
  <c r="K33" i="12"/>
  <c r="S14" i="3" l="1"/>
  <c r="V14" i="3" s="1"/>
  <c r="S11" i="3"/>
  <c r="V11" i="3" s="1"/>
  <c r="AJ28" i="19"/>
  <c r="AL29" i="19" s="1"/>
  <c r="S9" i="3"/>
  <c r="V9" i="3" s="1"/>
  <c r="S12" i="3"/>
  <c r="V12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10" i="3"/>
  <c r="V10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D12" i="19"/>
  <c r="D11" i="15"/>
  <c r="B11" i="15"/>
  <c r="D13" i="15"/>
  <c r="B13" i="15"/>
  <c r="D22" i="15"/>
  <c r="B22" i="15"/>
  <c r="D20" i="15"/>
  <c r="B20" i="15"/>
  <c r="Z21" i="19"/>
  <c r="AL17" i="19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AF26" i="19"/>
  <c r="AF24" i="19"/>
  <c r="AF20" i="19"/>
  <c r="AF18" i="19"/>
  <c r="AF14" i="19"/>
  <c r="AF12" i="19"/>
  <c r="L27" i="15"/>
  <c r="L25" i="15"/>
  <c r="L15" i="15"/>
  <c r="L17" i="15"/>
  <c r="L29" i="19" l="1"/>
  <c r="T21" i="19" s="1"/>
  <c r="L17" i="19"/>
  <c r="L15" i="19"/>
  <c r="L27" i="19"/>
  <c r="T33" i="19" s="1"/>
  <c r="T19" i="19" l="1"/>
  <c r="T31" i="19"/>
</calcChain>
</file>

<file path=xl/sharedStrings.xml><?xml version="1.0" encoding="utf-8"?>
<sst xmlns="http://schemas.openxmlformats.org/spreadsheetml/2006/main" count="207" uniqueCount="135">
  <si>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</si>
  <si>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</si>
  <si>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</si>
  <si>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</si>
  <si>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</si>
  <si>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</si>
  <si>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</si>
  <si>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</si>
  <si>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</si>
  <si>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</si>
  <si>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</si>
  <si>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</si>
  <si>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</si>
  <si>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score per sporter serie 1</t>
  </si>
  <si>
    <t>score per sporter serie 2</t>
  </si>
  <si>
    <t>totaal score per sporter</t>
  </si>
  <si>
    <t>Gemiddelde</t>
  </si>
  <si>
    <t>Adres: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</si>
  <si>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</si>
  <si>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</si>
  <si>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</si>
  <si>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</si>
  <si>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</si>
  <si>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</si>
  <si>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</si>
  <si>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</si>
  <si>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</si>
  <si>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</si>
  <si>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</si>
  <si>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</si>
  <si>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</si>
  <si>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</si>
  <si>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</si>
  <si>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</si>
  <si>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</si>
  <si>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</si>
  <si>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</si>
  <si>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</si>
  <si>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</si>
  <si>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</si>
  <si>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</si>
  <si>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</si>
  <si>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</si>
  <si>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</si>
  <si>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</si>
  <si>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</si>
  <si>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</si>
  <si>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</si>
  <si>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</si>
  <si>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</si>
  <si>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</si>
  <si>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</si>
  <si>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</si>
  <si>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</si>
  <si>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</si>
  <si>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</si>
  <si>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</si>
  <si>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</si>
  <si>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</si>
  <si>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</si>
  <si>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</si>
  <si>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</si>
  <si>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</si>
  <si>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</si>
  <si>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</si>
  <si>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</si>
  <si>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</si>
  <si>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</si>
  <si>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</si>
  <si>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</si>
  <si>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</si>
  <si>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</si>
  <si>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sporter</t>
  </si>
  <si>
    <t>Sporter gem.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</si>
  <si>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</si>
  <si>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</si>
  <si>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</si>
  <si>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</si>
  <si>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</si>
  <si>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</si>
  <si>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</si>
  <si>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</si>
  <si>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</si>
  <si>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</si>
  <si>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</si>
  <si>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</si>
  <si>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</si>
  <si>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</si>
  <si>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</si>
  <si>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</si>
  <si>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</si>
  <si>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</si>
  <si>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</si>
  <si>
    <t>Instructies voor juist gebruik van dit RK programma voor de Indoor teams competitie</t>
  </si>
  <si>
    <t>Dit blad bevat alle RK-gerechtigde deelnemers met hun vereniging + gemiddelde + boogtype</t>
  </si>
  <si>
    <t>E-mail vragen RK: info@handboogsport.nl</t>
  </si>
  <si>
    <t>Alleen onderstaande sporters mogen invallen in dit RK</t>
  </si>
  <si>
    <t>- Ze hebben genoeg scores neergezet in de regiocompetitie</t>
  </si>
  <si>
    <t>Rayonkampioenschappen Indoor Teams Rayon 3, Recurve klasse ERE</t>
  </si>
  <si>
    <t>[4121] Club 4121</t>
  </si>
  <si>
    <t>Sporter 21</t>
  </si>
  <si>
    <t>Sporter 22</t>
  </si>
  <si>
    <t>Sporter 23</t>
  </si>
  <si>
    <t>Sporter 13</t>
  </si>
  <si>
    <t>Sporter 12</t>
  </si>
  <si>
    <t>Sporter 11</t>
  </si>
  <si>
    <t>-</t>
  </si>
  <si>
    <t>Sporter 31</t>
  </si>
  <si>
    <t>Sporter 32</t>
  </si>
  <si>
    <t>Sporter 33</t>
  </si>
  <si>
    <t>TestVereniging</t>
  </si>
  <si>
    <t>Grotepijlstraat 5
Indoorp</t>
  </si>
  <si>
    <t>2023-03-27</t>
  </si>
  <si>
    <t>rk-4121-5-R2</t>
  </si>
  <si>
    <t>rk-4121-7-R2</t>
  </si>
  <si>
    <t>[4122] Club 4122</t>
  </si>
  <si>
    <t>rk-4122-4-R2</t>
  </si>
  <si>
    <t>Sporter 42</t>
  </si>
  <si>
    <t>Sporter 43</t>
  </si>
  <si>
    <t>Aangepast rk-4122-5-R2</t>
  </si>
  <si>
    <t>rk-4122-</t>
  </si>
  <si>
    <t>Garbage geen nummer</t>
  </si>
  <si>
    <t>[12XX] Garbage geen nummer</t>
  </si>
  <si>
    <t>rk-4122-2-R2</t>
  </si>
  <si>
    <t>A-klasse team</t>
  </si>
  <si>
    <t>Geen team naam</t>
  </si>
  <si>
    <t>Sporter 44 (verkeerde vereniging)</t>
  </si>
  <si>
    <t>bla</t>
  </si>
  <si>
    <t>rk-4122-3-R2</t>
  </si>
  <si>
    <t>Sporter 102</t>
  </si>
  <si>
    <t>Sporter 103</t>
  </si>
  <si>
    <t>Sporter 104</t>
  </si>
  <si>
    <r>
      <t xml:space="preserve">Sporter 101 </t>
    </r>
    <r>
      <rPr>
        <sz val="10"/>
        <color rgb="FFFF0000"/>
        <rFont val="Arial"/>
        <family val="2"/>
      </rPr>
      <t>(team is a no-show)</t>
    </r>
  </si>
  <si>
    <r>
      <t>Sporter 41 (</t>
    </r>
    <r>
      <rPr>
        <sz val="10"/>
        <color rgb="FFFF0000"/>
        <rFont val="Arial"/>
        <family val="2"/>
      </rPr>
      <t>geen valide lid nr</t>
    </r>
    <r>
      <rPr>
        <sz val="10"/>
        <rFont val="Arial"/>
        <family val="2"/>
      </rPr>
      <t>)</t>
    </r>
  </si>
  <si>
    <r>
      <t>Sporter 24 (</t>
    </r>
    <r>
      <rPr>
        <sz val="10"/>
        <color rgb="FF00B050"/>
        <rFont val="Arial"/>
        <family val="2"/>
      </rPr>
      <t>goedgekeurde invaller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</si>
</sst>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2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14" fillId="3" borderId="0" xfId="1" quotePrefix="1" applyFont="1" applyFill="1" applyAlignment="1" applyProtection="1">
      <alignment horizontal="left"/>
      <protection locked="0"/>
    </xf>
    <xf numFmtId="0" fontId="30" fillId="3" borderId="0" xfId="1" quotePrefix="1" applyFont="1" applyFill="1" applyAlignment="1" applyProtection="1">
      <alignment horizontal="left"/>
      <protection locked="0"/>
    </xf>
    <xf numFmtId="0" fontId="30" fillId="3" borderId="0" xfId="1" applyFont="1" applyFill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center"/>
      <protection locked="0"/>
    </xf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31" fillId="0" borderId="0" xfId="1" applyFont="1" applyAlignment="1" applyProtection="1">
      <alignment horizontal="center"/>
      <protection locked="0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93</v>
      </c>
    </row>
    <row r="3" spans="1:2" x14ac:dyDescent="0.2"/>
    <row r="4" spans="1:2" x14ac:dyDescent="0.2">
      <c r="A4" s="206" t="s">
        <v>76</v>
      </c>
      <c r="B4" s="206"/>
    </row>
    <row r="5" spans="1:2" x14ac:dyDescent="0.2">
      <c r="A5" s="32"/>
    </row>
    <row r="6" spans="1:2" x14ac:dyDescent="0.2">
      <c r="A6" s="3" t="s">
        <v>92</v>
      </c>
    </row>
    <row r="7" spans="1:2" ht="15.75" x14ac:dyDescent="0.25">
      <c r="B7" s="3" t="s">
        <v>27</v>
      </c>
    </row>
    <row r="8" spans="1:2" ht="15.75" x14ac:dyDescent="0.25">
      <c r="B8" s="2" t="s">
        <v>87</v>
      </c>
    </row>
    <row r="9" spans="1:2" ht="15.75" x14ac:dyDescent="0.25">
      <c r="B9" s="3" t="s">
        <v>26</v>
      </c>
    </row>
    <row r="10" spans="1:2" ht="15.75" x14ac:dyDescent="0.25">
      <c r="B10" s="3" t="s">
        <v>25</v>
      </c>
    </row>
    <row r="11" spans="1:2" ht="15.75" x14ac:dyDescent="0.25">
      <c r="B11" s="100" t="s">
        <v>91</v>
      </c>
    </row>
    <row r="12" spans="1:2" ht="15.75" x14ac:dyDescent="0.25">
      <c r="B12" s="3" t="s">
        <v>63</v>
      </c>
    </row>
    <row r="13" spans="1:2" x14ac:dyDescent="0.2"/>
    <row r="14" spans="1:2" ht="15.75" x14ac:dyDescent="0.25">
      <c r="A14" s="2" t="s">
        <v>49</v>
      </c>
    </row>
    <row r="15" spans="1:2" x14ac:dyDescent="0.2">
      <c r="B15" s="3" t="s">
        <v>94</v>
      </c>
    </row>
    <row r="16" spans="1:2" x14ac:dyDescent="0.2">
      <c r="B16" s="3" t="s">
        <v>50</v>
      </c>
    </row>
    <row r="17" spans="1:2" x14ac:dyDescent="0.2"/>
    <row r="18" spans="1:2" x14ac:dyDescent="0.2"/>
    <row r="19" spans="1:2" ht="15.75" x14ac:dyDescent="0.25">
      <c r="A19" s="2" t="s">
        <v>23</v>
      </c>
    </row>
    <row r="20" spans="1:2" x14ac:dyDescent="0.2">
      <c r="B20" s="3" t="s">
        <v>33</v>
      </c>
    </row>
    <row r="21" spans="1:2" ht="15.75" x14ac:dyDescent="0.25">
      <c r="B21" s="100" t="s">
        <v>51</v>
      </c>
    </row>
    <row r="22" spans="1:2" x14ac:dyDescent="0.2">
      <c r="B22" s="3" t="s">
        <v>74</v>
      </c>
    </row>
    <row r="23" spans="1:2" x14ac:dyDescent="0.2">
      <c r="B23" s="3" t="s">
        <v>35</v>
      </c>
    </row>
    <row r="24" spans="1:2" x14ac:dyDescent="0.2">
      <c r="B24" s="3" t="s">
        <v>52</v>
      </c>
    </row>
    <row r="25" spans="1:2" x14ac:dyDescent="0.2">
      <c r="B25" s="3" t="s">
        <v>34</v>
      </c>
    </row>
    <row r="26" spans="1:2" x14ac:dyDescent="0.2"/>
    <row r="27" spans="1:2" x14ac:dyDescent="0.2"/>
    <row r="28" spans="1:2" ht="15.75" x14ac:dyDescent="0.25">
      <c r="A28" s="2" t="s">
        <v>24</v>
      </c>
    </row>
    <row r="29" spans="1:2" ht="15.75" x14ac:dyDescent="0.25">
      <c r="A29" s="2"/>
      <c r="B29" s="3" t="s">
        <v>78</v>
      </c>
    </row>
    <row r="30" spans="1:2" x14ac:dyDescent="0.2">
      <c r="B30" s="3" t="s">
        <v>79</v>
      </c>
    </row>
    <row r="31" spans="1:2" x14ac:dyDescent="0.2">
      <c r="B31" s="3" t="s">
        <v>36</v>
      </c>
    </row>
    <row r="32" spans="1:2" x14ac:dyDescent="0.2"/>
    <row r="33" spans="1:2" ht="15.75" x14ac:dyDescent="0.25">
      <c r="A33" s="2" t="s">
        <v>82</v>
      </c>
    </row>
    <row r="34" spans="1:2" ht="15.75" x14ac:dyDescent="0.25">
      <c r="B34" s="3" t="s">
        <v>83</v>
      </c>
    </row>
    <row r="35" spans="1:2" ht="30" x14ac:dyDescent="0.2">
      <c r="B35" s="100" t="s">
        <v>84</v>
      </c>
    </row>
    <row r="36" spans="1:2" x14ac:dyDescent="0.2">
      <c r="B36" s="100" t="s">
        <v>85</v>
      </c>
    </row>
    <row r="37" spans="1:2" x14ac:dyDescent="0.2">
      <c r="B37" s="100" t="s">
        <v>81</v>
      </c>
    </row>
    <row r="38" spans="1:2" x14ac:dyDescent="0.2">
      <c r="B38" s="100" t="s">
        <v>80</v>
      </c>
    </row>
    <row r="39" spans="1:2" x14ac:dyDescent="0.2">
      <c r="B39" s="100"/>
    </row>
    <row r="40" spans="1:2" x14ac:dyDescent="0.2"/>
    <row r="41" spans="1:2" ht="15.75" x14ac:dyDescent="0.25">
      <c r="A41" s="2" t="s">
        <v>77</v>
      </c>
    </row>
    <row r="42" spans="1:2" ht="15.75" x14ac:dyDescent="0.25">
      <c r="A42" s="2"/>
      <c r="B42" s="3" t="s">
        <v>86</v>
      </c>
    </row>
    <row r="43" spans="1:2" ht="15.75" x14ac:dyDescent="0.25">
      <c r="A43" s="2"/>
      <c r="B43" s="3" t="s">
        <v>44</v>
      </c>
    </row>
    <row r="44" spans="1:2" ht="15.75" x14ac:dyDescent="0.25">
      <c r="A44" s="2"/>
      <c r="B44" s="3" t="s">
        <v>37</v>
      </c>
    </row>
    <row r="45" spans="1:2" ht="15.75" x14ac:dyDescent="0.25">
      <c r="A45" s="2"/>
      <c r="B45" s="3" t="s">
        <v>64</v>
      </c>
    </row>
    <row r="46" spans="1:2" ht="15.75" x14ac:dyDescent="0.25">
      <c r="A46" s="2"/>
      <c r="B46" s="3" t="s">
        <v>45</v>
      </c>
    </row>
    <row r="47" spans="1:2" ht="15.75" x14ac:dyDescent="0.25">
      <c r="A47" s="2"/>
      <c r="B47" s="3" t="s">
        <v>67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65</v>
      </c>
    </row>
    <row r="51" spans="1:2" x14ac:dyDescent="0.2">
      <c r="B51" s="3" t="s">
        <v>66</v>
      </c>
    </row>
    <row r="52" spans="1:2" x14ac:dyDescent="0.2">
      <c r="B52" s="3" t="s">
        <v>45</v>
      </c>
    </row>
    <row r="53" spans="1:2" x14ac:dyDescent="0.2">
      <c r="B53" s="3" t="s">
        <v>67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36</v>
      </c>
    </row>
    <row r="57" spans="1:2" x14ac:dyDescent="0.2"/>
    <row r="58" spans="1:2" x14ac:dyDescent="0.2"/>
    <row r="59" spans="1:2" x14ac:dyDescent="0.2">
      <c r="B59" s="3" t="s">
        <v>71</v>
      </c>
    </row>
    <row r="60" spans="1:2" x14ac:dyDescent="0.2">
      <c r="B60" s="3" t="s">
        <v>95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7" t="str">
        <f>'Deelnemers en Scores'!B2</f>
        <v>Rayonkampioenschappen Indoor Teams Rayon 3, Recurve klasse ERE</v>
      </c>
      <c r="C1" s="208"/>
      <c r="D1" s="208"/>
      <c r="E1" s="208"/>
      <c r="F1" s="208"/>
      <c r="G1" s="208"/>
      <c r="H1" s="208"/>
      <c r="I1" s="209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96</v>
      </c>
    </row>
    <row r="7" spans="2:9" ht="14.25" x14ac:dyDescent="0.2">
      <c r="D7" s="61" t="s">
        <v>97</v>
      </c>
    </row>
    <row r="8" spans="2:9" ht="14.25" x14ac:dyDescent="0.2">
      <c r="D8" s="61" t="s">
        <v>46</v>
      </c>
    </row>
    <row r="9" spans="2:9" x14ac:dyDescent="0.2">
      <c r="D9" s="27"/>
    </row>
    <row r="10" spans="2:9" x14ac:dyDescent="0.2">
      <c r="D10" s="54" t="s">
        <v>28</v>
      </c>
    </row>
    <row r="11" spans="2:9" x14ac:dyDescent="0.2">
      <c r="D11" s="54" t="s">
        <v>30</v>
      </c>
    </row>
    <row r="12" spans="2:9" x14ac:dyDescent="0.2">
      <c r="D12" s="54" t="s">
        <v>47</v>
      </c>
    </row>
    <row r="13" spans="2:9" x14ac:dyDescent="0.2">
      <c r="D13" s="27" t="s">
        <v>32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16</v>
      </c>
      <c r="H16" s="52" t="s">
        <v>29</v>
      </c>
      <c r="I16" s="53" t="s">
        <v>68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70</v>
      </c>
      <c r="E18" s="13">
        <v>123456</v>
      </c>
      <c r="F18" s="30" t="s">
        <v>31</v>
      </c>
      <c r="G18" s="26">
        <v>7.7770000000000001</v>
      </c>
      <c r="H18" s="26" t="s">
        <v>69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tabSelected="1" topLeftCell="A7" zoomScaleNormal="100" workbookViewId="0">
      <selection activeCell="E19" sqref="E19"/>
    </sheetView>
  </sheetViews>
  <sheetFormatPr defaultColWidth="0" defaultRowHeight="12.75" zeroHeight="1" x14ac:dyDescent="0.2"/>
  <cols>
    <col min="1" max="1" width="3.109375" style="84" customWidth="1"/>
    <col min="2" max="2" width="4.44140625" style="156" customWidth="1"/>
    <col min="3" max="3" width="5.109375" style="156" customWidth="1"/>
    <col min="4" max="4" width="29.33203125" style="156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10" t="s">
        <v>98</v>
      </c>
      <c r="C2" s="211"/>
      <c r="D2" s="211"/>
      <c r="E2" s="211"/>
      <c r="F2" s="211"/>
      <c r="G2" s="211"/>
      <c r="H2" s="211"/>
      <c r="I2" s="211"/>
      <c r="J2" s="211"/>
      <c r="K2" s="212"/>
    </row>
    <row r="3" spans="1:11" x14ac:dyDescent="0.2">
      <c r="B3" s="82"/>
      <c r="C3" s="83"/>
      <c r="D3" s="83"/>
      <c r="K3" s="87"/>
    </row>
    <row r="4" spans="1:11" ht="23.25" customHeight="1" x14ac:dyDescent="0.2">
      <c r="B4" s="217" t="s">
        <v>110</v>
      </c>
      <c r="C4" s="218"/>
      <c r="D4" s="218"/>
      <c r="E4" s="88" t="s">
        <v>17</v>
      </c>
      <c r="F4" s="214" t="s">
        <v>111</v>
      </c>
      <c r="G4" s="95" t="s">
        <v>7</v>
      </c>
      <c r="H4" s="215" t="s">
        <v>112</v>
      </c>
      <c r="I4" s="215"/>
      <c r="J4" s="215"/>
      <c r="K4" s="216"/>
    </row>
    <row r="5" spans="1:11" ht="15" x14ac:dyDescent="0.2">
      <c r="A5" s="157"/>
      <c r="B5" s="89"/>
      <c r="C5" s="96"/>
      <c r="D5" s="97"/>
      <c r="E5" s="96"/>
      <c r="F5" s="214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18</v>
      </c>
      <c r="H6" s="213" t="s">
        <v>20</v>
      </c>
      <c r="I6" s="213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73</v>
      </c>
      <c r="H7" s="120" t="s">
        <v>21</v>
      </c>
      <c r="I7" s="120" t="s">
        <v>22</v>
      </c>
      <c r="J7" s="115" t="s">
        <v>72</v>
      </c>
      <c r="K7" s="118" t="s">
        <v>6</v>
      </c>
    </row>
    <row r="8" spans="1:11" x14ac:dyDescent="0.2">
      <c r="B8" s="164"/>
      <c r="E8" s="156"/>
      <c r="F8" s="156"/>
      <c r="G8" s="165"/>
      <c r="H8" s="156"/>
      <c r="I8" s="156"/>
      <c r="J8" s="156"/>
      <c r="K8" s="159"/>
    </row>
    <row r="9" spans="1:11" x14ac:dyDescent="0.2">
      <c r="B9" s="166">
        <v>1</v>
      </c>
      <c r="C9" s="167"/>
      <c r="D9" s="201" t="s">
        <v>99</v>
      </c>
      <c r="E9" s="167"/>
      <c r="F9" s="168" t="s">
        <v>113</v>
      </c>
      <c r="G9" s="169">
        <v>888.8</v>
      </c>
      <c r="H9" s="167"/>
      <c r="I9" s="167"/>
      <c r="J9" s="156"/>
      <c r="K9" s="160">
        <f>SUM(J10:J13)-MINA(J10:J13)</f>
        <v>1530</v>
      </c>
    </row>
    <row r="10" spans="1:11" x14ac:dyDescent="0.2">
      <c r="B10" s="166"/>
      <c r="C10" s="167"/>
      <c r="D10" s="167"/>
      <c r="E10" s="13">
        <v>302200</v>
      </c>
      <c r="F10" s="14" t="s">
        <v>105</v>
      </c>
      <c r="G10" s="26">
        <v>9.1460000000000008</v>
      </c>
      <c r="H10" s="13">
        <v>230</v>
      </c>
      <c r="I10" s="13">
        <v>260</v>
      </c>
      <c r="J10" s="86">
        <f>SUM(H10:I10)</f>
        <v>490</v>
      </c>
      <c r="K10" s="87"/>
    </row>
    <row r="11" spans="1:11" x14ac:dyDescent="0.2">
      <c r="B11" s="166"/>
      <c r="C11" s="167"/>
      <c r="D11" s="167"/>
      <c r="E11" s="13">
        <v>302202</v>
      </c>
      <c r="F11" s="14" t="s">
        <v>104</v>
      </c>
      <c r="G11" s="26">
        <v>9.1959999999999997</v>
      </c>
      <c r="H11" s="13">
        <v>240</v>
      </c>
      <c r="I11" s="13">
        <v>270</v>
      </c>
      <c r="J11" s="86">
        <f>SUM(H11:I11)</f>
        <v>510</v>
      </c>
      <c r="K11" s="87"/>
    </row>
    <row r="12" spans="1:11" x14ac:dyDescent="0.2">
      <c r="B12" s="166"/>
      <c r="C12" s="167"/>
      <c r="D12" s="167"/>
      <c r="E12" s="13">
        <v>302204</v>
      </c>
      <c r="F12" s="14" t="s">
        <v>103</v>
      </c>
      <c r="G12" s="26">
        <v>9.2460000000000004</v>
      </c>
      <c r="H12" s="13">
        <v>250</v>
      </c>
      <c r="I12" s="13">
        <v>280</v>
      </c>
      <c r="J12" s="86">
        <f>SUM(H12:I12)</f>
        <v>530</v>
      </c>
      <c r="K12" s="87"/>
    </row>
    <row r="13" spans="1:11" x14ac:dyDescent="0.2">
      <c r="B13" s="166"/>
      <c r="C13" s="167"/>
      <c r="D13" s="167"/>
      <c r="E13" s="13" t="s">
        <v>106</v>
      </c>
      <c r="F13" s="14" t="s">
        <v>106</v>
      </c>
      <c r="G13" s="26"/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6"/>
      <c r="C14" s="167"/>
      <c r="D14" s="167"/>
      <c r="E14" s="173"/>
      <c r="F14" s="157"/>
      <c r="G14" s="174"/>
      <c r="H14" s="173"/>
      <c r="I14" s="173"/>
      <c r="K14" s="87"/>
    </row>
    <row r="15" spans="1:11" x14ac:dyDescent="0.2">
      <c r="B15" s="166">
        <v>2</v>
      </c>
      <c r="C15" s="167"/>
      <c r="D15" s="201" t="s">
        <v>115</v>
      </c>
      <c r="E15" s="167"/>
      <c r="F15" s="201" t="s">
        <v>116</v>
      </c>
      <c r="G15" s="169">
        <v>888.8</v>
      </c>
      <c r="H15" s="173"/>
      <c r="I15" s="173"/>
      <c r="J15" s="156"/>
      <c r="K15" s="160">
        <f>IF(COUNTA(J16:J19)&lt;3,0,IF(COUNTA(J16:J19)=3,SUM(J16:J19),IF(SUM(J16:J19)&gt;0,SUM(J16:J19)-MINA(J16:J19),0)))</f>
        <v>1315</v>
      </c>
    </row>
    <row r="16" spans="1:11" x14ac:dyDescent="0.2">
      <c r="B16" s="166"/>
      <c r="C16" s="167"/>
      <c r="D16" s="167"/>
      <c r="E16" s="13">
        <v>302260</v>
      </c>
      <c r="F16" s="14" t="s">
        <v>100</v>
      </c>
      <c r="G16" s="26">
        <v>9.1470000000000002</v>
      </c>
      <c r="H16" s="13">
        <v>200</v>
      </c>
      <c r="I16" s="205" t="s">
        <v>127</v>
      </c>
      <c r="K16" s="87"/>
    </row>
    <row r="17" spans="2:11" x14ac:dyDescent="0.2">
      <c r="B17" s="166"/>
      <c r="C17" s="167"/>
      <c r="D17" s="167"/>
      <c r="E17" s="13">
        <v>302262</v>
      </c>
      <c r="F17" s="14" t="s">
        <v>101</v>
      </c>
      <c r="G17" s="26">
        <v>9.1969999999999992</v>
      </c>
      <c r="H17" s="13">
        <v>210</v>
      </c>
      <c r="I17" s="13">
        <v>200</v>
      </c>
      <c r="J17" s="86">
        <f>SUM(H17:I17)</f>
        <v>410</v>
      </c>
      <c r="K17" s="87"/>
    </row>
    <row r="18" spans="2:11" x14ac:dyDescent="0.2">
      <c r="B18" s="166"/>
      <c r="C18" s="167"/>
      <c r="D18" s="167"/>
      <c r="E18" s="13">
        <v>302264</v>
      </c>
      <c r="F18" s="14" t="s">
        <v>102</v>
      </c>
      <c r="G18" s="26">
        <v>9.2469999999999999</v>
      </c>
      <c r="H18" s="13">
        <v>220</v>
      </c>
      <c r="I18" s="13">
        <v>230</v>
      </c>
      <c r="J18" s="86">
        <f>SUM(H18:I18)</f>
        <v>450</v>
      </c>
      <c r="K18" s="87"/>
    </row>
    <row r="19" spans="2:11" x14ac:dyDescent="0.2">
      <c r="B19" s="166"/>
      <c r="C19" s="167"/>
      <c r="D19" s="167"/>
      <c r="E19" s="228">
        <v>302238</v>
      </c>
      <c r="F19" s="14" t="s">
        <v>134</v>
      </c>
      <c r="G19" s="26">
        <v>9.2720000000000002</v>
      </c>
      <c r="H19" s="13">
        <v>230</v>
      </c>
      <c r="I19" s="13">
        <v>225</v>
      </c>
      <c r="J19" s="86">
        <f>SUM(H19:I19)</f>
        <v>455</v>
      </c>
      <c r="K19" s="87"/>
    </row>
    <row r="20" spans="2:11" x14ac:dyDescent="0.2">
      <c r="B20" s="166"/>
      <c r="C20" s="167"/>
      <c r="D20" s="167"/>
      <c r="E20" s="173"/>
      <c r="F20" s="157"/>
      <c r="G20" s="174"/>
      <c r="H20" s="173"/>
      <c r="I20" s="173"/>
      <c r="K20" s="87"/>
    </row>
    <row r="21" spans="2:11" x14ac:dyDescent="0.2">
      <c r="B21" s="166">
        <v>3</v>
      </c>
      <c r="C21" s="167"/>
      <c r="D21" s="201" t="s">
        <v>99</v>
      </c>
      <c r="E21" s="167"/>
      <c r="F21" s="168" t="s">
        <v>114</v>
      </c>
      <c r="G21" s="169">
        <v>888.8</v>
      </c>
      <c r="H21" s="173"/>
      <c r="I21" s="173"/>
      <c r="J21" s="156"/>
      <c r="K21" s="160">
        <f>IF(COUNTA(J22:J25)&lt;3,0,IF(COUNTA(J22:J25)=3,SUM(J22:J25),IF(SUM(J22:J25)&gt;0,SUM(J22:J25)-MINA(J22:J25),0)))</f>
        <v>909</v>
      </c>
    </row>
    <row r="22" spans="2:11" x14ac:dyDescent="0.2">
      <c r="B22" s="166"/>
      <c r="C22" s="167"/>
      <c r="D22" s="167"/>
      <c r="E22" s="13">
        <v>302210</v>
      </c>
      <c r="F22" s="14" t="s">
        <v>107</v>
      </c>
      <c r="G22" s="26">
        <v>9.3960000000000008</v>
      </c>
      <c r="H22" s="13">
        <v>140</v>
      </c>
      <c r="I22" s="13">
        <v>170</v>
      </c>
      <c r="J22" s="86">
        <f>SUM(H22:I22)</f>
        <v>310</v>
      </c>
      <c r="K22" s="87"/>
    </row>
    <row r="23" spans="2:11" x14ac:dyDescent="0.2">
      <c r="B23" s="166"/>
      <c r="C23" s="167"/>
      <c r="D23" s="167"/>
      <c r="E23" s="13">
        <v>302213</v>
      </c>
      <c r="F23" s="14" t="s">
        <v>108</v>
      </c>
      <c r="G23" s="26">
        <v>9.4459999999999997</v>
      </c>
      <c r="H23" s="13">
        <v>150</v>
      </c>
      <c r="I23" s="13">
        <v>180</v>
      </c>
      <c r="J23" s="86">
        <f>SUM(H23:I23)</f>
        <v>330</v>
      </c>
      <c r="K23" s="87"/>
    </row>
    <row r="24" spans="2:11" x14ac:dyDescent="0.2">
      <c r="B24" s="166"/>
      <c r="C24" s="167"/>
      <c r="D24" s="167"/>
      <c r="E24" s="13">
        <v>302215</v>
      </c>
      <c r="F24" s="14" t="s">
        <v>109</v>
      </c>
      <c r="G24" s="26">
        <v>9.4960000000000004</v>
      </c>
      <c r="H24" s="13">
        <v>160</v>
      </c>
      <c r="I24" s="13">
        <v>109</v>
      </c>
      <c r="J24" s="86">
        <f>SUM(H24:I24)</f>
        <v>269</v>
      </c>
      <c r="K24" s="87"/>
    </row>
    <row r="25" spans="2:11" x14ac:dyDescent="0.2">
      <c r="B25" s="166"/>
      <c r="C25" s="167"/>
      <c r="D25" s="167"/>
      <c r="E25" s="13"/>
      <c r="F25" s="14"/>
      <c r="G25" s="26"/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6"/>
      <c r="C26" s="167"/>
      <c r="D26" s="167"/>
      <c r="E26" s="173"/>
      <c r="F26" s="157"/>
      <c r="G26" s="174"/>
      <c r="H26" s="173"/>
      <c r="I26" s="173"/>
      <c r="K26" s="87"/>
    </row>
    <row r="27" spans="2:11" x14ac:dyDescent="0.2">
      <c r="B27" s="166">
        <v>4</v>
      </c>
      <c r="C27" s="167"/>
      <c r="D27" s="201" t="s">
        <v>115</v>
      </c>
      <c r="E27" s="167"/>
      <c r="F27" s="201" t="s">
        <v>119</v>
      </c>
      <c r="G27" s="169">
        <v>888.8</v>
      </c>
      <c r="H27" s="173"/>
      <c r="I27" s="173"/>
      <c r="J27" s="156"/>
      <c r="K27" s="160">
        <f>IF(COUNTA(J28:J31)&lt;3,0,IF(COUNTA(J28:J31)=3,SUM(J28:J31),IF(SUM(J28:J31)&gt;0,SUM(J28:J31)-MINA(J28:J31),0)))</f>
        <v>1764</v>
      </c>
    </row>
    <row r="28" spans="2:11" x14ac:dyDescent="0.2">
      <c r="B28" s="166"/>
      <c r="C28" s="167"/>
      <c r="D28" s="167"/>
      <c r="E28" s="205">
        <v>123456</v>
      </c>
      <c r="F28" s="14" t="s">
        <v>133</v>
      </c>
      <c r="G28" s="26">
        <v>9.3219999999999992</v>
      </c>
      <c r="H28" s="13">
        <v>290</v>
      </c>
      <c r="I28" s="13">
        <v>294</v>
      </c>
      <c r="J28" s="86">
        <f>SUM(H28:I28)</f>
        <v>584</v>
      </c>
      <c r="K28" s="87"/>
    </row>
    <row r="29" spans="2:11" x14ac:dyDescent="0.2">
      <c r="B29" s="166"/>
      <c r="C29" s="167"/>
      <c r="D29" s="167"/>
      <c r="E29" s="13">
        <v>302269</v>
      </c>
      <c r="F29" s="14" t="s">
        <v>117</v>
      </c>
      <c r="G29" s="26">
        <v>9.3719999999999999</v>
      </c>
      <c r="H29" s="13">
        <v>291</v>
      </c>
      <c r="I29" s="13">
        <v>295</v>
      </c>
      <c r="J29" s="86">
        <f>SUM(H29:I29)</f>
        <v>586</v>
      </c>
      <c r="K29" s="87"/>
    </row>
    <row r="30" spans="2:11" x14ac:dyDescent="0.2">
      <c r="B30" s="166"/>
      <c r="C30" s="167"/>
      <c r="D30" s="167"/>
      <c r="E30" s="13">
        <v>302270</v>
      </c>
      <c r="F30" s="14" t="s">
        <v>118</v>
      </c>
      <c r="G30" s="26">
        <v>9.3970000000000002</v>
      </c>
      <c r="H30" s="13">
        <v>292</v>
      </c>
      <c r="I30" s="13">
        <v>296</v>
      </c>
      <c r="J30" s="86">
        <f>SUM(H30:I30)</f>
        <v>588</v>
      </c>
      <c r="K30" s="87"/>
    </row>
    <row r="31" spans="2:11" x14ac:dyDescent="0.2">
      <c r="B31" s="166"/>
      <c r="C31" s="167"/>
      <c r="D31" s="167"/>
      <c r="E31" s="205">
        <v>301948</v>
      </c>
      <c r="F31" s="14" t="s">
        <v>126</v>
      </c>
      <c r="G31" s="26">
        <v>9.4469999999999992</v>
      </c>
      <c r="H31" s="13">
        <v>293</v>
      </c>
      <c r="I31" s="13">
        <v>297</v>
      </c>
      <c r="J31" s="86">
        <f>SUM(H31:I31)</f>
        <v>590</v>
      </c>
      <c r="K31" s="87"/>
    </row>
    <row r="32" spans="2:11" x14ac:dyDescent="0.2">
      <c r="B32" s="166"/>
      <c r="C32" s="167"/>
      <c r="D32" s="167"/>
      <c r="E32" s="13"/>
      <c r="F32" s="14"/>
      <c r="G32" s="93"/>
      <c r="H32" s="13"/>
      <c r="I32" s="13"/>
      <c r="K32" s="87"/>
    </row>
    <row r="33" spans="2:11" x14ac:dyDescent="0.2">
      <c r="B33" s="166">
        <v>5</v>
      </c>
      <c r="C33" s="167"/>
      <c r="D33" s="201" t="s">
        <v>115</v>
      </c>
      <c r="E33" s="90"/>
      <c r="F33" s="202" t="s">
        <v>120</v>
      </c>
      <c r="G33" s="92"/>
      <c r="H33" s="13"/>
      <c r="I33" s="13"/>
      <c r="J33" s="156"/>
      <c r="K33" s="160">
        <f>IF(COUNTA(J34:J37)&lt;3,0,IF(COUNTA(J34:J37)=3,SUM(J34:J37),IF(SUM(J34:J37)&gt;0,SUM(J34:J37)-MINA(J34:J37),0)))</f>
        <v>0</v>
      </c>
    </row>
    <row r="34" spans="2:11" x14ac:dyDescent="0.2">
      <c r="B34" s="166"/>
      <c r="C34" s="167"/>
      <c r="D34" s="167"/>
      <c r="E34" s="13"/>
      <c r="F34" s="14"/>
      <c r="G34" s="26"/>
      <c r="H34" s="13"/>
      <c r="I34" s="13"/>
      <c r="J34" s="86">
        <f>SUM(H34:I34)</f>
        <v>0</v>
      </c>
      <c r="K34" s="87"/>
    </row>
    <row r="35" spans="2:11" x14ac:dyDescent="0.2">
      <c r="B35" s="166"/>
      <c r="C35" s="167"/>
      <c r="D35" s="167"/>
      <c r="E35" s="13"/>
      <c r="F35" s="14"/>
      <c r="G35" s="26"/>
      <c r="H35" s="13"/>
      <c r="I35" s="13"/>
      <c r="J35" s="86">
        <f>SUM(H35:I35)</f>
        <v>0</v>
      </c>
      <c r="K35" s="87"/>
    </row>
    <row r="36" spans="2:11" x14ac:dyDescent="0.2">
      <c r="B36" s="166"/>
      <c r="C36" s="167"/>
      <c r="D36" s="167"/>
      <c r="E36" s="13"/>
      <c r="F36" s="14"/>
      <c r="G36" s="26"/>
      <c r="H36" s="13"/>
      <c r="I36" s="13"/>
      <c r="J36" s="86">
        <f>SUM(H36:I36)</f>
        <v>0</v>
      </c>
      <c r="K36" s="87"/>
    </row>
    <row r="37" spans="2:11" x14ac:dyDescent="0.2">
      <c r="B37" s="166"/>
      <c r="C37" s="167"/>
      <c r="D37" s="167"/>
      <c r="E37" s="13"/>
      <c r="F37" s="14"/>
      <c r="G37" s="26"/>
      <c r="H37" s="13"/>
      <c r="I37" s="13"/>
      <c r="J37" s="86">
        <f>SUM(H37:I37)</f>
        <v>0</v>
      </c>
      <c r="K37" s="87"/>
    </row>
    <row r="38" spans="2:11" x14ac:dyDescent="0.2">
      <c r="B38" s="166"/>
      <c r="C38" s="167"/>
      <c r="D38" s="167"/>
      <c r="E38" s="173"/>
      <c r="F38" s="157"/>
      <c r="G38" s="174"/>
      <c r="H38" s="173"/>
      <c r="I38" s="173"/>
      <c r="K38" s="87"/>
    </row>
    <row r="39" spans="2:11" x14ac:dyDescent="0.2">
      <c r="B39" s="166">
        <v>6</v>
      </c>
      <c r="C39" s="167"/>
      <c r="D39" s="201" t="s">
        <v>115</v>
      </c>
      <c r="E39" s="167"/>
      <c r="F39" s="168" t="s">
        <v>123</v>
      </c>
      <c r="G39" s="169"/>
      <c r="H39" s="173"/>
      <c r="I39" s="173"/>
      <c r="J39" s="156"/>
      <c r="K39" s="160">
        <f>IF(COUNTA(J40:J43)&lt;3,0,IF(COUNTA(J40:J43)=3,SUM(J40:J43),IF(SUM(J40:J43)&gt;0,SUM(J40:J43)-MINA(J40:J43),0)))</f>
        <v>0</v>
      </c>
    </row>
    <row r="40" spans="2:11" x14ac:dyDescent="0.2">
      <c r="B40" s="166"/>
      <c r="C40" s="167"/>
      <c r="D40" s="167"/>
      <c r="E40" s="13">
        <v>302238</v>
      </c>
      <c r="F40" s="204" t="s">
        <v>124</v>
      </c>
      <c r="G40" s="26">
        <v>8.5470000000000006</v>
      </c>
      <c r="H40" s="13"/>
      <c r="I40" s="13"/>
      <c r="J40" s="86">
        <f>SUM(H40:I40)</f>
        <v>0</v>
      </c>
      <c r="K40" s="87"/>
    </row>
    <row r="41" spans="2:11" x14ac:dyDescent="0.2">
      <c r="B41" s="166"/>
      <c r="C41" s="167"/>
      <c r="D41" s="167"/>
      <c r="E41" s="13"/>
      <c r="F41" s="14"/>
      <c r="G41" s="26"/>
      <c r="H41" s="13"/>
      <c r="I41" s="13"/>
      <c r="J41" s="86">
        <f>SUM(H41:I41)</f>
        <v>0</v>
      </c>
      <c r="K41" s="87"/>
    </row>
    <row r="42" spans="2:11" x14ac:dyDescent="0.2">
      <c r="B42" s="166"/>
      <c r="C42" s="167"/>
      <c r="D42" s="167"/>
      <c r="E42" s="13"/>
      <c r="F42" s="14"/>
      <c r="G42" s="26"/>
      <c r="H42" s="13"/>
      <c r="I42" s="13"/>
      <c r="J42" s="86">
        <f>SUM(H42:I42)</f>
        <v>0</v>
      </c>
      <c r="K42" s="87"/>
    </row>
    <row r="43" spans="2:11" x14ac:dyDescent="0.2">
      <c r="B43" s="166"/>
      <c r="C43" s="167"/>
      <c r="D43" s="167"/>
      <c r="E43" s="13"/>
      <c r="F43" s="14"/>
      <c r="G43" s="26"/>
      <c r="H43" s="13"/>
      <c r="I43" s="13"/>
      <c r="J43" s="86">
        <f>SUM(H43:I43)</f>
        <v>0</v>
      </c>
      <c r="K43" s="87"/>
    </row>
    <row r="44" spans="2:11" x14ac:dyDescent="0.2">
      <c r="B44" s="166"/>
      <c r="C44" s="167"/>
      <c r="D44" s="167"/>
      <c r="E44" s="173"/>
      <c r="F44" s="157"/>
      <c r="G44" s="174"/>
      <c r="H44" s="173"/>
      <c r="I44" s="173"/>
      <c r="K44" s="87"/>
    </row>
    <row r="45" spans="2:11" x14ac:dyDescent="0.2">
      <c r="B45" s="166">
        <v>7</v>
      </c>
      <c r="C45" s="167"/>
      <c r="D45" s="203" t="s">
        <v>122</v>
      </c>
      <c r="E45" s="167"/>
      <c r="F45" s="168"/>
      <c r="G45" s="169"/>
      <c r="H45" s="173"/>
      <c r="I45" s="173"/>
      <c r="J45" s="156"/>
      <c r="K45" s="160">
        <f>IF(COUNTA(J46:J49)&lt;3,0,IF(COUNTA(J46:J49)=3,SUM(J46:J49),IF(SUM(J46:J49)&gt;0,SUM(J46:J49)-MINA(J46:J49),0)))</f>
        <v>0</v>
      </c>
    </row>
    <row r="46" spans="2:11" x14ac:dyDescent="0.2">
      <c r="B46" s="166"/>
      <c r="C46" s="167"/>
      <c r="D46" s="167"/>
      <c r="E46" s="13"/>
      <c r="F46" s="14"/>
      <c r="G46" s="26"/>
      <c r="H46" s="13"/>
      <c r="I46" s="13"/>
      <c r="J46" s="86">
        <f>SUM(H46:I46)</f>
        <v>0</v>
      </c>
      <c r="K46" s="87"/>
    </row>
    <row r="47" spans="2:11" x14ac:dyDescent="0.2">
      <c r="B47" s="166"/>
      <c r="C47" s="167"/>
      <c r="D47" s="167"/>
      <c r="E47" s="13"/>
      <c r="F47" s="14"/>
      <c r="G47" s="26"/>
      <c r="H47" s="13"/>
      <c r="I47" s="13"/>
      <c r="J47" s="86">
        <f>SUM(H47:I47)</f>
        <v>0</v>
      </c>
      <c r="K47" s="87"/>
    </row>
    <row r="48" spans="2:11" x14ac:dyDescent="0.2">
      <c r="B48" s="166"/>
      <c r="C48" s="167"/>
      <c r="D48" s="167"/>
      <c r="E48" s="13"/>
      <c r="F48" s="14"/>
      <c r="G48" s="26"/>
      <c r="H48" s="13"/>
      <c r="I48" s="13"/>
      <c r="J48" s="86">
        <f>SUM(H48:I48)</f>
        <v>0</v>
      </c>
      <c r="K48" s="87"/>
    </row>
    <row r="49" spans="1:11" x14ac:dyDescent="0.2">
      <c r="B49" s="166"/>
      <c r="C49" s="167"/>
      <c r="D49" s="167"/>
      <c r="E49" s="13"/>
      <c r="F49" s="14"/>
      <c r="G49" s="26"/>
      <c r="H49" s="13"/>
      <c r="I49" s="13"/>
      <c r="J49" s="86">
        <f>SUM(H49:I49)</f>
        <v>0</v>
      </c>
      <c r="K49" s="87"/>
    </row>
    <row r="50" spans="1:11" x14ac:dyDescent="0.2">
      <c r="B50" s="166"/>
      <c r="C50" s="167"/>
      <c r="D50" s="167"/>
      <c r="E50" s="173"/>
      <c r="F50" s="157"/>
      <c r="G50" s="174"/>
      <c r="H50" s="173"/>
      <c r="I50" s="173"/>
      <c r="K50" s="87"/>
    </row>
    <row r="51" spans="1:11" x14ac:dyDescent="0.2">
      <c r="B51" s="166">
        <v>8</v>
      </c>
      <c r="C51" s="167"/>
      <c r="D51" s="203" t="s">
        <v>121</v>
      </c>
      <c r="E51" s="167"/>
      <c r="F51" s="168"/>
      <c r="G51" s="169"/>
      <c r="H51" s="173"/>
      <c r="I51" s="173"/>
      <c r="J51" s="156"/>
      <c r="K51" s="160">
        <f>IF(COUNTA(J52:J55)&lt;3,0,IF(COUNTA(J52:J55)=3,SUM(J52:J55),IF(SUM(J52:J55)&gt;0,SUM(J52:J55)-MINA(J52:J55),0)))</f>
        <v>0</v>
      </c>
    </row>
    <row r="52" spans="1:11" x14ac:dyDescent="0.2">
      <c r="B52" s="166"/>
      <c r="C52" s="167"/>
      <c r="D52" s="167"/>
      <c r="E52" s="13"/>
      <c r="F52" s="14"/>
      <c r="G52" s="26"/>
      <c r="H52" s="13"/>
      <c r="I52" s="13"/>
      <c r="J52" s="86">
        <f>SUM(H52:I52)</f>
        <v>0</v>
      </c>
      <c r="K52" s="87"/>
    </row>
    <row r="53" spans="1:11" x14ac:dyDescent="0.2">
      <c r="B53" s="166"/>
      <c r="C53" s="167"/>
      <c r="D53" s="167"/>
      <c r="E53" s="13"/>
      <c r="F53" s="14"/>
      <c r="G53" s="26"/>
      <c r="H53" s="13"/>
      <c r="I53" s="13"/>
      <c r="J53" s="86">
        <f>SUM(H53:I53)</f>
        <v>0</v>
      </c>
      <c r="K53" s="87"/>
    </row>
    <row r="54" spans="1:11" x14ac:dyDescent="0.2">
      <c r="B54" s="166"/>
      <c r="C54" s="167"/>
      <c r="D54" s="167"/>
      <c r="E54" s="13"/>
      <c r="F54" s="14"/>
      <c r="G54" s="26"/>
      <c r="H54" s="13"/>
      <c r="I54" s="13"/>
      <c r="J54" s="86">
        <f>SUM(H54:I54)</f>
        <v>0</v>
      </c>
      <c r="K54" s="87"/>
    </row>
    <row r="55" spans="1:11" x14ac:dyDescent="0.2">
      <c r="B55" s="166"/>
      <c r="C55" s="167"/>
      <c r="D55" s="167"/>
      <c r="E55" s="13"/>
      <c r="F55" s="14"/>
      <c r="G55" s="26"/>
      <c r="H55" s="13"/>
      <c r="I55" s="13"/>
      <c r="J55" s="86">
        <f>SUM(H55:I55)</f>
        <v>0</v>
      </c>
      <c r="K55" s="87"/>
    </row>
    <row r="56" spans="1:11" x14ac:dyDescent="0.2">
      <c r="B56" s="166"/>
      <c r="C56" s="167"/>
      <c r="D56" s="167"/>
      <c r="E56" s="173"/>
      <c r="F56" s="157"/>
      <c r="G56" s="174"/>
      <c r="H56" s="173"/>
      <c r="I56" s="173"/>
      <c r="K56" s="87"/>
    </row>
    <row r="57" spans="1:11" x14ac:dyDescent="0.2">
      <c r="B57" s="166">
        <v>9</v>
      </c>
      <c r="C57" s="167"/>
      <c r="D57" s="201" t="s">
        <v>115</v>
      </c>
      <c r="E57" s="167"/>
      <c r="F57" s="168"/>
      <c r="G57" s="169"/>
      <c r="H57" s="173"/>
      <c r="I57" s="173"/>
      <c r="J57" s="156"/>
      <c r="K57" s="160">
        <f>IF(COUNTA(J58:J61)&lt;3,0,IF(COUNTA(J58:J61)=3,SUM(J58:J61),IF(SUM(J58:J61)&gt;0,SUM(J58:J61)-MINA(J58:J61),0)))</f>
        <v>0</v>
      </c>
    </row>
    <row r="58" spans="1:11" x14ac:dyDescent="0.2">
      <c r="B58" s="166"/>
      <c r="C58" s="167"/>
      <c r="D58" s="167"/>
      <c r="E58" s="13"/>
      <c r="F58" s="204" t="s">
        <v>125</v>
      </c>
      <c r="G58" s="26"/>
      <c r="H58" s="13"/>
      <c r="I58" s="13"/>
      <c r="J58" s="86">
        <f>SUM(H58:I58)</f>
        <v>0</v>
      </c>
      <c r="K58" s="87"/>
    </row>
    <row r="59" spans="1:11" x14ac:dyDescent="0.2">
      <c r="B59" s="166"/>
      <c r="C59" s="167"/>
      <c r="D59" s="167"/>
      <c r="E59" s="13"/>
      <c r="F59" s="14"/>
      <c r="G59" s="26"/>
      <c r="H59" s="13"/>
      <c r="I59" s="13"/>
      <c r="J59" s="86">
        <f>SUM(H59:I59)</f>
        <v>0</v>
      </c>
      <c r="K59" s="87"/>
    </row>
    <row r="60" spans="1:11" x14ac:dyDescent="0.2">
      <c r="B60" s="166"/>
      <c r="C60" s="167"/>
      <c r="D60" s="167"/>
      <c r="E60" s="13"/>
      <c r="F60" s="14"/>
      <c r="G60" s="26"/>
      <c r="H60" s="13"/>
      <c r="I60" s="13"/>
      <c r="J60" s="86">
        <f>SUM(H60:I60)</f>
        <v>0</v>
      </c>
      <c r="K60" s="87"/>
    </row>
    <row r="61" spans="1:11" x14ac:dyDescent="0.2">
      <c r="B61" s="166"/>
      <c r="C61" s="167"/>
      <c r="D61" s="167"/>
      <c r="E61" s="13"/>
      <c r="F61" s="14"/>
      <c r="G61" s="26"/>
      <c r="H61" s="13"/>
      <c r="I61" s="13"/>
      <c r="J61" s="86">
        <f>SUM(H61:I61)</f>
        <v>0</v>
      </c>
      <c r="K61" s="87"/>
    </row>
    <row r="62" spans="1:11" ht="15" x14ac:dyDescent="0.2">
      <c r="A62" s="42"/>
      <c r="B62" s="170"/>
      <c r="C62" s="42"/>
      <c r="D62" s="42"/>
      <c r="E62"/>
      <c r="F62"/>
      <c r="G62" s="94"/>
      <c r="H62" s="13"/>
      <c r="I62" s="13"/>
      <c r="J62" s="42"/>
      <c r="K62" s="161"/>
    </row>
    <row r="63" spans="1:11" x14ac:dyDescent="0.2">
      <c r="B63" s="166">
        <v>10</v>
      </c>
      <c r="C63" s="167"/>
      <c r="D63" s="201" t="s">
        <v>115</v>
      </c>
      <c r="E63" s="90"/>
      <c r="F63" s="91" t="s">
        <v>128</v>
      </c>
      <c r="G63" s="92"/>
      <c r="H63" s="13"/>
      <c r="I63" s="13"/>
      <c r="J63" s="156"/>
      <c r="K63" s="160">
        <f>IF(COUNTA(J64:J67)&lt;3,0,IF(COUNTA(J64:J67)=3,SUM(J64:J67),IF(SUM(J64:J67)&gt;0,SUM(J64:J67)-MINA(J64:J67),0)))</f>
        <v>0</v>
      </c>
    </row>
    <row r="64" spans="1:11" x14ac:dyDescent="0.2">
      <c r="B64" s="166"/>
      <c r="C64" s="167"/>
      <c r="D64" s="167"/>
      <c r="E64" s="13">
        <v>302248</v>
      </c>
      <c r="F64" s="14" t="s">
        <v>132</v>
      </c>
      <c r="G64" s="26">
        <v>8.8219999999999992</v>
      </c>
      <c r="H64" s="13"/>
      <c r="I64" s="13"/>
      <c r="J64" s="86">
        <f>SUM(H64:I64)</f>
        <v>0</v>
      </c>
      <c r="K64" s="87"/>
    </row>
    <row r="65" spans="2:11" x14ac:dyDescent="0.2">
      <c r="B65" s="166"/>
      <c r="C65" s="167"/>
      <c r="D65" s="167"/>
      <c r="E65" s="13">
        <v>302251</v>
      </c>
      <c r="F65" s="14" t="s">
        <v>129</v>
      </c>
      <c r="G65" s="26">
        <v>8.8719999999999999</v>
      </c>
      <c r="H65" s="13"/>
      <c r="I65" s="13"/>
      <c r="J65" s="86">
        <f>SUM(H65:I65)</f>
        <v>0</v>
      </c>
      <c r="K65" s="87"/>
    </row>
    <row r="66" spans="2:11" x14ac:dyDescent="0.2">
      <c r="B66" s="166"/>
      <c r="C66" s="167"/>
      <c r="D66" s="167"/>
      <c r="E66" s="13">
        <v>302254</v>
      </c>
      <c r="F66" s="14" t="s">
        <v>130</v>
      </c>
      <c r="G66" s="26">
        <v>8.9469999999999992</v>
      </c>
      <c r="H66" s="13"/>
      <c r="I66" s="13"/>
      <c r="J66" s="86">
        <f>SUM(H66:I66)</f>
        <v>0</v>
      </c>
      <c r="K66" s="87"/>
    </row>
    <row r="67" spans="2:11" x14ac:dyDescent="0.2">
      <c r="B67" s="166"/>
      <c r="C67" s="167"/>
      <c r="D67" s="167"/>
      <c r="E67" s="13">
        <v>302257</v>
      </c>
      <c r="F67" s="14" t="s">
        <v>131</v>
      </c>
      <c r="G67" s="26">
        <v>9.0220000000000002</v>
      </c>
      <c r="H67" s="13"/>
      <c r="I67" s="13"/>
      <c r="J67" s="86">
        <f>SUM(H67:I67)</f>
        <v>0</v>
      </c>
      <c r="K67" s="87"/>
    </row>
    <row r="68" spans="2:11" x14ac:dyDescent="0.2">
      <c r="B68" s="164"/>
      <c r="H68" s="173"/>
      <c r="I68" s="173"/>
      <c r="K68" s="87"/>
    </row>
    <row r="69" spans="2:11" x14ac:dyDescent="0.2">
      <c r="B69" s="166">
        <v>11</v>
      </c>
      <c r="C69" s="167"/>
      <c r="D69" s="168"/>
      <c r="E69" s="167"/>
      <c r="F69" s="168"/>
      <c r="G69" s="169"/>
      <c r="H69" s="173"/>
      <c r="I69" s="173"/>
      <c r="J69" s="156"/>
      <c r="K69" s="160">
        <f>IF(COUNTA(J70:J73)&lt;3,0,IF(COUNTA(J70:J73)=3,SUM(J70:J73),IF(SUM(J70:J73)&gt;0,SUM(J70:J73)-MINA(J70:J73),0)))</f>
        <v>0</v>
      </c>
    </row>
    <row r="70" spans="2:11" x14ac:dyDescent="0.2">
      <c r="B70" s="166"/>
      <c r="C70" s="167"/>
      <c r="D70" s="167"/>
      <c r="E70" s="13"/>
      <c r="F70" s="14"/>
      <c r="G70" s="26"/>
      <c r="H70" s="13"/>
      <c r="I70" s="13"/>
      <c r="J70" s="86">
        <f>SUM(H70:I70)</f>
        <v>0</v>
      </c>
      <c r="K70" s="87"/>
    </row>
    <row r="71" spans="2:11" x14ac:dyDescent="0.2">
      <c r="B71" s="166"/>
      <c r="C71" s="167"/>
      <c r="D71" s="167"/>
      <c r="E71" s="13"/>
      <c r="F71" s="14"/>
      <c r="G71" s="26"/>
      <c r="H71" s="13"/>
      <c r="I71" s="13"/>
      <c r="J71" s="86">
        <f>SUM(H71:I71)</f>
        <v>0</v>
      </c>
      <c r="K71" s="87"/>
    </row>
    <row r="72" spans="2:11" x14ac:dyDescent="0.2">
      <c r="B72" s="166"/>
      <c r="C72" s="167"/>
      <c r="D72" s="167"/>
      <c r="E72" s="13"/>
      <c r="F72" s="14"/>
      <c r="G72" s="26"/>
      <c r="H72" s="13"/>
      <c r="I72" s="13"/>
      <c r="J72" s="86">
        <f>SUM(H72:I72)</f>
        <v>0</v>
      </c>
      <c r="K72" s="87"/>
    </row>
    <row r="73" spans="2:11" x14ac:dyDescent="0.2">
      <c r="B73" s="166"/>
      <c r="C73" s="167"/>
      <c r="D73" s="167"/>
      <c r="E73" s="13"/>
      <c r="F73" s="14"/>
      <c r="G73" s="26"/>
      <c r="H73" s="13"/>
      <c r="I73" s="13"/>
      <c r="J73" s="86">
        <f>SUM(H73:I73)</f>
        <v>0</v>
      </c>
      <c r="K73" s="87"/>
    </row>
    <row r="74" spans="2:11" x14ac:dyDescent="0.2">
      <c r="B74" s="164"/>
      <c r="H74" s="173"/>
      <c r="I74" s="173"/>
      <c r="K74" s="87"/>
    </row>
    <row r="75" spans="2:11" x14ac:dyDescent="0.2">
      <c r="B75" s="166">
        <v>12</v>
      </c>
      <c r="C75" s="167"/>
      <c r="D75" s="168"/>
      <c r="E75" s="167"/>
      <c r="F75" s="168"/>
      <c r="G75" s="169"/>
      <c r="H75" s="173"/>
      <c r="I75" s="173"/>
      <c r="J75" s="156"/>
      <c r="K75" s="160">
        <f>IF(COUNTA(J76:J79)&lt;3,0,IF(COUNTA(J76:J79)=3,SUM(J76:J79),IF(SUM(J76:J79)&gt;0,SUM(J76:J79)-MINA(J76:J79),0)))</f>
        <v>0</v>
      </c>
    </row>
    <row r="76" spans="2:11" x14ac:dyDescent="0.2">
      <c r="B76" s="166"/>
      <c r="C76" s="167"/>
      <c r="D76" s="167"/>
      <c r="E76" s="13"/>
      <c r="F76" s="14"/>
      <c r="G76" s="26"/>
      <c r="H76" s="13"/>
      <c r="I76" s="13"/>
      <c r="J76" s="86">
        <f>SUM(H76:I76)</f>
        <v>0</v>
      </c>
      <c r="K76" s="87"/>
    </row>
    <row r="77" spans="2:11" x14ac:dyDescent="0.2">
      <c r="B77" s="166"/>
      <c r="C77" s="167"/>
      <c r="D77" s="167"/>
      <c r="E77" s="13"/>
      <c r="F77" s="14"/>
      <c r="G77" s="26"/>
      <c r="H77" s="13"/>
      <c r="I77" s="13"/>
      <c r="J77" s="86">
        <f>SUM(H77:I77)</f>
        <v>0</v>
      </c>
      <c r="K77" s="87"/>
    </row>
    <row r="78" spans="2:11" x14ac:dyDescent="0.2">
      <c r="B78" s="166"/>
      <c r="C78" s="167"/>
      <c r="D78" s="167"/>
      <c r="E78" s="13"/>
      <c r="F78" s="14"/>
      <c r="G78" s="26"/>
      <c r="H78" s="13"/>
      <c r="I78" s="13"/>
      <c r="J78" s="86">
        <f>SUM(H78:I78)</f>
        <v>0</v>
      </c>
      <c r="K78" s="87"/>
    </row>
    <row r="79" spans="2:11" x14ac:dyDescent="0.2">
      <c r="B79" s="166"/>
      <c r="C79" s="167"/>
      <c r="D79" s="167"/>
      <c r="E79" s="13"/>
      <c r="F79" s="14"/>
      <c r="G79" s="26"/>
      <c r="H79" s="13"/>
      <c r="I79" s="13"/>
      <c r="J79" s="86">
        <f>SUM(H79:I79)</f>
        <v>0</v>
      </c>
      <c r="K79" s="87"/>
    </row>
    <row r="80" spans="2:11" ht="13.5" thickBot="1" x14ac:dyDescent="0.25">
      <c r="B80" s="171"/>
      <c r="C80" s="172"/>
      <c r="D80" s="172"/>
      <c r="E80" s="175"/>
      <c r="F80" s="175"/>
      <c r="G80" s="176"/>
      <c r="H80" s="162"/>
      <c r="I80" s="162"/>
      <c r="J80" s="162"/>
      <c r="K80" s="163"/>
    </row>
    <row r="81" spans="2:2" x14ac:dyDescent="0.2"/>
    <row r="82" spans="2:2" x14ac:dyDescent="0.2">
      <c r="B82" s="158" t="s">
        <v>19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22" t="str">
        <f>'Deelnemers en Scores'!B2</f>
        <v>Rayonkampioenschappen Indoor Teams Rayon 3, Recurve klasse ERE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4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2023-03-27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9" t="s">
        <v>13</v>
      </c>
      <c r="F7" s="220"/>
      <c r="G7" s="220"/>
      <c r="H7" s="221"/>
      <c r="I7" s="128"/>
      <c r="J7" s="219" t="s">
        <v>14</v>
      </c>
      <c r="K7" s="220"/>
      <c r="L7" s="220"/>
      <c r="M7" s="221"/>
      <c r="N7" s="128"/>
      <c r="O7" s="219" t="s">
        <v>15</v>
      </c>
      <c r="P7" s="220"/>
      <c r="Q7" s="220"/>
      <c r="R7" s="221"/>
      <c r="S7" s="127" t="s">
        <v>89</v>
      </c>
      <c r="T7" s="148"/>
      <c r="U7" s="150" t="s">
        <v>3</v>
      </c>
      <c r="V7" s="129" t="s">
        <v>88</v>
      </c>
    </row>
    <row r="8" spans="1:25" ht="21" customHeight="1" thickBot="1" x14ac:dyDescent="0.25">
      <c r="A8" s="1"/>
      <c r="B8" s="139" t="s">
        <v>0</v>
      </c>
      <c r="C8" s="140" t="s">
        <v>9</v>
      </c>
      <c r="D8" s="141" t="s">
        <v>10</v>
      </c>
      <c r="E8" s="142">
        <v>1</v>
      </c>
      <c r="F8" s="143">
        <v>2</v>
      </c>
      <c r="G8" s="143">
        <v>3</v>
      </c>
      <c r="H8" s="144">
        <v>4</v>
      </c>
      <c r="I8" s="145"/>
      <c r="J8" s="142">
        <v>1</v>
      </c>
      <c r="K8" s="143">
        <v>2</v>
      </c>
      <c r="L8" s="143">
        <v>3</v>
      </c>
      <c r="M8" s="144">
        <v>4</v>
      </c>
      <c r="N8" s="145"/>
      <c r="O8" s="142">
        <v>1</v>
      </c>
      <c r="P8" s="143">
        <v>2</v>
      </c>
      <c r="Q8" s="143">
        <v>3</v>
      </c>
      <c r="R8" s="144">
        <v>4</v>
      </c>
      <c r="S8" s="146" t="s">
        <v>90</v>
      </c>
      <c r="T8" s="149"/>
      <c r="U8" s="151" t="s">
        <v>4</v>
      </c>
      <c r="V8" s="147"/>
    </row>
    <row r="9" spans="1:25" ht="19.899999999999999" customHeight="1" x14ac:dyDescent="0.2">
      <c r="A9" s="1"/>
      <c r="B9" s="131">
        <f>IF('Deelnemers en Scores'!B27&gt;0,'Deelnemers en Scores'!B27,"")</f>
        <v>4</v>
      </c>
      <c r="C9" s="132" t="str">
        <f>IF('Deelnemers en Scores'!F27="","",'Deelnemers en Scores'!F27)</f>
        <v>Aangepast rk-4122-5-R2</v>
      </c>
      <c r="D9" s="133" t="str">
        <f>'Deelnemers en Scores'!D27</f>
        <v>[4122] Club 4122</v>
      </c>
      <c r="E9" s="134">
        <f>IF('Deelnemers en Scores'!H28=0,"",'Deelnemers en Scores'!H28)</f>
        <v>290</v>
      </c>
      <c r="F9" s="134">
        <f>IF('Deelnemers en Scores'!H29=0,"",'Deelnemers en Scores'!H29)</f>
        <v>291</v>
      </c>
      <c r="G9" s="134">
        <f>IF('Deelnemers en Scores'!H30=0,"",'Deelnemers en Scores'!H30)</f>
        <v>292</v>
      </c>
      <c r="H9" s="134">
        <f>IF('Deelnemers en Scores'!H31=0,"",'Deelnemers en Scores'!H31)</f>
        <v>293</v>
      </c>
      <c r="I9" s="123"/>
      <c r="J9" s="134">
        <f>IF('Deelnemers en Scores'!I28=0,"",'Deelnemers en Scores'!I28)</f>
        <v>294</v>
      </c>
      <c r="K9" s="134">
        <f>IF('Deelnemers en Scores'!I29=0,"",'Deelnemers en Scores'!I29)</f>
        <v>295</v>
      </c>
      <c r="L9" s="134">
        <f>IF('Deelnemers en Scores'!I30=0,"",'Deelnemers en Scores'!I30)</f>
        <v>296</v>
      </c>
      <c r="M9" s="134">
        <f>IF('Deelnemers en Scores'!I31=0,"",'Deelnemers en Scores'!I31)</f>
        <v>297</v>
      </c>
      <c r="N9" s="123"/>
      <c r="O9" s="135">
        <f t="shared" ref="O9:O20" si="0">IF(ISNUMBER(J9),E9+J9,"")</f>
        <v>584</v>
      </c>
      <c r="P9" s="136">
        <f t="shared" ref="P9:P20" si="1">IF(ISNUMBER(K9),F9+K9,"")</f>
        <v>586</v>
      </c>
      <c r="Q9" s="136">
        <f t="shared" ref="Q9:Q20" si="2">IF(ISNUMBER(L9),G9+L9,"")</f>
        <v>588</v>
      </c>
      <c r="R9" s="137">
        <f t="shared" ref="R9:R20" si="3">IF(ISNUMBER(M9),H9+M9,"")</f>
        <v>590</v>
      </c>
      <c r="S9" s="138">
        <f t="shared" ref="S9:S20" si="4">IF(COUNT(O9:R9)&lt;4,SUM(O9:R9),SUM(O9:R9)-MIN(O9:R9))</f>
        <v>1764</v>
      </c>
      <c r="T9" s="3"/>
      <c r="U9" s="152"/>
      <c r="V9" s="155">
        <f t="shared" ref="V9:V20" si="5">S9+(U9/1000)</f>
        <v>1764</v>
      </c>
      <c r="X9" s="154"/>
      <c r="Y9" s="45"/>
    </row>
    <row r="10" spans="1:25" ht="19.899999999999999" customHeight="1" x14ac:dyDescent="0.2">
      <c r="A10" s="1"/>
      <c r="B10" s="130">
        <f>IF('Deelnemers en Scores'!B9&gt;0,'Deelnemers en Scores'!B9,"")</f>
        <v>1</v>
      </c>
      <c r="C10" s="9" t="str">
        <f>IF('Deelnemers en Scores'!F9="","",'Deelnemers en Scores'!F9)</f>
        <v>rk-4121-5-R2</v>
      </c>
      <c r="D10" s="10" t="str">
        <f>'Deelnemers en Scores'!D9</f>
        <v>[4121] Club 4121</v>
      </c>
      <c r="E10" s="33">
        <f>IF('Deelnemers en Scores'!H10=0,"",'Deelnemers en Scores'!H10)</f>
        <v>230</v>
      </c>
      <c r="F10" s="33">
        <f>IF('Deelnemers en Scores'!H11=0,"",'Deelnemers en Scores'!H11)</f>
        <v>240</v>
      </c>
      <c r="G10" s="33">
        <f>IF('Deelnemers en Scores'!H12=0,"",'Deelnemers en Scores'!H12)</f>
        <v>250</v>
      </c>
      <c r="H10" s="33" t="str">
        <f>IF('Deelnemers en Scores'!H13=0,"",'Deelnemers en Scores'!H13)</f>
        <v/>
      </c>
      <c r="I10" s="123"/>
      <c r="J10" s="33">
        <f>IF('Deelnemers en Scores'!I10=0,"",'Deelnemers en Scores'!I10)</f>
        <v>260</v>
      </c>
      <c r="K10" s="33">
        <f>IF('Deelnemers en Scores'!I11=0,"",'Deelnemers en Scores'!I11)</f>
        <v>270</v>
      </c>
      <c r="L10" s="33">
        <f>IF('Deelnemers en Scores'!I12=0,"",'Deelnemers en Scores'!I12)</f>
        <v>280</v>
      </c>
      <c r="M10" s="33" t="str">
        <f>IF('Deelnemers en Scores'!I13=0,"",'Deelnemers en Scores'!I13)</f>
        <v/>
      </c>
      <c r="N10" s="123"/>
      <c r="O10" s="34">
        <f t="shared" si="0"/>
        <v>490</v>
      </c>
      <c r="P10" s="35">
        <f t="shared" si="1"/>
        <v>510</v>
      </c>
      <c r="Q10" s="35">
        <f t="shared" si="2"/>
        <v>530</v>
      </c>
      <c r="R10" s="36" t="str">
        <f t="shared" si="3"/>
        <v/>
      </c>
      <c r="S10" s="138">
        <f t="shared" si="4"/>
        <v>1530</v>
      </c>
      <c r="T10" s="3"/>
      <c r="U10" s="153"/>
      <c r="V10" s="155">
        <f t="shared" si="5"/>
        <v>1530</v>
      </c>
      <c r="X10" s="154"/>
      <c r="Y10" s="45"/>
    </row>
    <row r="11" spans="1:25" ht="19.899999999999999" customHeight="1" x14ac:dyDescent="0.2">
      <c r="A11" s="1"/>
      <c r="B11" s="130">
        <f>IF('Deelnemers en Scores'!B15&gt;0,'Deelnemers en Scores'!B15,"")</f>
        <v>2</v>
      </c>
      <c r="C11" s="9" t="str">
        <f>IF('Deelnemers en Scores'!F15="","",'Deelnemers en Scores'!F15)</f>
        <v>rk-4122-4-R2</v>
      </c>
      <c r="D11" s="10" t="str">
        <f>'Deelnemers en Scores'!D15</f>
        <v>[4122] Club 4122</v>
      </c>
      <c r="E11" s="33">
        <f>IF('Deelnemers en Scores'!H16=0,"",'Deelnemers en Scores'!H16)</f>
        <v>200</v>
      </c>
      <c r="F11" s="33">
        <f>IF('Deelnemers en Scores'!H17=0,"",'Deelnemers en Scores'!H17)</f>
        <v>210</v>
      </c>
      <c r="G11" s="33">
        <f>IF('Deelnemers en Scores'!H18=0,"",'Deelnemers en Scores'!H18)</f>
        <v>220</v>
      </c>
      <c r="H11" s="33">
        <f>IF('Deelnemers en Scores'!H19=0,"",'Deelnemers en Scores'!H19)</f>
        <v>230</v>
      </c>
      <c r="I11" s="123"/>
      <c r="J11" s="33" t="str">
        <f>IF('Deelnemers en Scores'!I16=0,"",'Deelnemers en Scores'!I16)</f>
        <v/>
      </c>
      <c r="K11" s="33">
        <f>IF('Deelnemers en Scores'!I17=0,"",'Deelnemers en Scores'!I17)</f>
        <v>200</v>
      </c>
      <c r="L11" s="33">
        <f>IF('Deelnemers en Scores'!I18=0,"",'Deelnemers en Scores'!I18)</f>
        <v>230</v>
      </c>
      <c r="M11" s="33">
        <f>IF('Deelnemers en Scores'!I19=0,"",'Deelnemers en Scores'!I19)</f>
        <v>225</v>
      </c>
      <c r="N11" s="123"/>
      <c r="O11" s="34" t="str">
        <f t="shared" si="0"/>
        <v/>
      </c>
      <c r="P11" s="35">
        <f t="shared" si="1"/>
        <v>410</v>
      </c>
      <c r="Q11" s="35">
        <f t="shared" si="2"/>
        <v>450</v>
      </c>
      <c r="R11" s="36">
        <f t="shared" si="3"/>
        <v>455</v>
      </c>
      <c r="S11" s="138">
        <f t="shared" si="4"/>
        <v>1315</v>
      </c>
      <c r="T11" s="3"/>
      <c r="U11" s="153"/>
      <c r="V11" s="155">
        <f t="shared" si="5"/>
        <v>1315</v>
      </c>
      <c r="X11" s="154"/>
      <c r="Y11" s="45"/>
    </row>
    <row r="12" spans="1:25" ht="19.899999999999999" customHeight="1" x14ac:dyDescent="0.2">
      <c r="A12" s="1"/>
      <c r="B12" s="130">
        <f>IF('Deelnemers en Scores'!B21&gt;0,'Deelnemers en Scores'!B21,"")</f>
        <v>3</v>
      </c>
      <c r="C12" s="9" t="str">
        <f>IF('Deelnemers en Scores'!F21="","",'Deelnemers en Scores'!F21)</f>
        <v>rk-4121-7-R2</v>
      </c>
      <c r="D12" s="10" t="str">
        <f>'Deelnemers en Scores'!D21</f>
        <v>[4121] Club 4121</v>
      </c>
      <c r="E12" s="33">
        <f>IF('Deelnemers en Scores'!H22=0,"",'Deelnemers en Scores'!H22)</f>
        <v>140</v>
      </c>
      <c r="F12" s="33">
        <f>IF('Deelnemers en Scores'!H23=0,"",'Deelnemers en Scores'!H23)</f>
        <v>150</v>
      </c>
      <c r="G12" s="33">
        <f>IF('Deelnemers en Scores'!H24=0,"",'Deelnemers en Scores'!H24)</f>
        <v>160</v>
      </c>
      <c r="H12" s="33" t="str">
        <f>IF('Deelnemers en Scores'!H25=0,"",'Deelnemers en Scores'!H25)</f>
        <v/>
      </c>
      <c r="I12" s="123"/>
      <c r="J12" s="33">
        <f>IF('Deelnemers en Scores'!I22=0,"",'Deelnemers en Scores'!I22)</f>
        <v>170</v>
      </c>
      <c r="K12" s="33">
        <f>IF('Deelnemers en Scores'!I23=0,"",'Deelnemers en Scores'!I23)</f>
        <v>180</v>
      </c>
      <c r="L12" s="33">
        <f>IF('Deelnemers en Scores'!I24=0,"",'Deelnemers en Scores'!I24)</f>
        <v>109</v>
      </c>
      <c r="M12" s="33" t="str">
        <f>IF('Deelnemers en Scores'!I25=0,"",'Deelnemers en Scores'!I25)</f>
        <v/>
      </c>
      <c r="N12" s="123"/>
      <c r="O12" s="34">
        <f t="shared" si="0"/>
        <v>310</v>
      </c>
      <c r="P12" s="35">
        <f t="shared" si="1"/>
        <v>330</v>
      </c>
      <c r="Q12" s="35">
        <f t="shared" si="2"/>
        <v>269</v>
      </c>
      <c r="R12" s="36" t="str">
        <f t="shared" si="3"/>
        <v/>
      </c>
      <c r="S12" s="138">
        <f t="shared" si="4"/>
        <v>909</v>
      </c>
      <c r="T12" s="3"/>
      <c r="U12" s="153"/>
      <c r="V12" s="155">
        <f t="shared" si="5"/>
        <v>909</v>
      </c>
      <c r="X12" s="154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rk-4122-</v>
      </c>
      <c r="D13" s="10" t="str">
        <f>'Deelnemers en Scores'!D33</f>
        <v>[4122] Club 4122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3"/>
      <c r="V13" s="155">
        <f t="shared" si="5"/>
        <v>0</v>
      </c>
      <c r="X13" s="154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rk-4122-2-R2</v>
      </c>
      <c r="D14" s="10" t="str">
        <f>'Deelnemers en Scores'!D39</f>
        <v>[4122] Club 4122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3"/>
      <c r="V14" s="155">
        <f t="shared" si="5"/>
        <v>0</v>
      </c>
      <c r="X14" s="154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/>
      </c>
      <c r="D15" s="10" t="str">
        <f>'Deelnemers en Scores'!D45</f>
        <v>[12XX] Garbage geen nummer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3"/>
      <c r="V15" s="155">
        <f t="shared" si="5"/>
        <v>0</v>
      </c>
      <c r="X15" s="154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/>
      </c>
      <c r="D16" s="10" t="str">
        <f>'Deelnemers en Scores'!D51</f>
        <v>Garbage geen nummer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3"/>
      <c r="V16" s="155">
        <f t="shared" si="5"/>
        <v>0</v>
      </c>
      <c r="X16" s="154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/>
      </c>
      <c r="D17" s="10" t="str">
        <f>'Deelnemers en Scores'!D57</f>
        <v>[4122] Club 4122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3"/>
      <c r="V17" s="155">
        <f t="shared" si="5"/>
        <v>0</v>
      </c>
      <c r="X17" s="154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rk-4122-3-R2</v>
      </c>
      <c r="D18" s="10" t="str">
        <f>'Deelnemers en Scores'!D63</f>
        <v>[4122] Club 4122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3"/>
      <c r="V18" s="155">
        <f t="shared" si="5"/>
        <v>0</v>
      </c>
      <c r="X18" s="154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/>
      </c>
      <c r="D19" s="10">
        <f>'Deelnemers en Scores'!D69</f>
        <v>0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3"/>
      <c r="V19" s="155">
        <f t="shared" si="5"/>
        <v>0</v>
      </c>
      <c r="X19" s="154"/>
      <c r="Y19" s="45"/>
    </row>
    <row r="20" spans="1:25" ht="20.25" customHeight="1" thickBot="1" x14ac:dyDescent="0.25">
      <c r="A20" s="1"/>
      <c r="B20" s="188">
        <f>IF('Deelnemers en Scores'!B75&gt;0,'Deelnemers en Scores'!B75,"")</f>
        <v>12</v>
      </c>
      <c r="C20" s="189" t="str">
        <f>IF('Deelnemers en Scores'!F75="","",'Deelnemers en Scores'!F75)</f>
        <v/>
      </c>
      <c r="D20" s="190">
        <f>'Deelnemers en Scores'!D75</f>
        <v>0</v>
      </c>
      <c r="E20" s="191" t="str">
        <f>IF('Deelnemers en Scores'!H76=0,"",'Deelnemers en Scores'!H76)</f>
        <v/>
      </c>
      <c r="F20" s="191" t="str">
        <f>IF('Deelnemers en Scores'!H77=0,"",'Deelnemers en Scores'!H77)</f>
        <v/>
      </c>
      <c r="G20" s="191" t="str">
        <f>IF('Deelnemers en Scores'!H78=0,"",'Deelnemers en Scores'!H78)</f>
        <v/>
      </c>
      <c r="H20" s="191" t="str">
        <f>IF('Deelnemers en Scores'!H79=0,"",'Deelnemers en Scores'!H79)</f>
        <v/>
      </c>
      <c r="I20" s="123"/>
      <c r="J20" s="191" t="str">
        <f>IF('Deelnemers en Scores'!I76=0,"",'Deelnemers en Scores'!I76)</f>
        <v/>
      </c>
      <c r="K20" s="191" t="str">
        <f>IF('Deelnemers en Scores'!I77=0,"",'Deelnemers en Scores'!I77)</f>
        <v/>
      </c>
      <c r="L20" s="191" t="str">
        <f>IF('Deelnemers en Scores'!I78=0,"",'Deelnemers en Scores'!I78)</f>
        <v/>
      </c>
      <c r="M20" s="191" t="str">
        <f>IF('Deelnemers en Scores'!I79=0,"",'Deelnemers en Scores'!I79)</f>
        <v/>
      </c>
      <c r="N20" s="123"/>
      <c r="O20" s="192" t="str">
        <f t="shared" si="0"/>
        <v/>
      </c>
      <c r="P20" s="193" t="str">
        <f t="shared" si="1"/>
        <v/>
      </c>
      <c r="Q20" s="193" t="str">
        <f t="shared" si="2"/>
        <v/>
      </c>
      <c r="R20" s="194" t="str">
        <f t="shared" si="3"/>
        <v/>
      </c>
      <c r="S20" s="195">
        <f t="shared" si="4"/>
        <v>0</v>
      </c>
      <c r="T20" s="198"/>
      <c r="U20" s="196"/>
      <c r="V20" s="197">
        <f t="shared" si="5"/>
        <v>0</v>
      </c>
      <c r="X20" s="154"/>
      <c r="Y20" s="45"/>
    </row>
    <row r="21" spans="1:25" x14ac:dyDescent="0.2">
      <c r="B21" s="199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descending="1" ref="V8:V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topLeftCell="A4" zoomScale="55" zoomScaleNormal="55" zoomScaleSheetLayoutView="40" workbookViewId="0">
      <selection activeCell="V21" sqref="V21"/>
    </sheetView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25" t="str">
        <f>'Deelnemers en Scores'!B2</f>
        <v>Rayonkampioenschappen Indoor Teams Rayon 3, Recurve klasse ERE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7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54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57</v>
      </c>
      <c r="AC8" s="18"/>
      <c r="AD8" s="18"/>
      <c r="AE8" s="18"/>
      <c r="AF8" s="18"/>
      <c r="AG8" s="18"/>
      <c r="AH8" s="37" t="s">
        <v>55</v>
      </c>
      <c r="AI8" s="18"/>
      <c r="AJ8" s="18"/>
      <c r="AK8" s="18"/>
      <c r="AL8" s="18"/>
      <c r="AM8" s="18"/>
      <c r="AN8" s="37" t="s">
        <v>56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38</v>
      </c>
      <c r="H11" s="43" t="s">
        <v>39</v>
      </c>
      <c r="I11" s="43"/>
      <c r="Z11" s="18"/>
      <c r="AA11" s="18"/>
      <c r="AB11" s="45" t="s">
        <v>59</v>
      </c>
      <c r="AC11" s="45" t="s">
        <v>58</v>
      </c>
      <c r="AD11" s="55" t="s">
        <v>60</v>
      </c>
      <c r="AE11" s="45" t="s">
        <v>61</v>
      </c>
      <c r="AF11" s="45" t="s">
        <v>62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Aangepast rk-4122-5-R2</v>
      </c>
      <c r="C12" s="5"/>
      <c r="D12" s="4" t="str">
        <f>IF(INDEX(Uitslag!C$9:V$20,A12,20)&gt;0,INDEX(Uitslag!D$9:D$20,A12,1),"")</f>
        <v>[4122] Club 4122</v>
      </c>
      <c r="E12" s="72"/>
      <c r="F12" s="74">
        <v>1</v>
      </c>
      <c r="G12" s="73"/>
      <c r="H12" s="177"/>
      <c r="I12" s="183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1</v>
      </c>
      <c r="AF12" s="38" t="b">
        <f>AND(AD13=TRUE,AE12&gt;AE14)</f>
        <v>1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1</v>
      </c>
      <c r="AC13" s="38" t="b">
        <f>AND(AB13=TRUE,F12=F14)</f>
        <v>0</v>
      </c>
      <c r="AD13" s="38" t="b">
        <f>IF(AB13=FALSE,FALSE,OR(AC13=FALSE,AND(H12&lt;&gt;"",H14&lt;&gt;"")))</f>
        <v>1</v>
      </c>
      <c r="AE13" s="21"/>
      <c r="AF13" s="21"/>
      <c r="AH13" s="45" t="s">
        <v>59</v>
      </c>
      <c r="AI13" s="45" t="s">
        <v>58</v>
      </c>
      <c r="AJ13" s="55" t="s">
        <v>60</v>
      </c>
      <c r="AK13" s="45" t="s">
        <v>61</v>
      </c>
      <c r="AL13" s="45" t="s">
        <v>40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>
        <v>0</v>
      </c>
      <c r="G14" s="73"/>
      <c r="H14" s="177"/>
      <c r="I14" s="184" t="str">
        <f>IF(AND(ABS(H12-H14)&lt;1,H14&gt;H12),"*","")</f>
        <v/>
      </c>
      <c r="J14" s="79"/>
      <c r="N14" s="43" t="s">
        <v>38</v>
      </c>
      <c r="O14" s="44"/>
      <c r="P14" s="43" t="s">
        <v>39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>Aangepast rk-4122-5-R2</v>
      </c>
      <c r="M15" s="46"/>
      <c r="N15" s="74">
        <v>4</v>
      </c>
      <c r="O15" s="12"/>
      <c r="P15" s="177">
        <v>30</v>
      </c>
      <c r="Q15" s="183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34</v>
      </c>
      <c r="AL15" s="38" t="b">
        <f>AND(AJ16=TRUE,AK15&gt;AK17)</f>
        <v>1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1" t="str">
        <f>IF(AI16=TRUE,"SO","")</f>
        <v>SO</v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1</v>
      </c>
      <c r="AI16" s="38" t="b">
        <f>AND(AH16=TRUE,N15=N17)</f>
        <v>1</v>
      </c>
      <c r="AJ16" s="38" t="b">
        <f>IF(AH16=FALSE,FALSE,OR(AI16=FALSE,AND(P15&lt;&gt;"",P17&lt;&gt;"")))</f>
        <v>1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>rk-4121-7-R2</v>
      </c>
      <c r="M17" s="46"/>
      <c r="N17" s="74">
        <v>4</v>
      </c>
      <c r="O17" s="12"/>
      <c r="P17" s="177">
        <v>28</v>
      </c>
      <c r="Q17" s="184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32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>
        <v>0</v>
      </c>
      <c r="G18" s="73"/>
      <c r="H18" s="177"/>
      <c r="I18" s="183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38</v>
      </c>
      <c r="W18" s="43"/>
      <c r="X18" s="43" t="s">
        <v>39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59</v>
      </c>
      <c r="AO18" s="37" t="s">
        <v>41</v>
      </c>
      <c r="AP18" s="40" t="s">
        <v>42</v>
      </c>
      <c r="AQ18" s="41" t="s">
        <v>43</v>
      </c>
      <c r="AR18" s="41" t="s">
        <v>53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>Aangepast rk-4122-5-R2</v>
      </c>
      <c r="U19" s="46"/>
      <c r="V19" s="11">
        <v>3</v>
      </c>
      <c r="W19" s="46"/>
      <c r="X19" s="178"/>
      <c r="Y19" s="179" t="str">
        <f>IF(AND(ABS(X19-X21)&lt;1,X19&gt;X21),"*","")</f>
        <v/>
      </c>
      <c r="Z19" s="24" t="str">
        <f>IF(OR(AN20=FALSE,AQ20=FALSE),"",IF(AR19=TRUE,"WINNAAR","2e"))</f>
        <v>2e</v>
      </c>
      <c r="AA19" s="24"/>
      <c r="AB19" s="38" t="b">
        <f>AND(F18&lt;&gt;"",F20&lt;&gt;"")</f>
        <v>1</v>
      </c>
      <c r="AC19" s="38" t="b">
        <f>AND(AB19=TRUE,F18=F20)</f>
        <v>0</v>
      </c>
      <c r="AD19" s="38" t="b">
        <f>IF(AB19=FALSE,FALSE,OR(AC19=FALSE,AND(H18&lt;&gt;"",H20&lt;&gt;"")))</f>
        <v>1</v>
      </c>
      <c r="AP19" s="38">
        <f>V19+X19</f>
        <v>3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rk-4121-7-R2</v>
      </c>
      <c r="C20" s="5"/>
      <c r="D20" s="4" t="str">
        <f>IF(INDEX(Uitslag!C$9:V$20,A20,20)&gt;0,INDEX(Uitslag!D$9:D$20,A20,1),"")</f>
        <v>[4121] Club 4121</v>
      </c>
      <c r="E20" s="72"/>
      <c r="F20" s="74">
        <v>1</v>
      </c>
      <c r="G20" s="73"/>
      <c r="H20" s="177"/>
      <c r="I20" s="184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1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1</v>
      </c>
      <c r="AF20" s="38" t="b">
        <f>AND(AD19=TRUE,AE20&gt;AE18)</f>
        <v>1</v>
      </c>
      <c r="AN20" s="38" t="b">
        <f>AND(V19&lt;&gt;"",V21&lt;&gt;"")</f>
        <v>1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>rk-4121-5-R2</v>
      </c>
      <c r="U21" s="46"/>
      <c r="V21" s="11">
        <v>5</v>
      </c>
      <c r="W21" s="46"/>
      <c r="X21" s="178"/>
      <c r="Y21" s="180" t="str">
        <f>IF(AND(ABS(X19-X21)&lt;1,X21&gt;X19),"*","")</f>
        <v/>
      </c>
      <c r="Z21" s="24" t="str">
        <f>IF(OR(AN20=FALSE,AQ20=FALSE),"",IF(AR21=TRUE,"WINNAAR","2e"))</f>
        <v>WINNAAR</v>
      </c>
      <c r="AA21" s="24"/>
      <c r="AB21" s="12"/>
      <c r="AC21" s="38"/>
      <c r="AD21" s="38"/>
      <c r="AP21" s="38">
        <f>V21+X21</f>
        <v>5</v>
      </c>
      <c r="AQ21" s="38"/>
      <c r="AR21" s="38" t="b">
        <f>AP21&gt;AP19</f>
        <v>1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5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rk-4122-4-R2</v>
      </c>
      <c r="C24" s="5"/>
      <c r="D24" s="4" t="str">
        <f>IF(INDEX(Uitslag!C$9:V$20,A24,20)&gt;0,INDEX(Uitslag!D$9:D$20,A24,1),"")</f>
        <v>[4122] Club 4122</v>
      </c>
      <c r="E24" s="72"/>
      <c r="F24" s="74">
        <v>1</v>
      </c>
      <c r="G24" s="73"/>
      <c r="H24" s="177"/>
      <c r="I24" s="183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1</v>
      </c>
      <c r="AF24" s="38" t="b">
        <f>AND(AD25=TRUE,AE24&gt;AE26)</f>
        <v>1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1</v>
      </c>
      <c r="AC25" s="38" t="b">
        <f>AND(AB25=TRUE,F24=F26)</f>
        <v>0</v>
      </c>
      <c r="AD25" s="38" t="b">
        <f>IF(AB25=FALSE,FALSE,OR(AC25=FALSE,AND(H24&lt;&gt;"",H26&lt;&gt;"")))</f>
        <v>1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>
        <v>0</v>
      </c>
      <c r="G26" s="73"/>
      <c r="H26" s="177"/>
      <c r="I26" s="184" t="str">
        <f>IF(AND(ABS(H24-H26)&lt;1,H26&gt;H24),"*","")</f>
        <v/>
      </c>
      <c r="J26" s="77"/>
      <c r="L26" s="23"/>
      <c r="N26" s="43" t="s">
        <v>38</v>
      </c>
      <c r="O26" s="44"/>
      <c r="P26" s="43" t="s">
        <v>39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59</v>
      </c>
      <c r="AI26" s="45" t="s">
        <v>58</v>
      </c>
      <c r="AJ26" s="55" t="s">
        <v>60</v>
      </c>
      <c r="AK26" s="45" t="s">
        <v>61</v>
      </c>
      <c r="AL26" s="45" t="s">
        <v>40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>rk-4122-4-R2</v>
      </c>
      <c r="M27" s="46"/>
      <c r="N27" s="74">
        <v>0</v>
      </c>
      <c r="O27" s="12"/>
      <c r="P27" s="177"/>
      <c r="Q27" s="183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1" t="str">
        <f>IF(AI28=TRUE,"SO","")</f>
        <v/>
      </c>
      <c r="Q28" s="112"/>
      <c r="R28" s="76"/>
      <c r="T28" s="69" t="s">
        <v>48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1</v>
      </c>
      <c r="AI28" s="38" t="b">
        <f>AND(AH28=TRUE,N27=N29)</f>
        <v>0</v>
      </c>
      <c r="AJ28" s="38" t="b">
        <f>IF(AH28=FALSE,FALSE,OR(AI28=FALSE,AND(P27&lt;&gt;"",P29&lt;&gt;"")))</f>
        <v>1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>rk-4121-5-R2</v>
      </c>
      <c r="M29" s="46"/>
      <c r="N29" s="74">
        <v>4</v>
      </c>
      <c r="O29" s="12"/>
      <c r="P29" s="177"/>
      <c r="Q29" s="184" t="str">
        <f>IF(AND(ABS(P27-P29)&lt;1,P29&gt;P27),"*","")</f>
        <v/>
      </c>
      <c r="R29" s="76"/>
      <c r="AB29" s="12"/>
      <c r="AC29" s="38"/>
      <c r="AD29" s="38"/>
      <c r="AK29" s="38">
        <f>N29+P29</f>
        <v>4</v>
      </c>
      <c r="AL29" s="38" t="b">
        <f>AND(AJ28=TRUE,AK29&gt;AK27)</f>
        <v>1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>
        <v>0</v>
      </c>
      <c r="G30" s="73"/>
      <c r="H30" s="177"/>
      <c r="I30" s="183" t="str">
        <f>IF(AND(ABS(H30-H32)&lt;1,H30&gt;H32),"*","")</f>
        <v/>
      </c>
      <c r="J30" s="77"/>
      <c r="Q30" s="78"/>
      <c r="R30" s="76"/>
      <c r="T30" s="18"/>
      <c r="U30" s="18"/>
      <c r="V30" s="43" t="s">
        <v>38</v>
      </c>
      <c r="W30" s="43"/>
      <c r="X30" s="43" t="s">
        <v>39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59</v>
      </c>
      <c r="AO30" s="37" t="s">
        <v>41</v>
      </c>
      <c r="AP30" s="40" t="s">
        <v>42</v>
      </c>
      <c r="AQ30" s="41" t="s">
        <v>43</v>
      </c>
      <c r="AR30" s="41" t="s">
        <v>53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>rk-4121-7-R2</v>
      </c>
      <c r="U31" s="46"/>
      <c r="V31" s="11">
        <v>4</v>
      </c>
      <c r="W31" s="46"/>
      <c r="X31" s="178"/>
      <c r="Y31" s="179" t="str">
        <f>IF(AND(ABS(X31-X33)&lt;1,X31&gt;X33),"*","")</f>
        <v/>
      </c>
      <c r="Z31" s="24" t="str">
        <f>IF(OR(AN32=FALSE,AQ32=FALSE),"",IF(AR31=TRUE,"3e","4e"))</f>
        <v>3e</v>
      </c>
      <c r="AA31" s="24"/>
      <c r="AB31" s="38" t="b">
        <f>AND(F30&lt;&gt;"",F32&lt;&gt;"")</f>
        <v>1</v>
      </c>
      <c r="AC31" s="38" t="b">
        <f>AND(AB31=TRUE,F30=F32)</f>
        <v>0</v>
      </c>
      <c r="AD31" s="38" t="b">
        <f>IF(AB31=FALSE,FALSE,OR(AC31=FALSE,AND(H30&lt;&gt;"",H32&lt;&gt;"")))</f>
        <v>1</v>
      </c>
      <c r="AP31" s="38">
        <f>V31+X31</f>
        <v>4</v>
      </c>
      <c r="AR31" s="38" t="b">
        <f>AP31&gt;AP33</f>
        <v>1</v>
      </c>
    </row>
    <row r="32" spans="1:44" ht="27.75" x14ac:dyDescent="0.4">
      <c r="A32" s="75">
        <v>2</v>
      </c>
      <c r="B32" s="4" t="str">
        <f>IF(INDEX(Uitslag!C$9:V$20,A32,20)&gt;0,INDEX(Uitslag!C$9:C$20,A32,1),"BYE")</f>
        <v>rk-4121-5-R2</v>
      </c>
      <c r="C32" s="5"/>
      <c r="D32" s="4" t="str">
        <f>IF(INDEX(Uitslag!C$9:V$20,A32,20)&gt;0,INDEX(Uitslag!D$9:D$20,A32,1),"")</f>
        <v>[4121] Club 4121</v>
      </c>
      <c r="E32" s="72"/>
      <c r="F32" s="74">
        <v>1</v>
      </c>
      <c r="G32" s="73"/>
      <c r="H32" s="177"/>
      <c r="I32" s="184" t="str">
        <f>IF(AND(ABS(H30-H32)&lt;1,H32&gt;H30),"*","")</f>
        <v/>
      </c>
      <c r="J32" s="77"/>
      <c r="R32" s="76"/>
      <c r="T32" s="23"/>
      <c r="U32" s="18"/>
      <c r="V32" s="65"/>
      <c r="W32" s="65"/>
      <c r="X32" s="181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1</v>
      </c>
      <c r="AF32" s="38" t="b">
        <f>AND(AD31=TRUE,AE32&gt;AE30)</f>
        <v>1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1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>rk-4122-4-R2</v>
      </c>
      <c r="U33" s="46"/>
      <c r="V33" s="11">
        <v>0</v>
      </c>
      <c r="W33" s="46"/>
      <c r="X33" s="178"/>
      <c r="Y33" s="180" t="str">
        <f>IF(AND(ABS(X31-X33)&lt;1,X33&gt;X31),"*","")</f>
        <v/>
      </c>
      <c r="Z33" s="24" t="str">
        <f>IF(OR(AN32=FALSE,AQ32=FALSE),"",IF(AR33=TRUE,"3e","4e"))</f>
        <v>4e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30 H32">
    <cfRule type="expression" dxfId="10" priority="19">
      <formula>AC$31=FALSE</formula>
    </cfRule>
  </conditionalFormatting>
  <conditionalFormatting sqref="H24 H26">
    <cfRule type="expression" dxfId="9" priority="20">
      <formula>AC$25=FALSE</formula>
    </cfRule>
  </conditionalFormatting>
  <conditionalFormatting sqref="H18 H20">
    <cfRule type="expression" dxfId="8" priority="21">
      <formula>AC$19=FALSE</formula>
    </cfRule>
  </conditionalFormatting>
  <conditionalFormatting sqref="P17 P29">
    <cfRule type="expression" dxfId="7" priority="24">
      <formula>AI16=FALSE</formula>
    </cfRule>
  </conditionalFormatting>
  <conditionalFormatting sqref="P15 P27">
    <cfRule type="expression" dxfId="6" priority="25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25" t="str">
        <f>'Deelnemers en Scores'!B2</f>
        <v>Rayonkampioenschappen Indoor Teams Rayon 3, Recurve klasse ERE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7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38</v>
      </c>
      <c r="G10" s="44"/>
      <c r="H10" s="43" t="s">
        <v>39</v>
      </c>
      <c r="J10" s="16"/>
      <c r="T10" s="45" t="s">
        <v>59</v>
      </c>
      <c r="U10" s="45" t="s">
        <v>58</v>
      </c>
      <c r="V10" s="55" t="s">
        <v>59</v>
      </c>
      <c r="W10" s="45" t="s">
        <v>61</v>
      </c>
      <c r="X10" s="45" t="s">
        <v>75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Aangepast rk-4122-5-R2</v>
      </c>
      <c r="C11" s="5"/>
      <c r="D11" s="4" t="str">
        <f>IF(INDEX(Uitslag!C$9:V$20,A11,20)&gt;0,INDEX(Uitslag!D$9:D$20,A11,1),"")</f>
        <v>[4122] Club 4122</v>
      </c>
      <c r="E11" s="46"/>
      <c r="F11" s="11"/>
      <c r="G11" s="12"/>
      <c r="H11" s="182"/>
      <c r="I11" s="183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1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rk-4121-7-R2</v>
      </c>
      <c r="C13" s="5"/>
      <c r="D13" s="4" t="str">
        <f>IF(INDEX(Uitslag!C$9:V$20,A13,20)&gt;0,INDEX(Uitslag!D$9:D$20,A13,1),"")</f>
        <v>[4121] Club 4121</v>
      </c>
      <c r="E13" s="46"/>
      <c r="F13" s="11"/>
      <c r="G13" s="12"/>
      <c r="H13" s="182"/>
      <c r="I13" s="184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38</v>
      </c>
      <c r="O14" s="43"/>
      <c r="P14" s="43" t="s">
        <v>39</v>
      </c>
      <c r="Q14" s="43"/>
      <c r="W14" s="21"/>
      <c r="X14" s="21"/>
      <c r="Z14" s="45" t="s">
        <v>59</v>
      </c>
      <c r="AA14" s="45" t="s">
        <v>58</v>
      </c>
      <c r="AB14" s="55" t="s">
        <v>59</v>
      </c>
      <c r="AC14" s="45" t="s">
        <v>61</v>
      </c>
      <c r="AD14" s="45" t="s">
        <v>53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8"/>
      <c r="Q15" s="186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1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8"/>
      <c r="Q17" s="187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38</v>
      </c>
      <c r="G19" s="44"/>
      <c r="H19" s="43" t="s">
        <v>39</v>
      </c>
      <c r="I19" s="78"/>
      <c r="J19" s="81"/>
      <c r="Q19" s="78"/>
      <c r="T19" s="45" t="s">
        <v>59</v>
      </c>
      <c r="U19" s="45" t="s">
        <v>58</v>
      </c>
      <c r="V19" s="55" t="s">
        <v>59</v>
      </c>
      <c r="W19" s="45" t="s">
        <v>61</v>
      </c>
      <c r="X19" s="45" t="s">
        <v>75</v>
      </c>
    </row>
    <row r="20" spans="1:30" ht="27.75" x14ac:dyDescent="0.2">
      <c r="A20" s="75">
        <v>3</v>
      </c>
      <c r="B20" s="4" t="str">
        <f>IF(INDEX(Uitslag!C$9:V$20,A20,20)&gt;0,INDEX(Uitslag!C$9:C$20,A20,1),"BYE")</f>
        <v>rk-4122-4-R2</v>
      </c>
      <c r="C20" s="5"/>
      <c r="D20" s="4" t="str">
        <f>IF(INDEX(Uitslag!C$9:V$20,A20,20)&gt;0,INDEX(Uitslag!D$9:D$20,A20,1),"")</f>
        <v>[4122] Club 4122</v>
      </c>
      <c r="E20" s="46"/>
      <c r="F20" s="11"/>
      <c r="G20" s="12"/>
      <c r="H20" s="182"/>
      <c r="I20" s="183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1" t="str">
        <f>IF(U21=TRUE,"SO","")</f>
        <v/>
      </c>
      <c r="I21" s="112"/>
      <c r="J21" s="81"/>
      <c r="L21" s="69" t="s">
        <v>48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rk-4121-5-R2</v>
      </c>
      <c r="C22" s="5"/>
      <c r="D22" s="4" t="str">
        <f>IF(INDEX(Uitslag!C$9:V$20,A22,20)&gt;0,INDEX(Uitslag!D$9:D$20,A22,1),"")</f>
        <v>[4121] Club 4121</v>
      </c>
      <c r="E22" s="46"/>
      <c r="F22" s="11"/>
      <c r="G22" s="12"/>
      <c r="H22" s="182"/>
      <c r="I22" s="184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38</v>
      </c>
      <c r="O24" s="43"/>
      <c r="P24" s="43" t="s">
        <v>39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59</v>
      </c>
      <c r="AA24" s="45" t="s">
        <v>58</v>
      </c>
      <c r="AB24" s="55" t="s">
        <v>59</v>
      </c>
      <c r="AC24" s="45" t="s">
        <v>61</v>
      </c>
      <c r="AD24" s="45" t="s">
        <v>53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8"/>
      <c r="Q25" s="186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1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8"/>
      <c r="Q27" s="187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AA$26=FALSE</formula>
    </cfRule>
  </conditionalFormatting>
  <conditionalFormatting sqref="H20 H11">
    <cfRule type="expression" dxfId="2" priority="29">
      <formula>U12=FALSE</formula>
    </cfRule>
  </conditionalFormatting>
  <conditionalFormatting sqref="H22 H13">
    <cfRule type="expression" dxfId="1" priority="30">
      <formula>U12=FALSE</formula>
    </cfRule>
  </conditionalFormatting>
  <conditionalFormatting sqref="P15 P17">
    <cfRule type="expression" dxfId="0" priority="31">
      <formula>AA$16=FALSE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2023-03-27T15:57:06Z</dcterms:modified>
</cp:coreProperties>
</file>