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tleg" sheetId="1" state="visible" r:id="rId2"/>
    <sheet name="Toegestane deelnemers" sheetId="2" state="visible" r:id="rId3"/>
    <sheet name="Deelnemers en Scores" sheetId="3" state="visible" r:id="rId4"/>
    <sheet name="Uitslag" sheetId="4" state="visible" r:id="rId5"/>
    <sheet name="Finales 4 teams" sheetId="5" state="visible" r:id="rId6"/>
  </sheets>
  <definedNames>
    <definedName function="false" hidden="false" localSheetId="2" name="_xlnm.Print_Area" vbProcedure="false">'Deelnemers en Scores'!$B$2:$K$56</definedName>
    <definedName function="false" hidden="false" localSheetId="4" name="_xlnm.Print_Area" vbProcedure="false">'Finales 4 teams'!$A$1:$R$29</definedName>
    <definedName function="false" hidden="false" localSheetId="3" name="_xlnm.Print_Area" vbProcedure="false">Uitslag!$A$1:$Y$17</definedName>
    <definedName function="false" hidden="true" localSheetId="3" name="_xlnm._FilterDatabase" vbProcedure="false">Uitslag!$B$8:$V$16</definedName>
    <definedName function="false" hidden="false" name="FINALE_ZAT" vbProcedure="false">#REF!</definedName>
    <definedName function="false" hidden="false" name="FINALE_ZON" vbProcedure="false">#REF!</definedName>
    <definedName function="false" hidden="false" name="PRINT_A" vbProcedure="false">#REF!</definedName>
    <definedName function="false" hidden="false" name="PRINT_B" vbProcedure="false">#REF!</definedName>
    <definedName function="false" hidden="false" name="PRINT_C" vbProcedure="false">#REF!</definedName>
    <definedName function="false" hidden="false" name="PRINT_COMP_A" vbProcedure="false">#REF!</definedName>
    <definedName function="false" hidden="false" name="PRINT_COMP_ERE" vbProcedure="false">#REF!</definedName>
    <definedName function="false" hidden="false" name="PRINT_D" vbProcedure="false">#REF!</definedName>
    <definedName function="false" hidden="false" name="PRINT_D_KLAS" vbProcedure="false">#REF!</definedName>
    <definedName function="false" hidden="false" name="PRINT_ERE" vbProcedure="false">#REF!</definedName>
    <definedName function="false" hidden="false" name="SORTB_A" vbProcedure="false">#REF!</definedName>
    <definedName function="false" hidden="false" name="SORTB_B" vbProcedure="false">#REF!</definedName>
    <definedName function="false" hidden="false" name="SORTB_C" vbProcedure="false">#REF!</definedName>
    <definedName function="false" hidden="false" name="SORTB_COMP_A" vbProcedure="false">#REF!</definedName>
    <definedName function="false" hidden="false" name="SORTB_COMP_ERE" vbProcedure="false">#REF!</definedName>
    <definedName function="false" hidden="false" name="SORTB_D" vbProcedure="false">#REF!</definedName>
    <definedName function="false" hidden="false" name="SORTB_ERE" vbProcedure="false">#REF!</definedName>
    <definedName function="false" hidden="false" name="SORT_A" vbProcedure="false">#REF!</definedName>
    <definedName function="false" hidden="false" name="SORT_B" vbProcedure="false">#REF!</definedName>
    <definedName function="false" hidden="false" name="SORT_C" vbProcedure="false">#REF!</definedName>
    <definedName function="false" hidden="false" name="SORT_COMP_A" vbProcedure="false">#REF!</definedName>
    <definedName function="false" hidden="false" name="SORT_COMP_ERE" vbProcedure="false">#REF!</definedName>
    <definedName function="false" hidden="false" name="SORT_D" vbProcedure="false">#REF!</definedName>
    <definedName function="false" hidden="false" name="SORT_ERE" vbProcedure="false">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<sst xmlns="http://schemas.openxmlformats.org/spreadsheetml/2006/main" count="154" uniqueCount="120">
  <si>
    <t xml:space="preserve">Instructies voor juist gebruik van dit RK programma voor de Indoor teams competitie</t>
  </si>
  <si>
    <r>
      <rPr>
        <sz val="12"/>
        <rFont val="Arial"/>
        <family val="2"/>
        <charset val="1"/>
      </rPr>
      <t xml:space="preserve"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  <charset val="1"/>
      </rPr>
      <t xml:space="preserve"> moet het ingevulde bestand terug gestuurd worden</t>
    </r>
    <r>
      <rPr>
        <sz val="12"/>
        <rFont val="Arial"/>
        <family val="2"/>
        <charset val="1"/>
      </rPr>
      <t xml:space="preserve"> voor publicatie.
Contactgegevens staan onderaan.</t>
    </r>
  </si>
  <si>
    <t xml:space="preserve">Dit werkboek bestaat uit 5 of 6 bladen:</t>
  </si>
  <si>
    <r>
      <rPr>
        <b val="true"/>
        <sz val="12"/>
        <rFont val="Arial"/>
        <family val="2"/>
        <charset val="1"/>
      </rPr>
      <t xml:space="preserve">Uitleg</t>
    </r>
    <r>
      <rPr>
        <sz val="12"/>
        <rFont val="Arial"/>
        <family val="2"/>
        <charset val="1"/>
      </rPr>
      <t xml:space="preserve">: dit blad</t>
    </r>
  </si>
  <si>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: alle gerechtigde deelnemers met hun gemiddelde kunnen hier gevonden worden</t>
    </r>
  </si>
  <si>
    <r>
      <rPr>
        <b val="true"/>
        <sz val="12"/>
        <rFont val="Arial"/>
        <family val="2"/>
        <charset val="1"/>
      </rPr>
      <t xml:space="preserve">Deelnemers en Scores</t>
    </r>
    <r>
      <rPr>
        <sz val="12"/>
        <rFont val="Arial"/>
        <family val="2"/>
        <charset val="1"/>
      </rPr>
      <t xml:space="preserve">: gebruik bij binnenkomst, registreer invallers en scores voorrondes</t>
    </r>
  </si>
  <si>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: om af te drukken (neemt informatie automatisch over de andere bladen)</t>
    </r>
  </si>
  <si>
    <r>
      <rPr>
        <b val="true"/>
        <sz val="12"/>
        <rFont val="Arial"/>
        <family val="2"/>
        <charset val="1"/>
      </rPr>
      <t xml:space="preserve">Finales 8 teams</t>
    </r>
    <r>
      <rPr>
        <sz val="12"/>
        <rFont val="Arial"/>
        <family val="2"/>
        <charset val="1"/>
      </rPr>
      <t xml:space="preserve">: voor de finales met 8 teams (neemt informatie automatisch over van de andere bladen) - alleen voor ERE klasse</t>
    </r>
  </si>
  <si>
    <r>
      <rPr>
        <b val="true"/>
        <sz val="12"/>
        <rFont val="Arial"/>
        <family val="2"/>
        <charset val="1"/>
      </rPr>
      <t xml:space="preserve">Finales 4 teams</t>
    </r>
    <r>
      <rPr>
        <sz val="12"/>
        <rFont val="Arial"/>
        <family val="2"/>
        <charset val="1"/>
      </rPr>
      <t xml:space="preserve">: voor de finales met 4 teams (neemt informatie automatisch over van de andere bladen)</t>
    </r>
  </si>
  <si>
    <t xml:space="preserve">Toegestane deelnemers</t>
  </si>
  <si>
    <t xml:space="preserve">Dit blad bevat alle RK-gerechtigde deelnemers met hun vereniging + gemiddelde + boogtype</t>
  </si>
  <si>
    <t xml:space="preserve">Op dit blad kan je invallers vinden, maar ook de al geselecteerde sporters.</t>
  </si>
  <si>
    <t xml:space="preserve">Deelnemers en Scores</t>
  </si>
  <si>
    <t xml:space="preserve">Gebruik dit blad bij binnenkomst</t>
  </si>
  <si>
    <r>
      <rPr>
        <sz val="12"/>
        <rFont val="Arial"/>
        <family val="2"/>
        <charset val="1"/>
      </rPr>
      <t xml:space="preserve">Invallers moeten handmatig doorgevoerd worden op dit blad in kolom E, F en G. Kopieer van </t>
    </r>
    <r>
      <rPr>
        <b val="true"/>
        <sz val="12"/>
        <rFont val="Arial"/>
        <family val="2"/>
        <charset val="1"/>
      </rPr>
      <t xml:space="preserve">Toegestane deelnemers</t>
    </r>
    <r>
      <rPr>
        <sz val="12"/>
        <rFont val="Arial"/>
        <family val="2"/>
        <charset val="1"/>
      </rPr>
      <t xml:space="preserve">.</t>
    </r>
  </si>
  <si>
    <t xml:space="preserve">Toegestane invaller mag geen hoger gemiddelde hebben dan de uitvaller.</t>
  </si>
  <si>
    <t xml:space="preserve">De team sterkte hoef je niet aan te passen.</t>
  </si>
  <si>
    <t xml:space="preserve">De baannummers mag je wijzigen.</t>
  </si>
  <si>
    <t xml:space="preserve">De scores van de voorrondes moeten ingevuld worden in kolommen H en I.</t>
  </si>
  <si>
    <t xml:space="preserve">Uitslag</t>
  </si>
  <si>
    <r>
      <rPr>
        <sz val="12"/>
        <rFont val="Arial"/>
        <family val="2"/>
        <charset val="1"/>
      </rPr>
      <t xml:space="preserve">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bevat de samenvatting van de voorrondes en stuurt welke teams in de finale mogen beginnen.</t>
    </r>
  </si>
  <si>
    <t xml:space="preserve">Sorteer regels 11 t/m 22 op resultaat in kolom V, aflopend (hoogste eerst)</t>
  </si>
  <si>
    <t xml:space="preserve">Tip: dit blad is gemaakt om af te drukken op 1 bladzijde.</t>
  </si>
  <si>
    <t xml:space="preserve">Gelijke resultaten?</t>
  </si>
  <si>
    <r>
      <rPr>
        <sz val="12"/>
        <rFont val="Arial"/>
        <family val="2"/>
        <charset val="1"/>
      </rPr>
      <t xml:space="preserve">Eventuele gelijke resultaten worden op het blad </t>
    </r>
    <r>
      <rPr>
        <b val="true"/>
        <sz val="12"/>
        <rFont val="Arial"/>
        <family val="2"/>
        <charset val="1"/>
      </rPr>
      <t xml:space="preserve">Uitslag </t>
    </r>
    <r>
      <rPr>
        <sz val="12"/>
        <rFont val="Arial"/>
        <family val="2"/>
        <charset val="1"/>
      </rPr>
      <t xml:space="preserve">in geel gemarkeerd.</t>
    </r>
  </si>
  <si>
    <t xml:space="preserve">Als dit bepalend is voor wel/niet deelname aan de finale, dan moet een shoot-off georganiseerd worden.
Voor overige gelijke scores: tel de 10-en en 9-ens van de kwalificatie-scores.</t>
  </si>
  <si>
    <t xml:space="preserve">Resultaat van de shoot-off / telling moet ingevoerd worden in kolom U. Dit wordt als decimaal toegevoegd aan het resultaat.</t>
  </si>
  <si>
    <t xml:space="preserve">De exacte waardes die je invoert zijn niet van belang, als er maar verschil ontstaat en de velden niet meer geel zijn. Hoger = beter.</t>
  </si>
  <si>
    <t xml:space="preserve">Vergeet niet opnieuw te sorteren!</t>
  </si>
  <si>
    <t xml:space="preserve">Finales met 8 of 4 teams</t>
  </si>
  <si>
    <r>
      <rPr>
        <sz val="12"/>
        <rFont val="Arial"/>
        <family val="2"/>
        <charset val="1"/>
      </rPr>
      <t xml:space="preserve">Bij 4 teams of minder, gebruik het blad </t>
    </r>
    <r>
      <rPr>
        <b val="true"/>
        <sz val="12"/>
        <rFont val="Arial"/>
        <family val="2"/>
        <charset val="1"/>
      </rPr>
      <t xml:space="preserve">Finales met 4 teams</t>
    </r>
    <r>
      <rPr>
        <sz val="12"/>
        <rFont val="Arial"/>
        <family val="2"/>
        <charset val="1"/>
      </rPr>
      <t xml:space="preserve">, anders </t>
    </r>
    <r>
      <rPr>
        <b val="true"/>
        <sz val="12"/>
        <rFont val="Arial"/>
        <family val="2"/>
        <charset val="1"/>
      </rPr>
      <t xml:space="preserve">Finales met 8 teams</t>
    </r>
    <r>
      <rPr>
        <sz val="12"/>
        <rFont val="Arial"/>
        <family val="2"/>
        <charset val="1"/>
      </rPr>
      <t xml:space="preserve">.</t>
    </r>
  </si>
  <si>
    <r>
      <rPr>
        <sz val="12"/>
        <rFont val="Arial"/>
        <family val="2"/>
        <charset val="1"/>
      </rPr>
      <t xml:space="preserve">Zorg dat het blad </t>
    </r>
    <r>
      <rPr>
        <b val="true"/>
        <sz val="12"/>
        <rFont val="Arial"/>
        <family val="2"/>
        <charset val="1"/>
      </rPr>
      <t xml:space="preserve">Uitslag</t>
    </r>
    <r>
      <rPr>
        <sz val="12"/>
        <rFont val="Arial"/>
        <family val="2"/>
        <charset val="1"/>
      </rPr>
      <t xml:space="preserve"> gesorteerd is op score zodat de beste teams bovenaan staan (gebruik de knop!)</t>
    </r>
  </si>
  <si>
    <t xml:space="preserve">De teams worden automatisch overgenomen op dit blad.</t>
  </si>
  <si>
    <t xml:space="preserve">Vul de scores in.</t>
  </si>
  <si>
    <t xml:space="preserve">Indien nodig zal het blad aangeven dat een shoot-off nodig (de grijze kleur verdwijnt).</t>
  </si>
  <si>
    <t xml:space="preserve">Vul de resultaten van de shoot-off in.</t>
  </si>
  <si>
    <t xml:space="preserve">Opmerking: Indien er moet worden gemeten hier toch een puntenverschil invullen.</t>
  </si>
  <si>
    <t xml:space="preserve">De juiste team namen worden doorgezet naar de volgende ronde.</t>
  </si>
  <si>
    <t xml:space="preserve">Vul de scores van de finale.</t>
  </si>
  <si>
    <r>
      <rPr>
        <sz val="12"/>
        <rFont val="Arial"/>
        <family val="2"/>
        <charset val="1"/>
      </rPr>
      <t xml:space="preserve">E-mail </t>
    </r>
    <r>
      <rPr>
        <sz val="12"/>
        <color rgb="FFFF0000"/>
        <rFont val="Arial"/>
        <family val="2"/>
        <charset val="1"/>
      </rPr>
      <t xml:space="preserve">opsturen ingevuld bestand</t>
    </r>
    <r>
      <rPr>
        <sz val="12"/>
        <rFont val="Arial"/>
        <family val="2"/>
        <charset val="1"/>
      </rPr>
      <t xml:space="preserve">: nhb-apps-support@handboogsport.nl</t>
    </r>
  </si>
  <si>
    <t xml:space="preserve">E-mail vragen RK: info@handboogsport.nl</t>
  </si>
  <si>
    <t xml:space="preserve">Alleen onderstaande sporters mogen invallen in dit RK</t>
  </si>
  <si>
    <t xml:space="preserve">- Ze hebben genoeg scores neergezet in de regiocompetitie</t>
  </si>
  <si>
    <t xml:space="preserve">- Ze hebben een toestaan boogtype voor deze team wedstrijdklasse</t>
  </si>
  <si>
    <t xml:space="preserve">Controleer dat de invaller geen hoger gemiddelde heeft</t>
  </si>
  <si>
    <t xml:space="preserve">Controleer dat ze met hetzelfde type boog gaan schieten als hier genoemd</t>
  </si>
  <si>
    <t xml:space="preserve">Controleer dat ze voor hun eigen vereniging invallen</t>
  </si>
  <si>
    <r>
      <rPr>
        <sz val="10"/>
        <rFont val="Arial"/>
        <family val="2"/>
        <charset val="1"/>
      </rPr>
      <t xml:space="preserve">Kopieer </t>
    </r>
    <r>
      <rPr>
        <u val="single"/>
        <sz val="10"/>
        <rFont val="Arial"/>
        <family val="2"/>
        <charset val="1"/>
      </rPr>
      <t xml:space="preserve">bondsnr, sporter en gemiddelde</t>
    </r>
    <r>
      <rPr>
        <sz val="10"/>
        <rFont val="Arial"/>
        <family val="2"/>
        <charset val="1"/>
      </rPr>
      <t xml:space="preserve"> naar het blad Deelnemers en Scores</t>
    </r>
  </si>
  <si>
    <t xml:space="preserve">Vereniging</t>
  </si>
  <si>
    <t xml:space="preserve">Bondsnr</t>
  </si>
  <si>
    <t xml:space="preserve">Sporters</t>
  </si>
  <si>
    <t xml:space="preserve">Gemiddelde</t>
  </si>
  <si>
    <t xml:space="preserve">Boog type</t>
  </si>
  <si>
    <t xml:space="preserve">Notitie</t>
  </si>
  <si>
    <t xml:space="preserve">Vereniging 123</t>
  </si>
  <si>
    <t xml:space="preserve">Sporter naam</t>
  </si>
  <si>
    <t xml:space="preserve">Traditional Bow</t>
  </si>
  <si>
    <t xml:space="preserve">Rayonkampioenschappen Indoor Teams Rayon 3, Recurve klasse C</t>
  </si>
  <si>
    <t xml:space="preserve">Organisatie</t>
  </si>
  <si>
    <t xml:space="preserve">Adres:</t>
  </si>
  <si>
    <t xml:space="preserve">Straat
Plaats</t>
  </si>
  <si>
    <t xml:space="preserve">Datum:</t>
  </si>
  <si>
    <t xml:space="preserve">yyyy-mm-dd</t>
  </si>
  <si>
    <t xml:space="preserve">Team naam</t>
  </si>
  <si>
    <t xml:space="preserve">Team sterkte</t>
  </si>
  <si>
    <t xml:space="preserve">scores</t>
  </si>
  <si>
    <t xml:space="preserve">Totaal</t>
  </si>
  <si>
    <t xml:space="preserve">Baan</t>
  </si>
  <si>
    <t xml:space="preserve">Sporter gem.</t>
  </si>
  <si>
    <t xml:space="preserve">1e</t>
  </si>
  <si>
    <t xml:space="preserve">2e</t>
  </si>
  <si>
    <t xml:space="preserve">sporter</t>
  </si>
  <si>
    <t xml:space="preserve">team</t>
  </si>
  <si>
    <t xml:space="preserve">[4091] Club 4091</t>
  </si>
  <si>
    <t xml:space="preserve">team-4091-1-R2</t>
  </si>
  <si>
    <t xml:space="preserve">Sporter 11</t>
  </si>
  <si>
    <t xml:space="preserve">Sporter 12</t>
  </si>
  <si>
    <t xml:space="preserve">Sporter 13</t>
  </si>
  <si>
    <t xml:space="preserve">Sporter 14 (uitvaller)</t>
  </si>
  <si>
    <t xml:space="preserve">[4121] Club 4121</t>
  </si>
  <si>
    <t xml:space="preserve">team-4121-1-R2</t>
  </si>
  <si>
    <t xml:space="preserve">Sporter 21</t>
  </si>
  <si>
    <t xml:space="preserve">Sporter 22</t>
  </si>
  <si>
    <t xml:space="preserve">Sporter 23</t>
  </si>
  <si>
    <t xml:space="preserve">[4101] Club 4101</t>
  </si>
  <si>
    <t xml:space="preserve">team-4101-5-R2</t>
  </si>
  <si>
    <t xml:space="preserve">Sporter 31</t>
  </si>
  <si>
    <t xml:space="preserve">Sporter 32</t>
  </si>
  <si>
    <t xml:space="preserve">Sporter 33</t>
  </si>
  <si>
    <t xml:space="preserve">Sporter 34</t>
  </si>
  <si>
    <t xml:space="preserve">[4111] Club 4111</t>
  </si>
  <si>
    <t xml:space="preserve">team-4111-5-R2</t>
  </si>
  <si>
    <t xml:space="preserve">Sporter 41</t>
  </si>
  <si>
    <t xml:space="preserve">Sporter 42 (uitvaller)</t>
  </si>
  <si>
    <t xml:space="preserve">Sporter 43</t>
  </si>
  <si>
    <t xml:space="preserve">Sporter 44</t>
  </si>
  <si>
    <t xml:space="preserve">team-4101-1-R2</t>
  </si>
  <si>
    <t xml:space="preserve">Sporter 51</t>
  </si>
  <si>
    <t xml:space="preserve">Sporter 52</t>
  </si>
  <si>
    <t xml:space="preserve">Sporter 53</t>
  </si>
  <si>
    <t xml:space="preserve">Sporter 54</t>
  </si>
  <si>
    <t xml:space="preserve">Deze gegevens zijn opgehaald op</t>
  </si>
  <si>
    <t xml:space="preserve">score per sporter serie 1</t>
  </si>
  <si>
    <t xml:space="preserve">score per sporter serie 2</t>
  </si>
  <si>
    <t xml:space="preserve">totaal score per sporter</t>
  </si>
  <si>
    <t xml:space="preserve">Som</t>
  </si>
  <si>
    <t xml:space="preserve">shoot-</t>
  </si>
  <si>
    <t xml:space="preserve">Resultaat</t>
  </si>
  <si>
    <t xml:space="preserve">top 3</t>
  </si>
  <si>
    <t xml:space="preserve">off</t>
  </si>
  <si>
    <t xml:space="preserve">HALVE FINALE</t>
  </si>
  <si>
    <t xml:space="preserve">Score</t>
  </si>
  <si>
    <t xml:space="preserve">Shoot-off</t>
  </si>
  <si>
    <t xml:space="preserve">Ingevuld</t>
  </si>
  <si>
    <t xml:space="preserve">SO nodig</t>
  </si>
  <si>
    <t xml:space="preserve">Score+SO</t>
  </si>
  <si>
    <t xml:space="preserve">Naar finale?</t>
  </si>
  <si>
    <t xml:space="preserve">FINALE</t>
  </si>
  <si>
    <t xml:space="preserve">Winnaar?</t>
  </si>
  <si>
    <t xml:space="preserve">KLEINE FINALE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</si>
</sst>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General"/>
    <numFmt numFmtId="167" formatCode="@"/>
    <numFmt numFmtId="168" formatCode="0.0"/>
    <numFmt numFmtId="169" formatCode="0"/>
    <numFmt numFmtId="170" formatCode="0.00"/>
  </numFmts>
  <fonts count="30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6"/>
      <color rgb="FFFF000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sz val="20"/>
      <name val="Arial"/>
      <family val="2"/>
      <charset val="1"/>
    </font>
    <font>
      <sz val="20"/>
      <color rgb="FF0000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22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6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5" fillId="3" borderId="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9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9" fontId="1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1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0" fillId="3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1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6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8" fillId="2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28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ard_team model" xfId="21"/>
  </cellStyles>
  <dxfs count="10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  <dxf>
      <fill>
        <patternFill>
          <bgColor rgb="FFA6A6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90625" defaultRowHeight="15" zeroHeight="tru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0.77"/>
    <col collapsed="false" customWidth="false" hidden="true" outlineLevel="0" max="16384" min="3" style="1" width="8.89"/>
  </cols>
  <sheetData>
    <row r="1" customFormat="false" ht="15" hidden="false" customHeight="false" outlineLevel="0" collapsed="false"/>
    <row r="2" s="3" customFormat="true" ht="18" hidden="false" customHeight="false" outlineLevel="0" collapsed="false">
      <c r="A2" s="2" t="s">
        <v>0</v>
      </c>
    </row>
    <row r="3" customFormat="false" ht="15" hidden="false" customHeight="false" outlineLevel="0" collapsed="false"/>
    <row r="4" customFormat="false" ht="15" hidden="false" customHeight="true" outlineLevel="0" collapsed="false">
      <c r="A4" s="4" t="s">
        <v>1</v>
      </c>
      <c r="B4" s="4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1" t="s">
        <v>2</v>
      </c>
    </row>
    <row r="7" customFormat="false" ht="15.75" hidden="false" customHeight="false" outlineLevel="0" collapsed="false">
      <c r="B7" s="6" t="s">
        <v>3</v>
      </c>
    </row>
    <row r="8" customFormat="false" ht="15.75" hidden="false" customHeight="false" outlineLevel="0" collapsed="false">
      <c r="B8" s="6" t="s">
        <v>4</v>
      </c>
    </row>
    <row r="9" customFormat="false" ht="15.75" hidden="false" customHeight="false" outlineLevel="0" collapsed="false">
      <c r="B9" s="6" t="s">
        <v>5</v>
      </c>
    </row>
    <row r="10" customFormat="false" ht="15.75" hidden="false" customHeight="false" outlineLevel="0" collapsed="false">
      <c r="B10" s="6" t="s">
        <v>6</v>
      </c>
    </row>
    <row r="11" customFormat="false" ht="15.75" hidden="false" customHeight="false" outlineLevel="0" collapsed="false">
      <c r="B11" s="7" t="s">
        <v>7</v>
      </c>
    </row>
    <row r="12" customFormat="false" ht="15.75" hidden="false" customHeight="false" outlineLevel="0" collapsed="false">
      <c r="B12" s="6" t="s">
        <v>8</v>
      </c>
    </row>
    <row r="13" customFormat="false" ht="15" hidden="false" customHeight="false" outlineLevel="0" collapsed="false"/>
    <row r="14" customFormat="false" ht="15.75" hidden="false" customHeight="false" outlineLevel="0" collapsed="false">
      <c r="A14" s="6" t="s">
        <v>9</v>
      </c>
    </row>
    <row r="15" customFormat="false" ht="15" hidden="false" customHeight="false" outlineLevel="0" collapsed="false">
      <c r="B15" s="1" t="s">
        <v>10</v>
      </c>
    </row>
    <row r="16" customFormat="false" ht="15" hidden="false" customHeight="false" outlineLevel="0" collapsed="false">
      <c r="B16" s="1" t="s">
        <v>11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.75" hidden="false" customHeight="false" outlineLevel="0" collapsed="false">
      <c r="A19" s="6" t="s">
        <v>12</v>
      </c>
    </row>
    <row r="20" customFormat="false" ht="15" hidden="false" customHeight="false" outlineLevel="0" collapsed="false">
      <c r="B20" s="1" t="s">
        <v>13</v>
      </c>
    </row>
    <row r="21" customFormat="false" ht="15.75" hidden="false" customHeight="false" outlineLevel="0" collapsed="false">
      <c r="B21" s="8" t="s">
        <v>14</v>
      </c>
    </row>
    <row r="22" customFormat="false" ht="15" hidden="false" customHeight="false" outlineLevel="0" collapsed="false">
      <c r="B22" s="1" t="s">
        <v>15</v>
      </c>
    </row>
    <row r="23" customFormat="false" ht="15" hidden="false" customHeight="false" outlineLevel="0" collapsed="false">
      <c r="B23" s="1" t="s">
        <v>16</v>
      </c>
    </row>
    <row r="24" customFormat="false" ht="15" hidden="false" customHeight="false" outlineLevel="0" collapsed="false">
      <c r="B24" s="1" t="s">
        <v>17</v>
      </c>
    </row>
    <row r="25" customFormat="false" ht="15" hidden="false" customHeight="false" outlineLevel="0" collapsed="false">
      <c r="B25" s="1" t="s">
        <v>18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.75" hidden="false" customHeight="false" outlineLevel="0" collapsed="false">
      <c r="A28" s="6" t="s">
        <v>19</v>
      </c>
    </row>
    <row r="29" customFormat="false" ht="15.75" hidden="false" customHeight="false" outlineLevel="0" collapsed="false">
      <c r="A29" s="6"/>
      <c r="B29" s="1" t="s">
        <v>20</v>
      </c>
    </row>
    <row r="30" customFormat="false" ht="15" hidden="false" customHeight="false" outlineLevel="0" collapsed="false">
      <c r="B30" s="1" t="s">
        <v>21</v>
      </c>
    </row>
    <row r="31" customFormat="false" ht="15" hidden="false" customHeight="false" outlineLevel="0" collapsed="false">
      <c r="B31" s="1" t="s">
        <v>22</v>
      </c>
    </row>
    <row r="32" customFormat="false" ht="15" hidden="false" customHeight="false" outlineLevel="0" collapsed="false"/>
    <row r="33" customFormat="false" ht="15.75" hidden="false" customHeight="false" outlineLevel="0" collapsed="false">
      <c r="A33" s="6" t="s">
        <v>23</v>
      </c>
    </row>
    <row r="34" customFormat="false" ht="15.75" hidden="false" customHeight="false" outlineLevel="0" collapsed="false">
      <c r="B34" s="1" t="s">
        <v>24</v>
      </c>
    </row>
    <row r="35" customFormat="false" ht="30" hidden="false" customHeight="false" outlineLevel="0" collapsed="false">
      <c r="B35" s="8" t="s">
        <v>25</v>
      </c>
    </row>
    <row r="36" customFormat="false" ht="15" hidden="false" customHeight="false" outlineLevel="0" collapsed="false">
      <c r="B36" s="8" t="s">
        <v>26</v>
      </c>
    </row>
    <row r="37" customFormat="false" ht="15" hidden="false" customHeight="false" outlineLevel="0" collapsed="false">
      <c r="B37" s="8" t="s">
        <v>27</v>
      </c>
    </row>
    <row r="38" customFormat="false" ht="15" hidden="false" customHeight="false" outlineLevel="0" collapsed="false">
      <c r="B38" s="8" t="s">
        <v>28</v>
      </c>
    </row>
    <row r="39" customFormat="false" ht="15" hidden="false" customHeight="false" outlineLevel="0" collapsed="false">
      <c r="B39" s="8"/>
    </row>
    <row r="40" customFormat="false" ht="15" hidden="false" customHeight="false" outlineLevel="0" collapsed="false"/>
    <row r="41" customFormat="false" ht="15.75" hidden="false" customHeight="false" outlineLevel="0" collapsed="false">
      <c r="A41" s="6" t="s">
        <v>29</v>
      </c>
    </row>
    <row r="42" customFormat="false" ht="15.75" hidden="false" customHeight="false" outlineLevel="0" collapsed="false">
      <c r="A42" s="6"/>
      <c r="B42" s="1" t="s">
        <v>30</v>
      </c>
    </row>
    <row r="43" customFormat="false" ht="15.75" hidden="false" customHeight="false" outlineLevel="0" collapsed="false">
      <c r="A43" s="6"/>
      <c r="B43" s="1" t="s">
        <v>31</v>
      </c>
    </row>
    <row r="44" customFormat="false" ht="15.75" hidden="false" customHeight="false" outlineLevel="0" collapsed="false">
      <c r="A44" s="6"/>
      <c r="B44" s="1" t="s">
        <v>32</v>
      </c>
    </row>
    <row r="45" customFormat="false" ht="15.75" hidden="false" customHeight="false" outlineLevel="0" collapsed="false">
      <c r="A45" s="6"/>
      <c r="B45" s="1" t="s">
        <v>33</v>
      </c>
    </row>
    <row r="46" customFormat="false" ht="15.75" hidden="false" customHeight="false" outlineLevel="0" collapsed="false">
      <c r="A46" s="6"/>
      <c r="B46" s="1" t="s">
        <v>34</v>
      </c>
    </row>
    <row r="47" customFormat="false" ht="15.75" hidden="false" customHeight="false" outlineLevel="0" collapsed="false">
      <c r="A47" s="6"/>
      <c r="B47" s="1" t="s">
        <v>35</v>
      </c>
    </row>
    <row r="48" customFormat="false" ht="15.75" hidden="false" customHeight="false" outlineLevel="0" collapsed="false">
      <c r="A48" s="6"/>
      <c r="B48" s="1" t="s">
        <v>36</v>
      </c>
    </row>
    <row r="49" customFormat="false" ht="15.75" hidden="false" customHeight="false" outlineLevel="0" collapsed="false">
      <c r="A49" s="6"/>
    </row>
    <row r="50" customFormat="false" ht="15" hidden="false" customHeight="false" outlineLevel="0" collapsed="false">
      <c r="B50" s="1" t="s">
        <v>37</v>
      </c>
    </row>
    <row r="51" customFormat="false" ht="15" hidden="false" customHeight="false" outlineLevel="0" collapsed="false">
      <c r="B51" s="1" t="s">
        <v>38</v>
      </c>
    </row>
    <row r="52" customFormat="false" ht="15" hidden="false" customHeight="false" outlineLevel="0" collapsed="false">
      <c r="B52" s="1" t="s">
        <v>34</v>
      </c>
    </row>
    <row r="53" customFormat="false" ht="15" hidden="false" customHeight="false" outlineLevel="0" collapsed="false">
      <c r="B53" s="1" t="s">
        <v>35</v>
      </c>
    </row>
    <row r="54" customFormat="false" ht="15" hidden="false" customHeight="false" outlineLevel="0" collapsed="false">
      <c r="B54" s="1" t="s">
        <v>36</v>
      </c>
    </row>
    <row r="55" customFormat="false" ht="15" hidden="false" customHeight="false" outlineLevel="0" collapsed="false"/>
    <row r="56" customFormat="false" ht="15" hidden="false" customHeight="false" outlineLevel="0" collapsed="false">
      <c r="B56" s="1" t="s">
        <v>22</v>
      </c>
    </row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>
      <c r="B59" s="1" t="s">
        <v>39</v>
      </c>
    </row>
    <row r="60" customFormat="false" ht="15" hidden="false" customHeight="false" outlineLevel="0" collapsed="false">
      <c r="B60" s="1" t="s">
        <v>40</v>
      </c>
    </row>
    <row r="61" customFormat="false" ht="15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11328125" defaultRowHeight="12.75" zeroHeight="false" outlineLevelRow="0" outlineLevelCol="0"/>
  <cols>
    <col collapsed="false" customWidth="true" hidden="false" outlineLevel="0" max="1" min="1" style="9" width="3.11"/>
    <col collapsed="false" customWidth="true" hidden="false" outlineLevel="0" max="2" min="2" style="10" width="4.44"/>
    <col collapsed="false" customWidth="true" hidden="false" outlineLevel="0" max="3" min="3" style="11" width="5.11"/>
    <col collapsed="false" customWidth="true" hidden="false" outlineLevel="0" max="4" min="4" style="12" width="29.33"/>
    <col collapsed="false" customWidth="true" hidden="false" outlineLevel="0" max="5" min="5" style="13" width="7.78"/>
    <col collapsed="false" customWidth="true" hidden="false" outlineLevel="0" max="6" min="6" style="14" width="34.44"/>
    <col collapsed="false" customWidth="true" hidden="false" outlineLevel="0" max="7" min="7" style="15" width="9.66"/>
    <col collapsed="false" customWidth="true" hidden="false" outlineLevel="0" max="8" min="8" style="15" width="10.56"/>
    <col collapsed="false" customWidth="true" hidden="false" outlineLevel="0" max="9" min="9" style="9" width="40.89"/>
    <col collapsed="false" customWidth="false" hidden="false" outlineLevel="0" max="10" min="10" style="9" width="7.11"/>
    <col collapsed="false" customWidth="false" hidden="true" outlineLevel="0" max="16384" min="11" style="9" width="7.11"/>
  </cols>
  <sheetData>
    <row r="1" customFormat="false" ht="24" hidden="false" customHeight="false" outlineLevel="0" collapsed="false">
      <c r="B1" s="16" t="str">
        <f aca="false">'Deelnemers en Scores'!B2</f>
        <v>Rayonkampioenschappen Indoor Teams Rayon 3, Recurve klasse C</v>
      </c>
      <c r="C1" s="16"/>
      <c r="D1" s="16"/>
      <c r="E1" s="16"/>
      <c r="F1" s="16"/>
      <c r="G1" s="16"/>
      <c r="H1" s="16"/>
      <c r="I1" s="16"/>
    </row>
    <row r="2" customFormat="false" ht="12.75" hidden="false" customHeight="false" outlineLevel="0" collapsed="false">
      <c r="C2" s="17"/>
    </row>
    <row r="3" customFormat="false" ht="15" hidden="false" customHeight="false" outlineLevel="0" collapsed="false"/>
    <row r="4" customFormat="false" ht="15" hidden="false" customHeight="false" outlineLevel="0" collapsed="false"/>
    <row r="6" customFormat="false" ht="20.25" hidden="false" customHeight="false" outlineLevel="0" collapsed="false">
      <c r="D6" s="18" t="s">
        <v>41</v>
      </c>
    </row>
    <row r="7" customFormat="false" ht="14.25" hidden="false" customHeight="false" outlineLevel="0" collapsed="false">
      <c r="D7" s="19" t="s">
        <v>42</v>
      </c>
    </row>
    <row r="8" customFormat="false" ht="14.25" hidden="false" customHeight="false" outlineLevel="0" collapsed="false">
      <c r="D8" s="19" t="s">
        <v>43</v>
      </c>
    </row>
    <row r="9" customFormat="false" ht="12.75" hidden="false" customHeight="false" outlineLevel="0" collapsed="false">
      <c r="D9" s="10"/>
    </row>
    <row r="10" customFormat="false" ht="12.75" hidden="false" customHeight="false" outlineLevel="0" collapsed="false">
      <c r="D10" s="20" t="s">
        <v>44</v>
      </c>
    </row>
    <row r="11" customFormat="false" ht="12.75" hidden="false" customHeight="false" outlineLevel="0" collapsed="false">
      <c r="D11" s="20" t="s">
        <v>45</v>
      </c>
    </row>
    <row r="12" customFormat="false" ht="12.75" hidden="false" customHeight="false" outlineLevel="0" collapsed="false">
      <c r="D12" s="20" t="s">
        <v>46</v>
      </c>
    </row>
    <row r="13" customFormat="false" ht="12.75" hidden="false" customHeight="false" outlineLevel="0" collapsed="false">
      <c r="D13" s="10" t="s">
        <v>47</v>
      </c>
    </row>
    <row r="14" customFormat="false" ht="13.5" hidden="false" customHeight="false" outlineLevel="0" collapsed="false"/>
    <row r="15" customFormat="false" ht="15" hidden="false" customHeight="true" outlineLevel="0" collapsed="false">
      <c r="B15" s="21"/>
      <c r="C15" s="22"/>
      <c r="D15" s="23"/>
      <c r="E15" s="22"/>
      <c r="F15" s="23"/>
      <c r="G15" s="24"/>
      <c r="H15" s="24"/>
      <c r="I15" s="25"/>
    </row>
    <row r="16" customFormat="false" ht="13.5" hidden="false" customHeight="false" outlineLevel="0" collapsed="false">
      <c r="B16" s="26"/>
      <c r="C16" s="27"/>
      <c r="D16" s="28" t="s">
        <v>48</v>
      </c>
      <c r="E16" s="27" t="s">
        <v>49</v>
      </c>
      <c r="F16" s="28" t="s">
        <v>50</v>
      </c>
      <c r="G16" s="29" t="s">
        <v>51</v>
      </c>
      <c r="H16" s="29" t="s">
        <v>52</v>
      </c>
      <c r="I16" s="30" t="s">
        <v>53</v>
      </c>
    </row>
    <row r="17" customFormat="false" ht="12.75" hidden="false" customHeight="false" outlineLevel="0" collapsed="false">
      <c r="E17" s="11"/>
      <c r="F17" s="12"/>
      <c r="G17" s="31"/>
      <c r="H17" s="31"/>
    </row>
    <row r="18" customFormat="false" ht="12.75" hidden="false" customHeight="false" outlineLevel="0" collapsed="false">
      <c r="B18" s="32"/>
      <c r="C18" s="33"/>
      <c r="D18" s="32" t="s">
        <v>54</v>
      </c>
      <c r="E18" s="33" t="n">
        <v>123456</v>
      </c>
      <c r="F18" s="32" t="s">
        <v>55</v>
      </c>
      <c r="G18" s="34" t="n">
        <v>7.777</v>
      </c>
      <c r="H18" s="34" t="s">
        <v>56</v>
      </c>
      <c r="I18" s="35"/>
    </row>
  </sheetData>
  <mergeCells count="1">
    <mergeCell ref="B1:I1"/>
  </mergeCells>
  <printOptions headings="false" gridLines="false" gridLinesSet="true" horizontalCentered="false" verticalCentered="false"/>
  <pageMargins left="0.490277777777778" right="0.420138888888889" top="0.490277777777778" bottom="1.37986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7.11328125" defaultRowHeight="12.75" zeroHeight="true" outlineLevelRow="0" outlineLevelCol="0"/>
  <cols>
    <col collapsed="false" customWidth="true" hidden="false" outlineLevel="0" max="1" min="1" style="36" width="3.11"/>
    <col collapsed="false" customWidth="true" hidden="false" outlineLevel="0" max="2" min="2" style="37" width="4.44"/>
    <col collapsed="false" customWidth="true" hidden="false" outlineLevel="0" max="3" min="3" style="37" width="5.11"/>
    <col collapsed="false" customWidth="true" hidden="false" outlineLevel="0" max="4" min="4" style="37" width="29.33"/>
    <col collapsed="false" customWidth="true" hidden="false" outlineLevel="0" max="5" min="5" style="36" width="7.78"/>
    <col collapsed="false" customWidth="true" hidden="false" outlineLevel="0" max="6" min="6" style="36" width="34.44"/>
    <col collapsed="false" customWidth="true" hidden="false" outlineLevel="0" max="7" min="7" style="38" width="9.66"/>
    <col collapsed="false" customWidth="true" hidden="false" outlineLevel="0" max="9" min="8" style="39" width="3.66"/>
    <col collapsed="false" customWidth="true" hidden="false" outlineLevel="0" max="10" min="10" style="39" width="6.77"/>
    <col collapsed="false" customWidth="true" hidden="false" outlineLevel="0" max="11" min="11" style="36" width="6.77"/>
    <col collapsed="false" customWidth="true" hidden="false" outlineLevel="0" max="12" min="12" style="36" width="3.33"/>
    <col collapsed="false" customWidth="false" hidden="true" outlineLevel="0" max="16384" min="13" style="36" width="7.11"/>
  </cols>
  <sheetData>
    <row r="1" customFormat="false" ht="13.5" hidden="false" customHeight="false" outlineLevel="0" collapsed="false"/>
    <row r="2" customFormat="false" ht="24" hidden="false" customHeight="false" outlineLevel="0" collapsed="false">
      <c r="B2" s="40" t="s">
        <v>57</v>
      </c>
      <c r="C2" s="40"/>
      <c r="D2" s="40"/>
      <c r="E2" s="40"/>
      <c r="F2" s="40"/>
      <c r="G2" s="40"/>
      <c r="H2" s="40"/>
      <c r="I2" s="40"/>
      <c r="J2" s="40"/>
      <c r="K2" s="40"/>
    </row>
    <row r="3" customFormat="false" ht="12.75" hidden="false" customHeight="false" outlineLevel="0" collapsed="false">
      <c r="B3" s="41"/>
      <c r="C3" s="42"/>
      <c r="D3" s="42"/>
      <c r="K3" s="43"/>
    </row>
    <row r="4" customFormat="false" ht="23.25" hidden="false" customHeight="true" outlineLevel="0" collapsed="false">
      <c r="B4" s="44" t="s">
        <v>58</v>
      </c>
      <c r="C4" s="44"/>
      <c r="D4" s="44"/>
      <c r="E4" s="45" t="s">
        <v>59</v>
      </c>
      <c r="F4" s="46" t="s">
        <v>60</v>
      </c>
      <c r="G4" s="47" t="s">
        <v>61</v>
      </c>
      <c r="H4" s="48" t="s">
        <v>62</v>
      </c>
      <c r="I4" s="48"/>
      <c r="J4" s="48"/>
      <c r="K4" s="48"/>
    </row>
    <row r="5" customFormat="false" ht="15" hidden="false" customHeight="false" outlineLevel="0" collapsed="false">
      <c r="A5" s="49"/>
      <c r="B5" s="50"/>
      <c r="C5" s="51"/>
      <c r="D5" s="52"/>
      <c r="E5" s="51"/>
      <c r="F5" s="46"/>
      <c r="G5" s="51"/>
      <c r="H5" s="53"/>
      <c r="I5" s="53"/>
      <c r="J5" s="53"/>
      <c r="K5" s="54"/>
    </row>
    <row r="6" customFormat="false" ht="15" hidden="false" customHeight="true" outlineLevel="0" collapsed="false">
      <c r="B6" s="55"/>
      <c r="C6" s="56"/>
      <c r="D6" s="56"/>
      <c r="E6" s="56"/>
      <c r="F6" s="57" t="s">
        <v>63</v>
      </c>
      <c r="G6" s="58" t="s">
        <v>64</v>
      </c>
      <c r="H6" s="59" t="s">
        <v>65</v>
      </c>
      <c r="I6" s="59"/>
      <c r="J6" s="56" t="s">
        <v>66</v>
      </c>
      <c r="K6" s="60" t="s">
        <v>66</v>
      </c>
    </row>
    <row r="7" customFormat="false" ht="12.75" hidden="false" customHeight="false" outlineLevel="0" collapsed="false">
      <c r="B7" s="55" t="s">
        <v>67</v>
      </c>
      <c r="C7" s="56"/>
      <c r="D7" s="57" t="s">
        <v>48</v>
      </c>
      <c r="E7" s="56" t="s">
        <v>49</v>
      </c>
      <c r="F7" s="57" t="s">
        <v>50</v>
      </c>
      <c r="G7" s="61" t="s">
        <v>68</v>
      </c>
      <c r="H7" s="62" t="s">
        <v>69</v>
      </c>
      <c r="I7" s="62" t="s">
        <v>70</v>
      </c>
      <c r="J7" s="56" t="s">
        <v>71</v>
      </c>
      <c r="K7" s="60" t="s">
        <v>72</v>
      </c>
    </row>
    <row r="8" customFormat="false" ht="12.75" hidden="false" customHeight="false" outlineLevel="0" collapsed="false">
      <c r="B8" s="63"/>
      <c r="E8" s="37"/>
      <c r="F8" s="37"/>
      <c r="G8" s="64"/>
      <c r="H8" s="37"/>
      <c r="I8" s="37"/>
      <c r="J8" s="37"/>
      <c r="K8" s="65"/>
    </row>
    <row r="9" customFormat="false" ht="12.75" hidden="false" customHeight="false" outlineLevel="0" collapsed="false">
      <c r="B9" s="66" t="n">
        <v>1</v>
      </c>
      <c r="C9" s="67"/>
      <c r="D9" s="68" t="s">
        <v>73</v>
      </c>
      <c r="E9" s="67"/>
      <c r="F9" s="68" t="s">
        <v>74</v>
      </c>
      <c r="G9" s="69" t="n">
        <v>888.8</v>
      </c>
      <c r="H9" s="67"/>
      <c r="I9" s="67"/>
      <c r="J9" s="37"/>
      <c r="K9" s="70" t="n">
        <f aca="false">SUM(J10:J13)-MINA(J10:J13)</f>
        <v>1584</v>
      </c>
    </row>
    <row r="10" customFormat="false" ht="12.75" hidden="false" customHeight="false" outlineLevel="0" collapsed="false">
      <c r="B10" s="66"/>
      <c r="C10" s="67"/>
      <c r="D10" s="67"/>
      <c r="E10" s="33" t="n">
        <v>301806</v>
      </c>
      <c r="F10" s="32" t="s">
        <v>75</v>
      </c>
      <c r="G10" s="34" t="n">
        <v>8.241</v>
      </c>
      <c r="H10" s="33" t="n">
        <v>263</v>
      </c>
      <c r="I10" s="33" t="n">
        <v>271</v>
      </c>
      <c r="J10" s="39" t="n">
        <f aca="false">SUM(H10:I10)</f>
        <v>534</v>
      </c>
      <c r="K10" s="43"/>
    </row>
    <row r="11" customFormat="false" ht="12.75" hidden="false" customHeight="false" outlineLevel="0" collapsed="false">
      <c r="B11" s="66"/>
      <c r="C11" s="67"/>
      <c r="D11" s="67"/>
      <c r="E11" s="33" t="n">
        <v>301809</v>
      </c>
      <c r="F11" s="32" t="s">
        <v>76</v>
      </c>
      <c r="G11" s="34" t="n">
        <v>8.291</v>
      </c>
      <c r="H11" s="33" t="n">
        <v>269</v>
      </c>
      <c r="I11" s="33" t="n">
        <v>265</v>
      </c>
      <c r="J11" s="39" t="n">
        <f aca="false">SUM(H11:I11)</f>
        <v>534</v>
      </c>
      <c r="K11" s="43"/>
    </row>
    <row r="12" customFormat="false" ht="12.75" hidden="false" customHeight="false" outlineLevel="0" collapsed="false">
      <c r="B12" s="66"/>
      <c r="C12" s="67"/>
      <c r="D12" s="67"/>
      <c r="E12" s="33" t="n">
        <v>301812</v>
      </c>
      <c r="F12" s="32" t="s">
        <v>77</v>
      </c>
      <c r="G12" s="34" t="n">
        <v>8.366</v>
      </c>
      <c r="H12" s="33" t="n">
        <v>258</v>
      </c>
      <c r="I12" s="33" t="n">
        <v>258</v>
      </c>
      <c r="J12" s="39" t="n">
        <f aca="false">SUM(H12:I12)</f>
        <v>516</v>
      </c>
      <c r="K12" s="43"/>
    </row>
    <row r="13" customFormat="false" ht="12.75" hidden="false" customHeight="false" outlineLevel="0" collapsed="false">
      <c r="B13" s="66"/>
      <c r="C13" s="67"/>
      <c r="D13" s="67"/>
      <c r="E13" s="33" t="n">
        <v>301815</v>
      </c>
      <c r="F13" s="32" t="s">
        <v>78</v>
      </c>
      <c r="G13" s="34" t="n">
        <v>8.441</v>
      </c>
      <c r="H13" s="33" t="n">
        <v>0</v>
      </c>
      <c r="I13" s="33" t="n">
        <v>0</v>
      </c>
      <c r="J13" s="39" t="n">
        <f aca="false">SUM(H13:I13)</f>
        <v>0</v>
      </c>
      <c r="K13" s="43"/>
    </row>
    <row r="14" customFormat="false" ht="12.75" hidden="false" customHeight="false" outlineLevel="0" collapsed="false">
      <c r="B14" s="66"/>
      <c r="C14" s="67"/>
      <c r="D14" s="67"/>
      <c r="E14" s="33"/>
      <c r="F14" s="32"/>
      <c r="G14" s="71"/>
      <c r="H14" s="33"/>
      <c r="I14" s="33"/>
      <c r="K14" s="43"/>
    </row>
    <row r="15" customFormat="false" ht="12.75" hidden="false" customHeight="false" outlineLevel="0" collapsed="false">
      <c r="B15" s="66" t="n">
        <v>2</v>
      </c>
      <c r="C15" s="67"/>
      <c r="D15" s="68" t="s">
        <v>79</v>
      </c>
      <c r="E15" s="67"/>
      <c r="F15" s="68" t="s">
        <v>80</v>
      </c>
      <c r="G15" s="69" t="n">
        <v>888.8</v>
      </c>
      <c r="H15" s="33"/>
      <c r="I15" s="33"/>
      <c r="J15" s="37"/>
      <c r="K15" s="70" t="n">
        <f aca="false">IF(COUNTA(J16:J19)&lt;3,0,IF(COUNTA(J16:J19)=3,SUM(J16:J19),IF(SUM(J16:J19)&gt;0,SUM(J16:J19)-MINA(J16:J19),0)))</f>
        <v>1504</v>
      </c>
    </row>
    <row r="16" customFormat="false" ht="12.75" hidden="false" customHeight="false" outlineLevel="0" collapsed="false">
      <c r="B16" s="66"/>
      <c r="C16" s="67"/>
      <c r="D16" s="67"/>
      <c r="E16" s="33" t="n">
        <v>302166</v>
      </c>
      <c r="F16" s="32" t="s">
        <v>81</v>
      </c>
      <c r="G16" s="34" t="n">
        <v>8.271</v>
      </c>
      <c r="H16" s="33" t="n">
        <v>258</v>
      </c>
      <c r="I16" s="33" t="n">
        <v>255</v>
      </c>
      <c r="J16" s="39" t="n">
        <f aca="false">SUM(H16:I16)</f>
        <v>513</v>
      </c>
      <c r="K16" s="43"/>
    </row>
    <row r="17" customFormat="false" ht="12.75" hidden="false" customHeight="false" outlineLevel="0" collapsed="false">
      <c r="B17" s="66"/>
      <c r="C17" s="67"/>
      <c r="D17" s="67"/>
      <c r="E17" s="33" t="n">
        <v>302169</v>
      </c>
      <c r="F17" s="32" t="s">
        <v>82</v>
      </c>
      <c r="G17" s="34" t="n">
        <v>8.321</v>
      </c>
      <c r="H17" s="33" t="n">
        <v>247</v>
      </c>
      <c r="I17" s="33" t="n">
        <v>249</v>
      </c>
      <c r="J17" s="39" t="n">
        <f aca="false">SUM(H17:I17)</f>
        <v>496</v>
      </c>
      <c r="K17" s="43"/>
    </row>
    <row r="18" customFormat="false" ht="12.75" hidden="false" customHeight="false" outlineLevel="0" collapsed="false">
      <c r="B18" s="66"/>
      <c r="C18" s="67"/>
      <c r="D18" s="67"/>
      <c r="E18" s="33" t="n">
        <v>302172</v>
      </c>
      <c r="F18" s="32" t="s">
        <v>83</v>
      </c>
      <c r="G18" s="34" t="n">
        <v>8.396</v>
      </c>
      <c r="H18" s="33" t="n">
        <v>246</v>
      </c>
      <c r="I18" s="33" t="n">
        <v>249</v>
      </c>
      <c r="J18" s="39" t="n">
        <f aca="false">SUM(H18:I18)</f>
        <v>495</v>
      </c>
      <c r="K18" s="43"/>
    </row>
    <row r="19" customFormat="false" ht="12.75" hidden="false" customHeight="false" outlineLevel="0" collapsed="false">
      <c r="B19" s="66"/>
      <c r="C19" s="67"/>
      <c r="D19" s="67"/>
      <c r="E19" s="33"/>
      <c r="F19" s="32"/>
      <c r="G19" s="34"/>
      <c r="H19" s="33"/>
      <c r="I19" s="33"/>
      <c r="J19" s="39" t="n">
        <f aca="false">SUM(H19:I19)</f>
        <v>0</v>
      </c>
      <c r="K19" s="43"/>
    </row>
    <row r="20" customFormat="false" ht="12.75" hidden="false" customHeight="false" outlineLevel="0" collapsed="false">
      <c r="B20" s="66"/>
      <c r="C20" s="67"/>
      <c r="D20" s="67"/>
      <c r="E20" s="33"/>
      <c r="F20" s="32"/>
      <c r="G20" s="71"/>
      <c r="H20" s="33"/>
      <c r="I20" s="33"/>
      <c r="K20" s="43"/>
    </row>
    <row r="21" customFormat="false" ht="12.75" hidden="false" customHeight="false" outlineLevel="0" collapsed="false">
      <c r="B21" s="66" t="n">
        <v>3</v>
      </c>
      <c r="C21" s="67"/>
      <c r="D21" s="68" t="s">
        <v>84</v>
      </c>
      <c r="E21" s="67"/>
      <c r="F21" s="68" t="s">
        <v>85</v>
      </c>
      <c r="G21" s="69" t="n">
        <v>888.8</v>
      </c>
      <c r="H21" s="33"/>
      <c r="I21" s="33"/>
      <c r="J21" s="37"/>
      <c r="K21" s="70" t="n">
        <f aca="false">IF(COUNTA(J22:J25)&lt;3,0,IF(COUNTA(J22:J25)=3,SUM(J22:J25),IF(SUM(J22:J25)&gt;0,SUM(J22:J25)-MINA(J22:J25),0)))</f>
        <v>1460</v>
      </c>
    </row>
    <row r="22" customFormat="false" ht="12.75" hidden="false" customHeight="false" outlineLevel="0" collapsed="false">
      <c r="B22" s="66"/>
      <c r="C22" s="67"/>
      <c r="D22" s="67"/>
      <c r="E22" s="33" t="n">
        <v>301967</v>
      </c>
      <c r="F22" s="32" t="s">
        <v>86</v>
      </c>
      <c r="G22" s="34" t="n">
        <v>7.275</v>
      </c>
      <c r="H22" s="33" t="n">
        <v>255</v>
      </c>
      <c r="I22" s="33" t="n">
        <v>240</v>
      </c>
      <c r="J22" s="39" t="n">
        <f aca="false">SUM(H22:I22)</f>
        <v>495</v>
      </c>
      <c r="K22" s="43"/>
    </row>
    <row r="23" customFormat="false" ht="12.75" hidden="false" customHeight="false" outlineLevel="0" collapsed="false">
      <c r="B23" s="66"/>
      <c r="C23" s="67"/>
      <c r="D23" s="67"/>
      <c r="E23" s="33" t="n">
        <v>301969</v>
      </c>
      <c r="F23" s="32" t="s">
        <v>87</v>
      </c>
      <c r="G23" s="34" t="n">
        <v>7.325</v>
      </c>
      <c r="H23" s="33" t="n">
        <v>249</v>
      </c>
      <c r="I23" s="33" t="n">
        <v>238</v>
      </c>
      <c r="J23" s="39" t="n">
        <f aca="false">SUM(H23:I23)</f>
        <v>487</v>
      </c>
      <c r="K23" s="43"/>
    </row>
    <row r="24" customFormat="false" ht="12.75" hidden="false" customHeight="false" outlineLevel="0" collapsed="false">
      <c r="B24" s="66"/>
      <c r="C24" s="67"/>
      <c r="D24" s="67"/>
      <c r="E24" s="33" t="n">
        <v>301970</v>
      </c>
      <c r="F24" s="32" t="s">
        <v>88</v>
      </c>
      <c r="G24" s="34" t="n">
        <v>7.35</v>
      </c>
      <c r="H24" s="33" t="n">
        <v>236</v>
      </c>
      <c r="I24" s="33" t="n">
        <v>242</v>
      </c>
      <c r="J24" s="39" t="n">
        <f aca="false">SUM(H24:I24)</f>
        <v>478</v>
      </c>
      <c r="K24" s="43"/>
    </row>
    <row r="25" customFormat="false" ht="12.75" hidden="false" customHeight="false" outlineLevel="0" collapsed="false">
      <c r="B25" s="66"/>
      <c r="C25" s="67"/>
      <c r="D25" s="67"/>
      <c r="E25" s="33" t="n">
        <v>301973</v>
      </c>
      <c r="F25" s="32" t="s">
        <v>89</v>
      </c>
      <c r="G25" s="34" t="n">
        <v>7.4</v>
      </c>
      <c r="H25" s="33" t="n">
        <v>200</v>
      </c>
      <c r="I25" s="33" t="n">
        <v>200</v>
      </c>
      <c r="J25" s="39" t="n">
        <f aca="false">SUM(H25:I25)</f>
        <v>400</v>
      </c>
      <c r="K25" s="43"/>
    </row>
    <row r="26" customFormat="false" ht="12.75" hidden="false" customHeight="false" outlineLevel="0" collapsed="false">
      <c r="B26" s="66"/>
      <c r="C26" s="67"/>
      <c r="D26" s="67"/>
      <c r="E26" s="33"/>
      <c r="F26" s="32"/>
      <c r="G26" s="71"/>
      <c r="H26" s="33"/>
      <c r="I26" s="33"/>
      <c r="K26" s="43"/>
    </row>
    <row r="27" customFormat="false" ht="12.75" hidden="false" customHeight="false" outlineLevel="0" collapsed="false">
      <c r="B27" s="66" t="n">
        <v>4</v>
      </c>
      <c r="C27" s="67"/>
      <c r="D27" s="68" t="s">
        <v>90</v>
      </c>
      <c r="E27" s="67"/>
      <c r="F27" s="68" t="s">
        <v>91</v>
      </c>
      <c r="G27" s="69" t="n">
        <v>888.8</v>
      </c>
      <c r="H27" s="33"/>
      <c r="I27" s="33"/>
      <c r="J27" s="37"/>
      <c r="K27" s="70" t="n">
        <f aca="false">IF(COUNTA(J28:J31)&lt;3,0,IF(COUNTA(J28:J31)=3,SUM(J28:J31),IF(SUM(J28:J31)&gt;0,SUM(J28:J31)-MINA(J28:J31),0)))</f>
        <v>1425</v>
      </c>
    </row>
    <row r="28" customFormat="false" ht="12.75" hidden="false" customHeight="false" outlineLevel="0" collapsed="false">
      <c r="B28" s="66"/>
      <c r="C28" s="67"/>
      <c r="D28" s="67"/>
      <c r="E28" s="33" t="n">
        <v>302087</v>
      </c>
      <c r="F28" s="32" t="s">
        <v>92</v>
      </c>
      <c r="G28" s="34" t="n">
        <v>7.275</v>
      </c>
      <c r="H28" s="33" t="n">
        <v>242</v>
      </c>
      <c r="I28" s="33" t="n">
        <v>234</v>
      </c>
      <c r="J28" s="39" t="n">
        <f aca="false">SUM(H28:I28)</f>
        <v>476</v>
      </c>
      <c r="K28" s="43"/>
    </row>
    <row r="29" customFormat="false" ht="12.75" hidden="false" customHeight="false" outlineLevel="0" collapsed="false">
      <c r="B29" s="66"/>
      <c r="C29" s="67"/>
      <c r="D29" s="67"/>
      <c r="E29" s="33" t="n">
        <v>302089</v>
      </c>
      <c r="F29" s="32" t="s">
        <v>93</v>
      </c>
      <c r="G29" s="34" t="n">
        <v>7.325</v>
      </c>
      <c r="H29" s="33" t="n">
        <v>0</v>
      </c>
      <c r="I29" s="33" t="n">
        <v>0</v>
      </c>
      <c r="J29" s="39" t="n">
        <f aca="false">SUM(H29:I29)</f>
        <v>0</v>
      </c>
      <c r="K29" s="43"/>
    </row>
    <row r="30" customFormat="false" ht="12.75" hidden="false" customHeight="false" outlineLevel="0" collapsed="false">
      <c r="B30" s="66"/>
      <c r="C30" s="67"/>
      <c r="D30" s="67"/>
      <c r="E30" s="33" t="n">
        <v>302090</v>
      </c>
      <c r="F30" s="32" t="s">
        <v>94</v>
      </c>
      <c r="G30" s="34" t="n">
        <v>7.35</v>
      </c>
      <c r="H30" s="33" t="n">
        <v>221</v>
      </c>
      <c r="I30" s="33" t="n">
        <v>253</v>
      </c>
      <c r="J30" s="39" t="n">
        <f aca="false">SUM(H30:I30)</f>
        <v>474</v>
      </c>
      <c r="K30" s="43"/>
    </row>
    <row r="31" customFormat="false" ht="12.75" hidden="false" customHeight="false" outlineLevel="0" collapsed="false">
      <c r="B31" s="66"/>
      <c r="C31" s="72"/>
      <c r="D31" s="72"/>
      <c r="E31" s="33" t="n">
        <v>302093</v>
      </c>
      <c r="F31" s="32" t="s">
        <v>95</v>
      </c>
      <c r="G31" s="34" t="n">
        <v>7.4</v>
      </c>
      <c r="H31" s="33" t="n">
        <v>250</v>
      </c>
      <c r="I31" s="33" t="n">
        <v>225</v>
      </c>
      <c r="J31" s="39" t="n">
        <f aca="false">SUM(H31:I31)</f>
        <v>475</v>
      </c>
      <c r="K31" s="43"/>
    </row>
    <row r="32" customFormat="false" ht="12.75" hidden="false" customHeight="false" outlineLevel="0" collapsed="false">
      <c r="B32" s="66"/>
      <c r="C32" s="72"/>
      <c r="D32" s="72"/>
      <c r="E32" s="33"/>
      <c r="F32" s="32"/>
      <c r="G32" s="71"/>
      <c r="H32" s="33"/>
      <c r="I32" s="33"/>
      <c r="K32" s="43"/>
    </row>
    <row r="33" customFormat="false" ht="12.75" hidden="false" customHeight="false" outlineLevel="0" collapsed="false">
      <c r="B33" s="66" t="n">
        <v>5</v>
      </c>
      <c r="C33" s="72"/>
      <c r="D33" s="68" t="s">
        <v>84</v>
      </c>
      <c r="E33" s="67"/>
      <c r="F33" s="68" t="s">
        <v>96</v>
      </c>
      <c r="G33" s="69" t="n">
        <v>888.8</v>
      </c>
      <c r="H33" s="33"/>
      <c r="I33" s="33"/>
      <c r="J33" s="37"/>
      <c r="K33" s="70" t="n">
        <f aca="false">IF(COUNTA(J34:J37)&lt;3,0,IF(COUNTA(J34:J37)=3,SUM(J34:J37),IF(SUM(J34:J37)&gt;0,SUM(J34:J37)-MINA(J34:J37),0)))</f>
        <v>840</v>
      </c>
    </row>
    <row r="34" customFormat="false" ht="12.75" hidden="false" customHeight="false" outlineLevel="0" collapsed="false">
      <c r="B34" s="66"/>
      <c r="C34" s="72"/>
      <c r="D34" s="72"/>
      <c r="E34" s="33" t="n">
        <v>301926</v>
      </c>
      <c r="F34" s="32" t="s">
        <v>97</v>
      </c>
      <c r="G34" s="34" t="n">
        <v>8.251</v>
      </c>
      <c r="H34" s="33" t="n">
        <v>100</v>
      </c>
      <c r="I34" s="33" t="n">
        <v>140</v>
      </c>
      <c r="J34" s="39" t="n">
        <f aca="false">SUM(H34:I34)</f>
        <v>240</v>
      </c>
      <c r="K34" s="43"/>
    </row>
    <row r="35" customFormat="false" ht="12.75" hidden="false" customHeight="false" outlineLevel="0" collapsed="false">
      <c r="B35" s="66"/>
      <c r="C35" s="72"/>
      <c r="D35" s="72"/>
      <c r="E35" s="33" t="n">
        <v>301929</v>
      </c>
      <c r="F35" s="32" t="s">
        <v>98</v>
      </c>
      <c r="G35" s="34" t="n">
        <v>8.301</v>
      </c>
      <c r="H35" s="33" t="n">
        <v>110</v>
      </c>
      <c r="I35" s="33" t="n">
        <v>150</v>
      </c>
      <c r="J35" s="39" t="n">
        <f aca="false">SUM(H35:I35)</f>
        <v>260</v>
      </c>
      <c r="K35" s="43"/>
    </row>
    <row r="36" customFormat="false" ht="12.75" hidden="false" customHeight="false" outlineLevel="0" collapsed="false">
      <c r="B36" s="66"/>
      <c r="C36" s="72"/>
      <c r="D36" s="72"/>
      <c r="E36" s="33" t="n">
        <v>301932</v>
      </c>
      <c r="F36" s="32" t="s">
        <v>99</v>
      </c>
      <c r="G36" s="34" t="n">
        <v>8.376</v>
      </c>
      <c r="H36" s="33" t="n">
        <v>120</v>
      </c>
      <c r="I36" s="33" t="n">
        <v>160</v>
      </c>
      <c r="J36" s="39" t="n">
        <f aca="false">SUM(H36:I36)</f>
        <v>280</v>
      </c>
      <c r="K36" s="43"/>
    </row>
    <row r="37" customFormat="false" ht="12.75" hidden="false" customHeight="false" outlineLevel="0" collapsed="false">
      <c r="B37" s="66"/>
      <c r="C37" s="72"/>
      <c r="D37" s="72"/>
      <c r="E37" s="33" t="n">
        <v>301935</v>
      </c>
      <c r="F37" s="32" t="s">
        <v>100</v>
      </c>
      <c r="G37" s="34" t="n">
        <v>8.451</v>
      </c>
      <c r="H37" s="33" t="n">
        <v>130</v>
      </c>
      <c r="I37" s="33" t="n">
        <v>170</v>
      </c>
      <c r="J37" s="39" t="n">
        <f aca="false">SUM(H37:I37)</f>
        <v>300</v>
      </c>
      <c r="K37" s="43"/>
    </row>
    <row r="38" customFormat="false" ht="12.75" hidden="false" customHeight="false" outlineLevel="0" collapsed="false">
      <c r="B38" s="66"/>
      <c r="C38" s="72"/>
      <c r="D38" s="72"/>
      <c r="E38" s="73"/>
      <c r="F38" s="49"/>
      <c r="G38" s="74"/>
      <c r="H38" s="73"/>
      <c r="I38" s="73"/>
      <c r="K38" s="43"/>
    </row>
    <row r="39" customFormat="false" ht="12.75" hidden="false" customHeight="false" outlineLevel="0" collapsed="false">
      <c r="B39" s="66" t="n">
        <v>6</v>
      </c>
      <c r="C39" s="72"/>
      <c r="D39" s="75"/>
      <c r="E39" s="72"/>
      <c r="F39" s="75"/>
      <c r="G39" s="76"/>
      <c r="H39" s="73"/>
      <c r="I39" s="73"/>
      <c r="J39" s="37"/>
      <c r="K39" s="70" t="n">
        <f aca="false">IF(COUNTA(J40:J43)&lt;3,0,IF(COUNTA(J40:J43)=3,SUM(J40:J43),IF(SUM(J40:J43)&gt;0,SUM(J40:J43)-MINA(J40:J43),0)))</f>
        <v>0</v>
      </c>
    </row>
    <row r="40" customFormat="false" ht="12.75" hidden="false" customHeight="false" outlineLevel="0" collapsed="false">
      <c r="B40" s="66"/>
      <c r="C40" s="72"/>
      <c r="D40" s="72"/>
      <c r="E40" s="33"/>
      <c r="F40" s="32"/>
      <c r="G40" s="34"/>
      <c r="H40" s="33" t="n">
        <v>0</v>
      </c>
      <c r="I40" s="33" t="n">
        <v>0</v>
      </c>
      <c r="J40" s="39" t="n">
        <f aca="false">SUM(H40:I40)</f>
        <v>0</v>
      </c>
      <c r="K40" s="43"/>
    </row>
    <row r="41" customFormat="false" ht="12.75" hidden="false" customHeight="false" outlineLevel="0" collapsed="false">
      <c r="B41" s="66"/>
      <c r="C41" s="72"/>
      <c r="D41" s="72"/>
      <c r="E41" s="33"/>
      <c r="F41" s="32"/>
      <c r="G41" s="34"/>
      <c r="H41" s="33" t="n">
        <v>0</v>
      </c>
      <c r="I41" s="33" t="n">
        <v>0</v>
      </c>
      <c r="J41" s="39" t="n">
        <f aca="false">SUM(H41:I41)</f>
        <v>0</v>
      </c>
      <c r="K41" s="43"/>
    </row>
    <row r="42" customFormat="false" ht="12.75" hidden="false" customHeight="false" outlineLevel="0" collapsed="false">
      <c r="B42" s="66"/>
      <c r="C42" s="72"/>
      <c r="D42" s="72"/>
      <c r="E42" s="33"/>
      <c r="F42" s="32"/>
      <c r="G42" s="34"/>
      <c r="H42" s="33" t="n">
        <v>0</v>
      </c>
      <c r="I42" s="33" t="n">
        <v>0</v>
      </c>
      <c r="J42" s="39" t="n">
        <f aca="false">SUM(H42:I42)</f>
        <v>0</v>
      </c>
      <c r="K42" s="43"/>
    </row>
    <row r="43" customFormat="false" ht="12.75" hidden="false" customHeight="false" outlineLevel="0" collapsed="false">
      <c r="B43" s="66"/>
      <c r="C43" s="72"/>
      <c r="D43" s="72"/>
      <c r="E43" s="33"/>
      <c r="F43" s="32"/>
      <c r="G43" s="34"/>
      <c r="H43" s="33" t="n">
        <v>0</v>
      </c>
      <c r="I43" s="33" t="n">
        <v>0</v>
      </c>
      <c r="J43" s="39" t="n">
        <f aca="false">SUM(H43:I43)</f>
        <v>0</v>
      </c>
      <c r="K43" s="43"/>
    </row>
    <row r="44" customFormat="false" ht="12.75" hidden="false" customHeight="false" outlineLevel="0" collapsed="false">
      <c r="B44" s="66"/>
      <c r="C44" s="72"/>
      <c r="D44" s="72"/>
      <c r="E44" s="73"/>
      <c r="F44" s="49"/>
      <c r="G44" s="74"/>
      <c r="H44" s="73"/>
      <c r="I44" s="73"/>
      <c r="K44" s="43"/>
    </row>
    <row r="45" customFormat="false" ht="12.75" hidden="false" customHeight="false" outlineLevel="0" collapsed="false">
      <c r="B45" s="66" t="n">
        <v>7</v>
      </c>
      <c r="C45" s="72"/>
      <c r="D45" s="75"/>
      <c r="E45" s="72"/>
      <c r="F45" s="75"/>
      <c r="G45" s="76"/>
      <c r="H45" s="73"/>
      <c r="I45" s="73"/>
      <c r="J45" s="37"/>
      <c r="K45" s="70" t="n">
        <f aca="false">IF(COUNTA(J46:J49)&lt;3,0,IF(COUNTA(J46:J49)=3,SUM(J46:J49),IF(SUM(J46:J49)&gt;0,SUM(J46:J49)-MINA(J46:J49),0)))</f>
        <v>0</v>
      </c>
    </row>
    <row r="46" customFormat="false" ht="12.75" hidden="false" customHeight="false" outlineLevel="0" collapsed="false">
      <c r="B46" s="66"/>
      <c r="C46" s="72"/>
      <c r="D46" s="72"/>
      <c r="E46" s="33"/>
      <c r="F46" s="32"/>
      <c r="G46" s="34"/>
      <c r="H46" s="33" t="n">
        <v>0</v>
      </c>
      <c r="I46" s="33" t="n">
        <v>0</v>
      </c>
      <c r="J46" s="39" t="n">
        <f aca="false">SUM(H46:I46)</f>
        <v>0</v>
      </c>
      <c r="K46" s="43"/>
    </row>
    <row r="47" customFormat="false" ht="12.75" hidden="false" customHeight="false" outlineLevel="0" collapsed="false">
      <c r="B47" s="66"/>
      <c r="C47" s="72"/>
      <c r="D47" s="72"/>
      <c r="E47" s="33"/>
      <c r="F47" s="32"/>
      <c r="G47" s="34"/>
      <c r="H47" s="33" t="n">
        <v>0</v>
      </c>
      <c r="I47" s="33" t="n">
        <v>0</v>
      </c>
      <c r="J47" s="39" t="n">
        <f aca="false">SUM(H47:I47)</f>
        <v>0</v>
      </c>
      <c r="K47" s="43"/>
    </row>
    <row r="48" customFormat="false" ht="12.75" hidden="false" customHeight="false" outlineLevel="0" collapsed="false">
      <c r="B48" s="66"/>
      <c r="C48" s="72"/>
      <c r="D48" s="72"/>
      <c r="E48" s="33"/>
      <c r="F48" s="32"/>
      <c r="G48" s="34"/>
      <c r="H48" s="33" t="n">
        <v>0</v>
      </c>
      <c r="I48" s="33" t="n">
        <v>0</v>
      </c>
      <c r="J48" s="39" t="n">
        <f aca="false">SUM(H48:I48)</f>
        <v>0</v>
      </c>
      <c r="K48" s="43"/>
    </row>
    <row r="49" customFormat="false" ht="12.75" hidden="false" customHeight="false" outlineLevel="0" collapsed="false">
      <c r="B49" s="66"/>
      <c r="C49" s="72"/>
      <c r="D49" s="72"/>
      <c r="E49" s="33"/>
      <c r="F49" s="32"/>
      <c r="G49" s="34"/>
      <c r="H49" s="33" t="n">
        <v>0</v>
      </c>
      <c r="I49" s="33" t="n">
        <v>0</v>
      </c>
      <c r="J49" s="39" t="n">
        <f aca="false">SUM(H49:I49)</f>
        <v>0</v>
      </c>
      <c r="K49" s="43"/>
    </row>
    <row r="50" customFormat="false" ht="12.75" hidden="false" customHeight="false" outlineLevel="0" collapsed="false">
      <c r="B50" s="66"/>
      <c r="C50" s="72"/>
      <c r="D50" s="72"/>
      <c r="E50" s="73"/>
      <c r="F50" s="49"/>
      <c r="G50" s="74"/>
      <c r="H50" s="73"/>
      <c r="I50" s="73"/>
      <c r="K50" s="43"/>
    </row>
    <row r="51" customFormat="false" ht="12.75" hidden="false" customHeight="false" outlineLevel="0" collapsed="false">
      <c r="B51" s="66" t="n">
        <v>8</v>
      </c>
      <c r="C51" s="72"/>
      <c r="D51" s="75"/>
      <c r="E51" s="72"/>
      <c r="F51" s="75"/>
      <c r="G51" s="76"/>
      <c r="H51" s="73"/>
      <c r="I51" s="73"/>
      <c r="J51" s="37"/>
      <c r="K51" s="70" t="n">
        <f aca="false">IF(COUNTA(J52:J55)&lt;3,0,IF(COUNTA(J52:J55)=3,SUM(J52:J55),IF(SUM(J52:J55)&gt;0,SUM(J52:J55)-MINA(J52:J55),0)))</f>
        <v>0</v>
      </c>
    </row>
    <row r="52" customFormat="false" ht="12.75" hidden="false" customHeight="false" outlineLevel="0" collapsed="false">
      <c r="B52" s="66"/>
      <c r="C52" s="72"/>
      <c r="D52" s="72"/>
      <c r="E52" s="33"/>
      <c r="F52" s="32"/>
      <c r="G52" s="34"/>
      <c r="H52" s="33" t="n">
        <v>0</v>
      </c>
      <c r="I52" s="33" t="n">
        <v>0</v>
      </c>
      <c r="J52" s="39" t="n">
        <f aca="false">SUM(H52:I52)</f>
        <v>0</v>
      </c>
      <c r="K52" s="43"/>
    </row>
    <row r="53" customFormat="false" ht="12.75" hidden="false" customHeight="false" outlineLevel="0" collapsed="false">
      <c r="B53" s="66"/>
      <c r="C53" s="72"/>
      <c r="D53" s="72"/>
      <c r="E53" s="33"/>
      <c r="F53" s="32"/>
      <c r="G53" s="34"/>
      <c r="H53" s="33" t="n">
        <v>0</v>
      </c>
      <c r="I53" s="33" t="n">
        <v>0</v>
      </c>
      <c r="J53" s="39" t="n">
        <f aca="false">SUM(H53:I53)</f>
        <v>0</v>
      </c>
      <c r="K53" s="43"/>
    </row>
    <row r="54" customFormat="false" ht="12.75" hidden="false" customHeight="false" outlineLevel="0" collapsed="false">
      <c r="B54" s="66"/>
      <c r="C54" s="72"/>
      <c r="D54" s="72"/>
      <c r="E54" s="33"/>
      <c r="F54" s="32"/>
      <c r="G54" s="34"/>
      <c r="H54" s="33" t="n">
        <v>0</v>
      </c>
      <c r="I54" s="33" t="n">
        <v>0</v>
      </c>
      <c r="J54" s="39" t="n">
        <f aca="false">SUM(H54:I54)</f>
        <v>0</v>
      </c>
      <c r="K54" s="43"/>
    </row>
    <row r="55" customFormat="false" ht="12.75" hidden="false" customHeight="false" outlineLevel="0" collapsed="false">
      <c r="B55" s="66"/>
      <c r="C55" s="72"/>
      <c r="D55" s="72"/>
      <c r="E55" s="33"/>
      <c r="F55" s="32"/>
      <c r="G55" s="34"/>
      <c r="H55" s="33" t="n">
        <v>0</v>
      </c>
      <c r="I55" s="33" t="n">
        <v>0</v>
      </c>
      <c r="J55" s="39" t="n">
        <f aca="false">SUM(H55:I55)</f>
        <v>0</v>
      </c>
      <c r="K55" s="43"/>
    </row>
    <row r="56" customFormat="false" ht="13.5" hidden="false" customHeight="false" outlineLevel="0" collapsed="false">
      <c r="B56" s="77"/>
      <c r="C56" s="78"/>
      <c r="D56" s="78"/>
      <c r="E56" s="79"/>
      <c r="F56" s="79"/>
      <c r="G56" s="80"/>
      <c r="H56" s="81"/>
      <c r="I56" s="81"/>
      <c r="J56" s="81"/>
      <c r="K56" s="82"/>
    </row>
    <row r="57" customFormat="false" ht="12.75" hidden="false" customHeight="false" outlineLevel="0" collapsed="false"/>
    <row r="58" customFormat="false" ht="12.75" hidden="false" customHeight="false" outlineLevel="0" collapsed="false">
      <c r="B58" s="83" t="s">
        <v>101</v>
      </c>
    </row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</sheetData>
  <mergeCells count="5">
    <mergeCell ref="B2:K2"/>
    <mergeCell ref="B4:D4"/>
    <mergeCell ref="F4:F5"/>
    <mergeCell ref="H4:K4"/>
    <mergeCell ref="H6:I6"/>
  </mergeCells>
  <printOptions headings="false" gridLines="false" gridLinesSet="true" horizontalCentered="false" verticalCentered="false"/>
  <pageMargins left="0.472222222222222" right="0.433333333333333" top="0.472222222222222" bottom="1.37777777777778" header="0.511811023622047" footer="0.590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X17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3" activeCellId="0" sqref="C23"/>
    </sheetView>
  </sheetViews>
  <sheetFormatPr defaultColWidth="9.77734375" defaultRowHeight="15" zeroHeight="false" outlineLevelRow="0" outlineLevelCol="0"/>
  <cols>
    <col collapsed="false" customWidth="true" hidden="false" outlineLevel="0" max="1" min="1" style="0" width="2.22"/>
    <col collapsed="false" customWidth="true" hidden="false" outlineLevel="0" max="2" min="2" style="84" width="5.78"/>
    <col collapsed="false" customWidth="true" hidden="false" outlineLevel="0" max="4" min="3" style="0" width="29.56"/>
    <col collapsed="false" customWidth="true" hidden="false" outlineLevel="0" max="8" min="5" style="0" width="5.78"/>
    <col collapsed="false" customWidth="true" hidden="false" outlineLevel="0" max="9" min="9" style="0" width="1.77"/>
    <col collapsed="false" customWidth="true" hidden="false" outlineLevel="0" max="13" min="10" style="0" width="5.78"/>
    <col collapsed="false" customWidth="true" hidden="false" outlineLevel="0" max="14" min="14" style="0" width="1.77"/>
    <col collapsed="false" customWidth="true" hidden="false" outlineLevel="0" max="19" min="15" style="0" width="5.78"/>
    <col collapsed="false" customWidth="true" hidden="false" outlineLevel="0" max="20" min="20" style="0" width="2"/>
    <col collapsed="false" customWidth="true" hidden="false" outlineLevel="0" max="21" min="21" style="0" width="6.56"/>
    <col collapsed="false" customWidth="true" hidden="false" outlineLevel="0" max="22" min="22" style="0" width="9.66"/>
    <col collapsed="false" customWidth="true" hidden="false" outlineLevel="0" max="23" min="23" style="0" width="2.22"/>
    <col collapsed="false" customWidth="true" hidden="true" outlineLevel="0" max="24" min="24" style="0" width="3"/>
    <col collapsed="false" customWidth="true" hidden="true" outlineLevel="0" max="25" min="25" style="0" width="3.66"/>
    <col collapsed="false" customWidth="false" hidden="true" outlineLevel="0" max="16384" min="26" style="0" width="9.77"/>
  </cols>
  <sheetData>
    <row r="2" customFormat="false" ht="30" hidden="false" customHeight="true" outlineLevel="0" collapsed="false">
      <c r="B2" s="85" t="str">
        <f aca="false">'Deelnemers en Scores'!B2</f>
        <v>Rayonkampioenschappen Indoor Teams Rayon 3, Recurve klasse C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4" customFormat="false" ht="20.25" hidden="false" customHeight="false" outlineLevel="0" collapsed="false">
      <c r="A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6" t="s">
        <v>61</v>
      </c>
      <c r="P4" s="87" t="str">
        <f aca="false">'Deelnemers en Scores'!H4</f>
        <v>yyyy-mm-dd</v>
      </c>
      <c r="Q4" s="84"/>
      <c r="R4" s="84"/>
      <c r="S4" s="84"/>
      <c r="T4" s="84"/>
      <c r="U4" s="84"/>
      <c r="V4" s="84"/>
    </row>
    <row r="6" customFormat="false" ht="15.75" hidden="false" customHeight="false" outlineLevel="0" collapsed="false"/>
    <row r="7" customFormat="false" ht="21" hidden="false" customHeight="true" outlineLevel="0" collapsed="false">
      <c r="B7" s="88"/>
      <c r="C7" s="89"/>
      <c r="D7" s="90"/>
      <c r="E7" s="91" t="s">
        <v>102</v>
      </c>
      <c r="F7" s="91"/>
      <c r="G7" s="91"/>
      <c r="H7" s="91"/>
      <c r="I7" s="92"/>
      <c r="J7" s="91" t="s">
        <v>103</v>
      </c>
      <c r="K7" s="91"/>
      <c r="L7" s="91"/>
      <c r="M7" s="91"/>
      <c r="N7" s="92"/>
      <c r="O7" s="91" t="s">
        <v>104</v>
      </c>
      <c r="P7" s="91"/>
      <c r="Q7" s="91"/>
      <c r="R7" s="91"/>
      <c r="S7" s="93" t="s">
        <v>105</v>
      </c>
      <c r="T7" s="94"/>
      <c r="U7" s="95" t="s">
        <v>106</v>
      </c>
      <c r="V7" s="96" t="s">
        <v>107</v>
      </c>
    </row>
    <row r="8" customFormat="false" ht="21" hidden="false" customHeight="true" outlineLevel="0" collapsed="false">
      <c r="A8" s="84"/>
      <c r="B8" s="97" t="s">
        <v>67</v>
      </c>
      <c r="C8" s="98" t="s">
        <v>48</v>
      </c>
      <c r="D8" s="99" t="s">
        <v>63</v>
      </c>
      <c r="E8" s="100" t="n">
        <v>1</v>
      </c>
      <c r="F8" s="101" t="n">
        <v>2</v>
      </c>
      <c r="G8" s="101" t="n">
        <v>3</v>
      </c>
      <c r="H8" s="102" t="n">
        <v>4</v>
      </c>
      <c r="I8" s="103"/>
      <c r="J8" s="100" t="n">
        <v>1</v>
      </c>
      <c r="K8" s="101" t="n">
        <v>2</v>
      </c>
      <c r="L8" s="101" t="n">
        <v>3</v>
      </c>
      <c r="M8" s="102" t="n">
        <v>4</v>
      </c>
      <c r="N8" s="103"/>
      <c r="O8" s="100" t="n">
        <v>1</v>
      </c>
      <c r="P8" s="101" t="n">
        <v>2</v>
      </c>
      <c r="Q8" s="101" t="n">
        <v>3</v>
      </c>
      <c r="R8" s="102" t="n">
        <v>4</v>
      </c>
      <c r="S8" s="104" t="s">
        <v>108</v>
      </c>
      <c r="T8" s="105"/>
      <c r="U8" s="106" t="s">
        <v>109</v>
      </c>
      <c r="V8" s="107"/>
    </row>
    <row r="9" customFormat="false" ht="19.5" hidden="false" customHeight="true" outlineLevel="0" collapsed="false">
      <c r="A9" s="84"/>
      <c r="B9" s="108" t="n">
        <f aca="false">IF('Deelnemers en Scores'!B9&gt;0,'Deelnemers en Scores'!B9,"")</f>
        <v>1</v>
      </c>
      <c r="C9" s="109" t="str">
        <f aca="false">IF('Deelnemers en Scores'!F9="","",'Deelnemers en Scores'!F9)</f>
        <v>team-4091-1-R2</v>
      </c>
      <c r="D9" s="110" t="str">
        <f aca="false">'Deelnemers en Scores'!D9</f>
        <v>[4091] Club 4091</v>
      </c>
      <c r="E9" s="111" t="n">
        <f aca="false">IF('Deelnemers en Scores'!H10=0,"",'Deelnemers en Scores'!H10)</f>
        <v>263</v>
      </c>
      <c r="F9" s="111" t="n">
        <f aca="false">IF('Deelnemers en Scores'!H11=0,"",'Deelnemers en Scores'!H11)</f>
        <v>269</v>
      </c>
      <c r="G9" s="111" t="n">
        <f aca="false">IF('Deelnemers en Scores'!H12=0,"",'Deelnemers en Scores'!H12)</f>
        <v>258</v>
      </c>
      <c r="H9" s="111" t="str">
        <f aca="false">IF('Deelnemers en Scores'!H13=0,"",'Deelnemers en Scores'!H13)</f>
        <v/>
      </c>
      <c r="I9" s="112"/>
      <c r="J9" s="111" t="n">
        <f aca="false">IF('Deelnemers en Scores'!I10=0,"",'Deelnemers en Scores'!I10)</f>
        <v>271</v>
      </c>
      <c r="K9" s="111" t="n">
        <f aca="false">IF('Deelnemers en Scores'!I11=0,"",'Deelnemers en Scores'!I11)</f>
        <v>265</v>
      </c>
      <c r="L9" s="111" t="n">
        <f aca="false">IF('Deelnemers en Scores'!I12=0,"",'Deelnemers en Scores'!I12)</f>
        <v>258</v>
      </c>
      <c r="M9" s="111" t="str">
        <f aca="false">IF('Deelnemers en Scores'!I13=0,"",'Deelnemers en Scores'!I13)</f>
        <v/>
      </c>
      <c r="N9" s="112"/>
      <c r="O9" s="113" t="n">
        <f aca="false">IF(ISNUMBER(J9),E9+J9,"")</f>
        <v>534</v>
      </c>
      <c r="P9" s="114" t="n">
        <f aca="false">IF(ISNUMBER(K9),F9+K9,"")</f>
        <v>534</v>
      </c>
      <c r="Q9" s="114" t="n">
        <f aca="false">IF(ISNUMBER(L9),G9+L9,"")</f>
        <v>516</v>
      </c>
      <c r="R9" s="115" t="str">
        <f aca="false">IF(ISNUMBER(M9),H9+M9,"")</f>
        <v/>
      </c>
      <c r="S9" s="116" t="n">
        <f aca="false">IF(COUNT(O9:R9)&lt;4,SUM(O9:R9),SUM(O9:R9)-MIN(O9:R9))</f>
        <v>1584</v>
      </c>
      <c r="T9" s="1"/>
      <c r="U9" s="117"/>
      <c r="V9" s="118" t="n">
        <f aca="false">S9+(U9/1000)</f>
        <v>1584</v>
      </c>
      <c r="X9" s="119"/>
    </row>
    <row r="10" customFormat="false" ht="19.5" hidden="false" customHeight="true" outlineLevel="0" collapsed="false">
      <c r="A10" s="84"/>
      <c r="B10" s="121" t="n">
        <f aca="false">IF('Deelnemers en Scores'!B15&gt;0,'Deelnemers en Scores'!B15,"")</f>
        <v>2</v>
      </c>
      <c r="C10" s="122" t="str">
        <f aca="false">IF('Deelnemers en Scores'!F15="","",'Deelnemers en Scores'!F15)</f>
        <v>team-4121-1-R2</v>
      </c>
      <c r="D10" s="123" t="str">
        <f aca="false">'Deelnemers en Scores'!D15</f>
        <v>[4121] Club 4121</v>
      </c>
      <c r="E10" s="124" t="n">
        <f aca="false">IF('Deelnemers en Scores'!H16=0,"",'Deelnemers en Scores'!H16)</f>
        <v>258</v>
      </c>
      <c r="F10" s="124" t="n">
        <f aca="false">IF('Deelnemers en Scores'!H17=0,"",'Deelnemers en Scores'!H17)</f>
        <v>247</v>
      </c>
      <c r="G10" s="124" t="n">
        <f aca="false">IF('Deelnemers en Scores'!H18=0,"",'Deelnemers en Scores'!H18)</f>
        <v>246</v>
      </c>
      <c r="H10" s="124" t="str">
        <f aca="false">IF('Deelnemers en Scores'!H19=0,"",'Deelnemers en Scores'!H19)</f>
        <v/>
      </c>
      <c r="I10" s="112"/>
      <c r="J10" s="124" t="n">
        <f aca="false">IF('Deelnemers en Scores'!I16=0,"",'Deelnemers en Scores'!I16)</f>
        <v>255</v>
      </c>
      <c r="K10" s="124" t="n">
        <f aca="false">IF('Deelnemers en Scores'!I17=0,"",'Deelnemers en Scores'!I17)</f>
        <v>249</v>
      </c>
      <c r="L10" s="124" t="n">
        <f aca="false">IF('Deelnemers en Scores'!I18=0,"",'Deelnemers en Scores'!I18)</f>
        <v>249</v>
      </c>
      <c r="M10" s="124" t="str">
        <f aca="false">IF('Deelnemers en Scores'!I19=0,"",'Deelnemers en Scores'!I19)</f>
        <v/>
      </c>
      <c r="N10" s="112"/>
      <c r="O10" s="125" t="n">
        <f aca="false">IF(ISNUMBER(J10),E10+J10,"")</f>
        <v>513</v>
      </c>
      <c r="P10" s="126" t="n">
        <f aca="false">IF(ISNUMBER(K10),F10+K10,"")</f>
        <v>496</v>
      </c>
      <c r="Q10" s="126" t="n">
        <f aca="false">IF(ISNUMBER(L10),G10+L10,"")</f>
        <v>495</v>
      </c>
      <c r="R10" s="127" t="str">
        <f aca="false">IF(ISNUMBER(M10),H10+M10,"")</f>
        <v/>
      </c>
      <c r="S10" s="116" t="n">
        <f aca="false">IF(COUNT(O10:R10)&lt;4,SUM(O10:R10),SUM(O10:R10)-MIN(O10:R10))</f>
        <v>1504</v>
      </c>
      <c r="T10" s="1"/>
      <c r="U10" s="128"/>
      <c r="V10" s="118" t="n">
        <f aca="false">S10+(U10/1000)</f>
        <v>1504</v>
      </c>
      <c r="X10" s="119"/>
    </row>
    <row r="11" customFormat="false" ht="19.5" hidden="false" customHeight="true" outlineLevel="0" collapsed="false">
      <c r="A11" s="84"/>
      <c r="B11" s="121" t="n">
        <f aca="false">IF('Deelnemers en Scores'!B21&gt;0,'Deelnemers en Scores'!B21,"")</f>
        <v>3</v>
      </c>
      <c r="C11" s="122" t="str">
        <f aca="false">IF('Deelnemers en Scores'!F21="","",'Deelnemers en Scores'!F21)</f>
        <v>team-4101-5-R2</v>
      </c>
      <c r="D11" s="123" t="str">
        <f aca="false">'Deelnemers en Scores'!D21</f>
        <v>[4101] Club 4101</v>
      </c>
      <c r="E11" s="124" t="n">
        <f aca="false">IF('Deelnemers en Scores'!H22=0,"",'Deelnemers en Scores'!H22)</f>
        <v>255</v>
      </c>
      <c r="F11" s="124" t="n">
        <f aca="false">IF('Deelnemers en Scores'!H23=0,"",'Deelnemers en Scores'!H23)</f>
        <v>249</v>
      </c>
      <c r="G11" s="124" t="n">
        <f aca="false">IF('Deelnemers en Scores'!H24=0,"",'Deelnemers en Scores'!H24)</f>
        <v>236</v>
      </c>
      <c r="H11" s="124" t="n">
        <f aca="false">IF('Deelnemers en Scores'!H25=0,"",'Deelnemers en Scores'!H25)</f>
        <v>200</v>
      </c>
      <c r="I11" s="112"/>
      <c r="J11" s="124" t="n">
        <f aca="false">IF('Deelnemers en Scores'!I22=0,"",'Deelnemers en Scores'!I22)</f>
        <v>240</v>
      </c>
      <c r="K11" s="124" t="n">
        <f aca="false">IF('Deelnemers en Scores'!I23=0,"",'Deelnemers en Scores'!I23)</f>
        <v>238</v>
      </c>
      <c r="L11" s="124" t="n">
        <f aca="false">IF('Deelnemers en Scores'!I24=0,"",'Deelnemers en Scores'!I24)</f>
        <v>242</v>
      </c>
      <c r="M11" s="124" t="n">
        <f aca="false">IF('Deelnemers en Scores'!I25=0,"",'Deelnemers en Scores'!I25)</f>
        <v>200</v>
      </c>
      <c r="N11" s="112"/>
      <c r="O11" s="125" t="n">
        <f aca="false">IF(ISNUMBER(J11),E11+J11,"")</f>
        <v>495</v>
      </c>
      <c r="P11" s="126" t="n">
        <f aca="false">IF(ISNUMBER(K11),F11+K11,"")</f>
        <v>487</v>
      </c>
      <c r="Q11" s="126" t="n">
        <f aca="false">IF(ISNUMBER(L11),G11+L11,"")</f>
        <v>478</v>
      </c>
      <c r="R11" s="127" t="n">
        <f aca="false">IF(ISNUMBER(M11),H11+M11,"")</f>
        <v>400</v>
      </c>
      <c r="S11" s="116" t="n">
        <f aca="false">IF(COUNT(O11:R11)&lt;4,SUM(O11:R11),SUM(O11:R11)-MIN(O11:R11))</f>
        <v>1460</v>
      </c>
      <c r="T11" s="1"/>
      <c r="U11" s="128"/>
      <c r="V11" s="118" t="n">
        <f aca="false">S11+(U11/1000)</f>
        <v>1460</v>
      </c>
      <c r="X11" s="119"/>
    </row>
    <row r="12" customFormat="false" ht="19.5" hidden="false" customHeight="true" outlineLevel="0" collapsed="false">
      <c r="A12" s="84"/>
      <c r="B12" s="121" t="n">
        <f aca="false">IF('Deelnemers en Scores'!B27&gt;0,'Deelnemers en Scores'!B27,"")</f>
        <v>4</v>
      </c>
      <c r="C12" s="122" t="str">
        <f aca="false">IF('Deelnemers en Scores'!F27="","",'Deelnemers en Scores'!F27)</f>
        <v>team-4111-5-R2</v>
      </c>
      <c r="D12" s="123" t="str">
        <f aca="false">'Deelnemers en Scores'!D27</f>
        <v>[4111] Club 4111</v>
      </c>
      <c r="E12" s="124" t="n">
        <f aca="false">IF('Deelnemers en Scores'!H28=0,"",'Deelnemers en Scores'!H28)</f>
        <v>242</v>
      </c>
      <c r="F12" s="124" t="str">
        <f aca="false">IF('Deelnemers en Scores'!H29=0,"",'Deelnemers en Scores'!H29)</f>
        <v/>
      </c>
      <c r="G12" s="124" t="n">
        <f aca="false">IF('Deelnemers en Scores'!H30=0,"",'Deelnemers en Scores'!H30)</f>
        <v>221</v>
      </c>
      <c r="H12" s="124" t="n">
        <f aca="false">IF('Deelnemers en Scores'!H31=0,"",'Deelnemers en Scores'!H31)</f>
        <v>250</v>
      </c>
      <c r="I12" s="112"/>
      <c r="J12" s="124" t="n">
        <f aca="false">IF('Deelnemers en Scores'!I28=0,"",'Deelnemers en Scores'!I28)</f>
        <v>234</v>
      </c>
      <c r="K12" s="124" t="str">
        <f aca="false">IF('Deelnemers en Scores'!I29=0,"",'Deelnemers en Scores'!I29)</f>
        <v/>
      </c>
      <c r="L12" s="124" t="n">
        <f aca="false">IF('Deelnemers en Scores'!I30=0,"",'Deelnemers en Scores'!I30)</f>
        <v>253</v>
      </c>
      <c r="M12" s="124" t="n">
        <f aca="false">IF('Deelnemers en Scores'!I31=0,"",'Deelnemers en Scores'!I31)</f>
        <v>225</v>
      </c>
      <c r="N12" s="112"/>
      <c r="O12" s="125" t="n">
        <f aca="false">IF(ISNUMBER(J12),E12+J12,"")</f>
        <v>476</v>
      </c>
      <c r="P12" s="126" t="str">
        <f aca="false">IF(ISNUMBER(K12),F12+K12,"")</f>
        <v/>
      </c>
      <c r="Q12" s="126" t="n">
        <f aca="false">IF(ISNUMBER(L12),G12+L12,"")</f>
        <v>474</v>
      </c>
      <c r="R12" s="127" t="n">
        <f aca="false">IF(ISNUMBER(M12),H12+M12,"")</f>
        <v>475</v>
      </c>
      <c r="S12" s="116" t="n">
        <f aca="false">IF(COUNT(O12:R12)&lt;4,SUM(O12:R12),SUM(O12:R12)-MIN(O12:R12))</f>
        <v>1425</v>
      </c>
      <c r="T12" s="1"/>
      <c r="U12" s="128"/>
      <c r="V12" s="118" t="n">
        <f aca="false">S12+(U12/1000)</f>
        <v>1425</v>
      </c>
      <c r="X12" s="119"/>
    </row>
    <row r="13" customFormat="false" ht="19.5" hidden="false" customHeight="true" outlineLevel="0" collapsed="false">
      <c r="A13" s="84"/>
      <c r="B13" s="121" t="n">
        <f aca="false">IF('Deelnemers en Scores'!B33&gt;0,'Deelnemers en Scores'!B33,"")</f>
        <v>5</v>
      </c>
      <c r="C13" s="122" t="str">
        <f aca="false">IF('Deelnemers en Scores'!F33="","",'Deelnemers en Scores'!F33)</f>
        <v>team-4101-1-R2</v>
      </c>
      <c r="D13" s="123" t="str">
        <f aca="false">'Deelnemers en Scores'!D33</f>
        <v>[4101] Club 4101</v>
      </c>
      <c r="E13" s="124" t="n">
        <f aca="false">IF('Deelnemers en Scores'!H34=0,"",'Deelnemers en Scores'!H34)</f>
        <v>100</v>
      </c>
      <c r="F13" s="124" t="n">
        <f aca="false">IF('Deelnemers en Scores'!H35=0,"",'Deelnemers en Scores'!H35)</f>
        <v>110</v>
      </c>
      <c r="G13" s="124" t="n">
        <f aca="false">IF('Deelnemers en Scores'!H36=0,"",'Deelnemers en Scores'!H36)</f>
        <v>120</v>
      </c>
      <c r="H13" s="124" t="n">
        <f aca="false">IF('Deelnemers en Scores'!H37=0,"",'Deelnemers en Scores'!H37)</f>
        <v>130</v>
      </c>
      <c r="I13" s="112"/>
      <c r="J13" s="124" t="n">
        <f aca="false">IF('Deelnemers en Scores'!I34=0,"",'Deelnemers en Scores'!I34)</f>
        <v>140</v>
      </c>
      <c r="K13" s="124" t="n">
        <f aca="false">IF('Deelnemers en Scores'!I35=0,"",'Deelnemers en Scores'!I35)</f>
        <v>150</v>
      </c>
      <c r="L13" s="124" t="n">
        <f aca="false">IF('Deelnemers en Scores'!I36=0,"",'Deelnemers en Scores'!I36)</f>
        <v>160</v>
      </c>
      <c r="M13" s="124" t="n">
        <f aca="false">IF('Deelnemers en Scores'!I37=0,"",'Deelnemers en Scores'!I37)</f>
        <v>170</v>
      </c>
      <c r="N13" s="112"/>
      <c r="O13" s="125" t="n">
        <f aca="false">IF(ISNUMBER(J13),E13+J13,"")</f>
        <v>240</v>
      </c>
      <c r="P13" s="126" t="n">
        <f aca="false">IF(ISNUMBER(K13),F13+K13,"")</f>
        <v>260</v>
      </c>
      <c r="Q13" s="126" t="n">
        <f aca="false">IF(ISNUMBER(L13),G13+L13,"")</f>
        <v>280</v>
      </c>
      <c r="R13" s="127" t="n">
        <f aca="false">IF(ISNUMBER(M13),H13+M13,"")</f>
        <v>300</v>
      </c>
      <c r="S13" s="116" t="n">
        <f aca="false">IF(COUNT(O13:R13)&lt;4,SUM(O13:R13),SUM(O13:R13)-MIN(O13:R13))</f>
        <v>840</v>
      </c>
      <c r="T13" s="1"/>
      <c r="U13" s="128"/>
      <c r="V13" s="118" t="n">
        <f aca="false">S13+(U13/1000)</f>
        <v>840</v>
      </c>
      <c r="X13" s="119"/>
    </row>
    <row r="14" customFormat="false" ht="19.5" hidden="false" customHeight="true" outlineLevel="0" collapsed="false">
      <c r="A14" s="84"/>
      <c r="B14" s="121" t="n">
        <f aca="false">IF('Deelnemers en Scores'!B39&gt;0,'Deelnemers en Scores'!B39,"")</f>
        <v>6</v>
      </c>
      <c r="C14" s="122" t="str">
        <f aca="false">IF('Deelnemers en Scores'!F39="","",'Deelnemers en Scores'!F39)</f>
        <v/>
      </c>
      <c r="D14" s="123" t="n">
        <f aca="false">'Deelnemers en Scores'!D39</f>
        <v>0</v>
      </c>
      <c r="E14" s="124" t="str">
        <f aca="false">IF('Deelnemers en Scores'!H40=0,"",'Deelnemers en Scores'!H40)</f>
        <v/>
      </c>
      <c r="F14" s="124" t="str">
        <f aca="false">IF('Deelnemers en Scores'!H41=0,"",'Deelnemers en Scores'!H41)</f>
        <v/>
      </c>
      <c r="G14" s="124" t="str">
        <f aca="false">IF('Deelnemers en Scores'!H42=0,"",'Deelnemers en Scores'!H42)</f>
        <v/>
      </c>
      <c r="H14" s="124" t="str">
        <f aca="false">IF('Deelnemers en Scores'!H43=0,"",'Deelnemers en Scores'!H43)</f>
        <v/>
      </c>
      <c r="I14" s="112"/>
      <c r="J14" s="124" t="str">
        <f aca="false">IF('Deelnemers en Scores'!I40=0,"",'Deelnemers en Scores'!I40)</f>
        <v/>
      </c>
      <c r="K14" s="124" t="str">
        <f aca="false">IF('Deelnemers en Scores'!I41=0,"",'Deelnemers en Scores'!I41)</f>
        <v/>
      </c>
      <c r="L14" s="124" t="str">
        <f aca="false">IF('Deelnemers en Scores'!I42=0,"",'Deelnemers en Scores'!I42)</f>
        <v/>
      </c>
      <c r="M14" s="124" t="str">
        <f aca="false">IF('Deelnemers en Scores'!I43=0,"",'Deelnemers en Scores'!I43)</f>
        <v/>
      </c>
      <c r="N14" s="112"/>
      <c r="O14" s="125" t="str">
        <f aca="false">IF(ISNUMBER(J14),E14+J14,"")</f>
        <v/>
      </c>
      <c r="P14" s="126" t="str">
        <f aca="false">IF(ISNUMBER(K14),F14+K14,"")</f>
        <v/>
      </c>
      <c r="Q14" s="126" t="str">
        <f aca="false">IF(ISNUMBER(L14),G14+L14,"")</f>
        <v/>
      </c>
      <c r="R14" s="127" t="str">
        <f aca="false">IF(ISNUMBER(M14),H14+M14,"")</f>
        <v/>
      </c>
      <c r="S14" s="116" t="n">
        <f aca="false">IF(COUNT(O14:R14)&lt;4,SUM(O14:R14),SUM(O14:R14)-MIN(O14:R14))</f>
        <v>0</v>
      </c>
      <c r="T14" s="1"/>
      <c r="U14" s="128"/>
      <c r="V14" s="118" t="n">
        <f aca="false">S14+(U14/1000)</f>
        <v>0</v>
      </c>
      <c r="X14" s="119"/>
    </row>
    <row r="15" customFormat="false" ht="19.5" hidden="false" customHeight="true" outlineLevel="0" collapsed="false">
      <c r="A15" s="84"/>
      <c r="B15" s="121" t="n">
        <f aca="false">IF('Deelnemers en Scores'!B45&gt;0,'Deelnemers en Scores'!B45,"")</f>
        <v>7</v>
      </c>
      <c r="C15" s="122" t="str">
        <f aca="false">IF('Deelnemers en Scores'!F45="","",'Deelnemers en Scores'!F45)</f>
        <v/>
      </c>
      <c r="D15" s="123" t="n">
        <f aca="false">'Deelnemers en Scores'!D45</f>
        <v>0</v>
      </c>
      <c r="E15" s="124" t="str">
        <f aca="false">IF('Deelnemers en Scores'!H46=0,"",'Deelnemers en Scores'!H46)</f>
        <v/>
      </c>
      <c r="F15" s="124" t="str">
        <f aca="false">IF('Deelnemers en Scores'!H47=0,"",'Deelnemers en Scores'!H47)</f>
        <v/>
      </c>
      <c r="G15" s="124" t="str">
        <f aca="false">IF('Deelnemers en Scores'!H48=0,"",'Deelnemers en Scores'!H48)</f>
        <v/>
      </c>
      <c r="H15" s="124" t="str">
        <f aca="false">IF('Deelnemers en Scores'!H49=0,"",'Deelnemers en Scores'!H49)</f>
        <v/>
      </c>
      <c r="I15" s="112"/>
      <c r="J15" s="124" t="str">
        <f aca="false">IF('Deelnemers en Scores'!I46=0,"",'Deelnemers en Scores'!I46)</f>
        <v/>
      </c>
      <c r="K15" s="124" t="str">
        <f aca="false">IF('Deelnemers en Scores'!I47=0,"",'Deelnemers en Scores'!I47)</f>
        <v/>
      </c>
      <c r="L15" s="124" t="str">
        <f aca="false">IF('Deelnemers en Scores'!I48=0,"",'Deelnemers en Scores'!I48)</f>
        <v/>
      </c>
      <c r="M15" s="124" t="str">
        <f aca="false">IF('Deelnemers en Scores'!I49=0,"",'Deelnemers en Scores'!I49)</f>
        <v/>
      </c>
      <c r="N15" s="112"/>
      <c r="O15" s="125" t="str">
        <f aca="false">IF(ISNUMBER(J15),E15+J15,"")</f>
        <v/>
      </c>
      <c r="P15" s="126" t="str">
        <f aca="false">IF(ISNUMBER(K15),F15+K15,"")</f>
        <v/>
      </c>
      <c r="Q15" s="126" t="str">
        <f aca="false">IF(ISNUMBER(L15),G15+L15,"")</f>
        <v/>
      </c>
      <c r="R15" s="127" t="str">
        <f aca="false">IF(ISNUMBER(M15),H15+M15,"")</f>
        <v/>
      </c>
      <c r="S15" s="116" t="n">
        <f aca="false">IF(COUNT(O15:R15)&lt;4,SUM(O15:R15),SUM(O15:R15)-MIN(O15:R15))</f>
        <v>0</v>
      </c>
      <c r="T15" s="1"/>
      <c r="U15" s="128"/>
      <c r="V15" s="118" t="n">
        <f aca="false">S15+(U15/1000)</f>
        <v>0</v>
      </c>
      <c r="X15" s="119"/>
    </row>
    <row r="16" customFormat="false" ht="19.5" hidden="false" customHeight="true" outlineLevel="0" collapsed="false">
      <c r="A16" s="84"/>
      <c r="B16" s="121" t="n">
        <f aca="false">IF('Deelnemers en Scores'!B51&gt;0,'Deelnemers en Scores'!B51,"")</f>
        <v>8</v>
      </c>
      <c r="C16" s="122" t="str">
        <f aca="false">IF('Deelnemers en Scores'!F51="","",'Deelnemers en Scores'!F51)</f>
        <v/>
      </c>
      <c r="D16" s="123" t="n">
        <f aca="false">'Deelnemers en Scores'!D51</f>
        <v>0</v>
      </c>
      <c r="E16" s="124" t="str">
        <f aca="false">IF('Deelnemers en Scores'!H52=0,"",'Deelnemers en Scores'!H52)</f>
        <v/>
      </c>
      <c r="F16" s="124" t="str">
        <f aca="false">IF('Deelnemers en Scores'!H53=0,"",'Deelnemers en Scores'!H53)</f>
        <v/>
      </c>
      <c r="G16" s="124" t="str">
        <f aca="false">IF('Deelnemers en Scores'!H54=0,"",'Deelnemers en Scores'!H54)</f>
        <v/>
      </c>
      <c r="H16" s="124" t="str">
        <f aca="false">IF('Deelnemers en Scores'!H55=0,"",'Deelnemers en Scores'!H55)</f>
        <v/>
      </c>
      <c r="I16" s="112"/>
      <c r="J16" s="124" t="str">
        <f aca="false">IF('Deelnemers en Scores'!I52=0,"",'Deelnemers en Scores'!I52)</f>
        <v/>
      </c>
      <c r="K16" s="124" t="str">
        <f aca="false">IF('Deelnemers en Scores'!I53=0,"",'Deelnemers en Scores'!I53)</f>
        <v/>
      </c>
      <c r="L16" s="124" t="str">
        <f aca="false">IF('Deelnemers en Scores'!I54=0,"",'Deelnemers en Scores'!I54)</f>
        <v/>
      </c>
      <c r="M16" s="124" t="str">
        <f aca="false">IF('Deelnemers en Scores'!I55=0,"",'Deelnemers en Scores'!I55)</f>
        <v/>
      </c>
      <c r="N16" s="112"/>
      <c r="O16" s="125" t="str">
        <f aca="false">IF(ISNUMBER(J16),E16+J16,"")</f>
        <v/>
      </c>
      <c r="P16" s="126" t="str">
        <f aca="false">IF(ISNUMBER(K16),F16+K16,"")</f>
        <v/>
      </c>
      <c r="Q16" s="126" t="str">
        <f aca="false">IF(ISNUMBER(L16),G16+L16,"")</f>
        <v/>
      </c>
      <c r="R16" s="127" t="str">
        <f aca="false">IF(ISNUMBER(M16),H16+M16,"")</f>
        <v/>
      </c>
      <c r="S16" s="116" t="n">
        <f aca="false">IF(COUNT(O16:R16)&lt;4,SUM(O16:R16),SUM(O16:R16)-MIN(O16:R16))</f>
        <v>0</v>
      </c>
      <c r="T16" s="1"/>
      <c r="U16" s="128"/>
      <c r="V16" s="118" t="n">
        <f aca="false">S16+(U16/1000)</f>
        <v>0</v>
      </c>
      <c r="X16" s="119"/>
    </row>
    <row r="17" customFormat="false" ht="15" hidden="false" customHeight="false" outlineLevel="0" collapsed="false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</row>
  </sheetData>
  <autoFilter ref="B8:V16">
    <sortState ref="B9:V16">
      <sortCondition ref="A9:A16" customList=""/>
    </sortState>
  </autoFilter>
  <mergeCells count="4">
    <mergeCell ref="B2:V2"/>
    <mergeCell ref="E7:H7"/>
    <mergeCell ref="J7:M7"/>
    <mergeCell ref="O7:R7"/>
  </mergeCells>
  <conditionalFormatting sqref="V9:V16">
    <cfRule type="cellIs" priority="2" operator="lessThan" aboveAverage="0" equalAverage="0" bottom="0" percent="0" rank="0" text="" dxfId="4">
      <formula>1</formula>
    </cfRule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196527777777778" right="0.39375" top="0.78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33"/>
  <sheetViews>
    <sheetView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40" workbookViewId="0">
      <selection pane="topLeft" activeCell="B4" activeCellId="0" sqref="B4"/>
    </sheetView>
  </sheetViews>
  <sheetFormatPr defaultColWidth="9.55859375" defaultRowHeight="15" zeroHeight="true" outlineLevelRow="0" outlineLevelCol="0"/>
  <cols>
    <col collapsed="false" customWidth="true" hidden="false" outlineLevel="0" max="1" min="1" style="131" width="2.77"/>
    <col collapsed="false" customWidth="true" hidden="false" outlineLevel="0" max="2" min="2" style="131" width="44.66"/>
    <col collapsed="false" customWidth="true" hidden="false" outlineLevel="0" max="3" min="3" style="131" width="2"/>
    <col collapsed="false" customWidth="true" hidden="false" outlineLevel="0" max="4" min="4" style="131" width="45"/>
    <col collapsed="false" customWidth="true" hidden="false" outlineLevel="0" max="5" min="5" style="131" width="1.77"/>
    <col collapsed="false" customWidth="true" hidden="false" outlineLevel="0" max="6" min="6" style="131" width="9.77"/>
    <col collapsed="false" customWidth="true" hidden="false" outlineLevel="0" max="7" min="7" style="131" width="1.22"/>
    <col collapsed="false" customWidth="true" hidden="false" outlineLevel="0" max="8" min="8" style="131" width="12.11"/>
    <col collapsed="false" customWidth="true" hidden="false" outlineLevel="0" max="9" min="9" style="131" width="2.77"/>
    <col collapsed="false" customWidth="true" hidden="false" outlineLevel="0" max="10" min="10" style="132" width="2.77"/>
    <col collapsed="false" customWidth="true" hidden="false" outlineLevel="0" max="11" min="11" style="131" width="2.77"/>
    <col collapsed="false" customWidth="true" hidden="false" outlineLevel="0" max="12" min="12" style="131" width="47.78"/>
    <col collapsed="false" customWidth="true" hidden="false" outlineLevel="0" max="13" min="13" style="131" width="1.77"/>
    <col collapsed="false" customWidth="true" hidden="false" outlineLevel="0" max="14" min="14" style="131" width="9.77"/>
    <col collapsed="false" customWidth="true" hidden="false" outlineLevel="0" max="15" min="15" style="131" width="2"/>
    <col collapsed="false" customWidth="true" hidden="false" outlineLevel="0" max="16" min="16" style="131" width="11.66"/>
    <col collapsed="false" customWidth="true" hidden="false" outlineLevel="0" max="17" min="17" style="131" width="2.56"/>
    <col collapsed="false" customWidth="true" hidden="false" outlineLevel="0" max="18" min="18" style="131" width="21.66"/>
    <col collapsed="false" customWidth="true" hidden="true" outlineLevel="0" max="19" min="19" style="131" width="21.66"/>
    <col collapsed="false" customWidth="true" hidden="true" outlineLevel="0" max="22" min="20" style="131" width="10.78"/>
    <col collapsed="false" customWidth="false" hidden="true" outlineLevel="0" max="23" min="23" style="131" width="9.56"/>
    <col collapsed="false" customWidth="true" hidden="true" outlineLevel="0" max="24" min="24" style="131" width="11.22"/>
    <col collapsed="false" customWidth="false" hidden="true" outlineLevel="0" max="25" min="25" style="131" width="9.56"/>
    <col collapsed="false" customWidth="true" hidden="true" outlineLevel="0" max="27" min="26" style="131" width="10.78"/>
    <col collapsed="false" customWidth="false" hidden="true" outlineLevel="0" max="29" min="28" style="131" width="9.56"/>
    <col collapsed="false" customWidth="true" hidden="true" outlineLevel="0" max="30" min="30" style="131" width="10.78"/>
    <col collapsed="false" customWidth="true" hidden="true" outlineLevel="0" max="32" min="31" style="131" width="1.33"/>
    <col collapsed="false" customWidth="false" hidden="true" outlineLevel="0" max="16384" min="33" style="131" width="9.56"/>
  </cols>
  <sheetData>
    <row r="1" customFormat="false" ht="16.5" hidden="false" customHeight="true" outlineLevel="0" collapsed="false"/>
    <row r="2" customFormat="false" ht="19.5" hidden="false" customHeight="true" outlineLevel="0" collapsed="false"/>
    <row r="3" customFormat="false" ht="19.5" hidden="false" customHeight="true" outlineLevel="0" collapsed="false"/>
    <row r="4" customFormat="false" ht="40.5" hidden="false" customHeight="true" outlineLevel="0" collapsed="false">
      <c r="B4" s="133" t="str">
        <f aca="false">'Deelnemers en Scores'!B2</f>
        <v>Rayonkampioenschappen Indoor Teams Rayon 3, Recurve klasse C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</row>
    <row r="5" customFormat="false" ht="21" hidden="false" customHeight="true" outlineLevel="0" collapsed="false"/>
    <row r="6" customFormat="false" ht="32.25" hidden="false" customHeight="true" outlineLevel="0" collapsed="false">
      <c r="J6" s="120"/>
      <c r="K6" s="134"/>
      <c r="R6" s="134"/>
      <c r="S6" s="134"/>
      <c r="Y6" s="134"/>
      <c r="Z6" s="134"/>
      <c r="AA6" s="134"/>
    </row>
    <row r="7" customFormat="false" ht="30" hidden="false" customHeight="true" outlineLevel="0" collapsed="false">
      <c r="B7" s="135" t="s">
        <v>110</v>
      </c>
      <c r="C7" s="136"/>
      <c r="D7" s="136"/>
      <c r="E7" s="136"/>
      <c r="F7" s="136"/>
      <c r="G7" s="136"/>
      <c r="H7" s="137"/>
      <c r="J7" s="120"/>
      <c r="K7" s="138"/>
      <c r="T7" s="139"/>
      <c r="U7" s="140"/>
      <c r="V7" s="140"/>
    </row>
    <row r="8" customFormat="false" ht="30" hidden="false" customHeight="true" outlineLevel="0" collapsed="false">
      <c r="J8" s="120"/>
      <c r="K8" s="141"/>
      <c r="W8" s="142"/>
      <c r="X8" s="142"/>
    </row>
    <row r="9" customFormat="false" ht="30" hidden="false" customHeight="true" outlineLevel="0" collapsed="false">
      <c r="J9" s="120"/>
      <c r="R9" s="143"/>
      <c r="S9" s="143"/>
      <c r="T9" s="139"/>
      <c r="U9" s="140"/>
      <c r="V9" s="140"/>
      <c r="Y9" s="143"/>
      <c r="Z9" s="120"/>
      <c r="AA9" s="120"/>
      <c r="AB9" s="144"/>
      <c r="AC9" s="145"/>
      <c r="AD9" s="145"/>
    </row>
    <row r="10" s="131" customFormat="true" ht="30" hidden="false" customHeight="true" outlineLevel="0" collapsed="false">
      <c r="B10" s="134"/>
      <c r="C10" s="134"/>
      <c r="D10" s="134"/>
      <c r="F10" s="143" t="s">
        <v>111</v>
      </c>
      <c r="G10" s="134"/>
      <c r="H10" s="143" t="s">
        <v>112</v>
      </c>
      <c r="T10" s="120" t="s">
        <v>113</v>
      </c>
      <c r="U10" s="120" t="s">
        <v>114</v>
      </c>
      <c r="V10" s="145" t="s">
        <v>113</v>
      </c>
      <c r="W10" s="120" t="s">
        <v>115</v>
      </c>
      <c r="X10" s="120" t="s">
        <v>116</v>
      </c>
      <c r="Y10" s="134"/>
    </row>
    <row r="11" customFormat="false" ht="30" hidden="false" customHeight="true" outlineLevel="0" collapsed="false">
      <c r="A11" s="146" t="n">
        <v>1</v>
      </c>
      <c r="B11" s="147" t="str">
        <f aca="false">IF(INDEX(Uitslag!C$9:V$16,A11,20)&gt;0,INDEX(Uitslag!C$9:C$16,A11,1),"BYE")</f>
        <v>team-4091-1-R2</v>
      </c>
      <c r="C11" s="148"/>
      <c r="D11" s="147" t="str">
        <f aca="false">IF(INDEX(Uitslag!C$9:V$16,A11,20)&gt;0,INDEX(Uitslag!D$9:D$16,A11,1),"")</f>
        <v>[4091] Club 4091</v>
      </c>
      <c r="E11" s="149"/>
      <c r="F11" s="150" t="n">
        <v>6</v>
      </c>
      <c r="G11" s="139"/>
      <c r="H11" s="151"/>
      <c r="I11" s="152" t="str">
        <f aca="false">IF(AND(ABS(H11-H13)&lt;1,H11&gt;H13),"*","")</f>
        <v/>
      </c>
      <c r="J11" s="153"/>
      <c r="R11" s="134"/>
      <c r="S11" s="134"/>
      <c r="T11" s="142"/>
      <c r="U11" s="140"/>
      <c r="V11" s="142"/>
      <c r="W11" s="140" t="n">
        <f aca="false">F11+H11</f>
        <v>6</v>
      </c>
      <c r="X11" s="154" t="b">
        <f aca="false">AND(V12=TRUE(),W11&gt;W13)</f>
        <v>1</v>
      </c>
      <c r="Y11" s="134"/>
    </row>
    <row r="12" customFormat="false" ht="30" hidden="false" customHeight="true" outlineLevel="0" collapsed="false">
      <c r="A12" s="155"/>
      <c r="B12" s="156"/>
      <c r="C12" s="156"/>
      <c r="D12" s="156"/>
      <c r="F12" s="157"/>
      <c r="G12" s="142"/>
      <c r="H12" s="158" t="str">
        <f aca="false">IF(U12=TRUE(),"SO","")</f>
        <v/>
      </c>
      <c r="I12" s="159"/>
      <c r="J12" s="153"/>
      <c r="L12" s="135" t="s">
        <v>117</v>
      </c>
      <c r="M12" s="160"/>
      <c r="N12" s="160"/>
      <c r="O12" s="160"/>
      <c r="P12" s="137"/>
      <c r="T12" s="154" t="b">
        <f aca="false">AND(F11&lt;&gt;"",F13&lt;&gt;"")</f>
        <v>1</v>
      </c>
      <c r="U12" s="154" t="b">
        <f aca="false">AND(T12=TRUE(),F11=F13)</f>
        <v>0</v>
      </c>
      <c r="V12" s="154" t="b">
        <f aca="false">IF(T12=FALSE(),FALSE(),OR(U12=FALSE(),AND(H11&lt;&gt;"",H13&lt;&gt;"")))</f>
        <v>1</v>
      </c>
      <c r="W12" s="142"/>
      <c r="X12" s="142"/>
      <c r="Y12" s="134"/>
      <c r="Z12" s="140"/>
      <c r="AA12" s="138"/>
    </row>
    <row r="13" customFormat="false" ht="30" hidden="false" customHeight="true" outlineLevel="0" collapsed="false">
      <c r="A13" s="146" t="n">
        <v>4</v>
      </c>
      <c r="B13" s="147" t="str">
        <f aca="false">IF(INDEX(Uitslag!C$9:V$16,A13,20)&gt;0,INDEX(Uitslag!C$9:C$16,A13,1),"BYE")</f>
        <v>team-4111-5-R2</v>
      </c>
      <c r="C13" s="148"/>
      <c r="D13" s="147" t="str">
        <f aca="false">IF(INDEX(Uitslag!C$9:V$16,A13,20)&gt;0,INDEX(Uitslag!D$9:D$16,A13,1),"")</f>
        <v>[4111] Club 4111</v>
      </c>
      <c r="E13" s="149"/>
      <c r="F13" s="150" t="n">
        <v>0</v>
      </c>
      <c r="G13" s="139"/>
      <c r="H13" s="151"/>
      <c r="I13" s="161" t="str">
        <f aca="false">IF(AND(ABS(H11-H13)&lt;1,H13&gt;H11),"*","")</f>
        <v/>
      </c>
      <c r="J13" s="153"/>
      <c r="K13" s="138"/>
      <c r="T13" s="139"/>
      <c r="U13" s="140"/>
      <c r="V13" s="140"/>
      <c r="W13" s="140" t="n">
        <f aca="false">F13+H13</f>
        <v>0</v>
      </c>
      <c r="X13" s="154" t="b">
        <f aca="false">AND(V12=TRUE(),W13&gt;W11)</f>
        <v>0</v>
      </c>
      <c r="AB13" s="162"/>
    </row>
    <row r="14" customFormat="false" ht="27" hidden="false" customHeight="true" outlineLevel="0" collapsed="false">
      <c r="I14" s="163"/>
      <c r="J14" s="153"/>
      <c r="K14" s="138"/>
      <c r="L14" s="134"/>
      <c r="M14" s="134"/>
      <c r="N14" s="143" t="s">
        <v>111</v>
      </c>
      <c r="O14" s="143"/>
      <c r="P14" s="143" t="s">
        <v>112</v>
      </c>
      <c r="Q14" s="143"/>
      <c r="W14" s="142"/>
      <c r="X14" s="142"/>
      <c r="Z14" s="120" t="s">
        <v>113</v>
      </c>
      <c r="AA14" s="120" t="s">
        <v>114</v>
      </c>
      <c r="AB14" s="145" t="s">
        <v>113</v>
      </c>
      <c r="AC14" s="120" t="s">
        <v>115</v>
      </c>
      <c r="AD14" s="120" t="s">
        <v>118</v>
      </c>
    </row>
    <row r="15" customFormat="false" ht="27" hidden="false" customHeight="true" outlineLevel="0" collapsed="false">
      <c r="I15" s="163"/>
      <c r="J15" s="153"/>
      <c r="K15" s="164"/>
      <c r="L15" s="147" t="str">
        <f aca="false">IF(X11=TRUE(),B11,IF(X13=TRUE(),B13,""))</f>
        <v>team-4091-1-R2</v>
      </c>
      <c r="M15" s="149"/>
      <c r="N15" s="150" t="n">
        <v>6</v>
      </c>
      <c r="O15" s="149"/>
      <c r="P15" s="165"/>
      <c r="Q15" s="166" t="str">
        <f aca="false">IF(AND(ABS(P15-P17)&lt;1,P15&gt;P17),"*","")</f>
        <v/>
      </c>
      <c r="R15" s="138" t="str">
        <f aca="false">IF(OR(Z16=FALSE(),AC16=FALSE()),"",IF(AD15=TRUE(),"WINNAAR","2e"))</f>
        <v>WINNAAR</v>
      </c>
      <c r="S15" s="138"/>
      <c r="T15" s="139"/>
      <c r="U15" s="140"/>
      <c r="V15" s="140"/>
      <c r="AB15" s="140" t="n">
        <f aca="false">N15+P15</f>
        <v>6</v>
      </c>
      <c r="AD15" s="154" t="b">
        <f aca="false">AB15&gt;AB17</f>
        <v>1</v>
      </c>
    </row>
    <row r="16" customFormat="false" ht="26.25" hidden="false" customHeight="false" outlineLevel="0" collapsed="false">
      <c r="I16" s="163"/>
      <c r="J16" s="167"/>
      <c r="L16" s="168"/>
      <c r="M16" s="134"/>
      <c r="N16" s="169"/>
      <c r="O16" s="169"/>
      <c r="P16" s="158" t="str">
        <f aca="false">IF(AA16=TRUE(),"SO","")</f>
        <v/>
      </c>
      <c r="Q16" s="159"/>
      <c r="Z16" s="154" t="b">
        <f aca="false">AND(N15&lt;&gt;"",N17&lt;&gt;"")</f>
        <v>1</v>
      </c>
      <c r="AA16" s="154" t="b">
        <f aca="false">AND(Z16=TRUE(),N15=N17)</f>
        <v>0</v>
      </c>
      <c r="AC16" s="154" t="b">
        <f aca="false">OR(AND(P15&lt;&gt;"",P17&lt;&gt;""),AA16=FALSE())</f>
        <v>1</v>
      </c>
    </row>
    <row r="17" customFormat="false" ht="30" hidden="false" customHeight="false" outlineLevel="0" collapsed="false">
      <c r="A17" s="155"/>
      <c r="B17" s="168"/>
      <c r="C17" s="168"/>
      <c r="D17" s="168"/>
      <c r="F17" s="157"/>
      <c r="G17" s="142"/>
      <c r="H17" s="142"/>
      <c r="I17" s="163"/>
      <c r="J17" s="167"/>
      <c r="K17" s="164"/>
      <c r="L17" s="147" t="str">
        <f aca="false">IF(X20=TRUE(),B20,IF(X22=TRUE(),B22,""))</f>
        <v>team-4121-1-R2</v>
      </c>
      <c r="M17" s="149"/>
      <c r="N17" s="150" t="n">
        <v>2</v>
      </c>
      <c r="O17" s="149"/>
      <c r="P17" s="165"/>
      <c r="Q17" s="170" t="str">
        <f aca="false">IF(AND(ABS(P15-P17)&lt;1,P17&gt;P15),"*","")</f>
        <v/>
      </c>
      <c r="R17" s="138" t="str">
        <f aca="false">IF(OR(Z16=FALSE(),AC16=FALSE()),"",IF(AD17=TRUE(),"WINNAAR","2e"))</f>
        <v>2e</v>
      </c>
      <c r="S17" s="138"/>
      <c r="AB17" s="140" t="n">
        <f aca="false">N17+P17</f>
        <v>2</v>
      </c>
      <c r="AC17" s="140"/>
      <c r="AD17" s="154" t="b">
        <f aca="false">AB17&gt;AB15</f>
        <v>0</v>
      </c>
    </row>
    <row r="18" customFormat="false" ht="27.75" hidden="false" customHeight="false" outlineLevel="0" collapsed="false">
      <c r="A18" s="155"/>
      <c r="B18" s="168"/>
      <c r="C18" s="168"/>
      <c r="D18" s="168"/>
      <c r="F18" s="157"/>
      <c r="G18" s="142"/>
      <c r="H18" s="142"/>
      <c r="I18" s="163"/>
      <c r="J18" s="167"/>
      <c r="Q18" s="163"/>
    </row>
    <row r="19" customFormat="false" ht="23.25" hidden="false" customHeight="false" outlineLevel="0" collapsed="false">
      <c r="A19" s="155"/>
      <c r="B19" s="168"/>
      <c r="C19" s="168"/>
      <c r="D19" s="168"/>
      <c r="F19" s="143" t="s">
        <v>111</v>
      </c>
      <c r="G19" s="134"/>
      <c r="H19" s="143" t="s">
        <v>112</v>
      </c>
      <c r="I19" s="163"/>
      <c r="J19" s="167"/>
      <c r="Q19" s="163"/>
      <c r="T19" s="120" t="s">
        <v>113</v>
      </c>
      <c r="U19" s="120" t="s">
        <v>114</v>
      </c>
      <c r="V19" s="145" t="s">
        <v>113</v>
      </c>
      <c r="W19" s="120" t="s">
        <v>115</v>
      </c>
      <c r="X19" s="120" t="s">
        <v>116</v>
      </c>
    </row>
    <row r="20" customFormat="false" ht="27.75" hidden="false" customHeight="false" outlineLevel="0" collapsed="false">
      <c r="A20" s="146" t="n">
        <v>3</v>
      </c>
      <c r="B20" s="147" t="str">
        <f aca="false">IF(INDEX(Uitslag!C$9:V$16,A20,20)&gt;0,INDEX(Uitslag!C$9:C$16,A20,1),"BYE")</f>
        <v>team-4101-5-R2</v>
      </c>
      <c r="C20" s="148"/>
      <c r="D20" s="147" t="str">
        <f aca="false">IF(INDEX(Uitslag!C$9:V$16,A20,20)&gt;0,INDEX(Uitslag!D$9:D$16,A20,1),"")</f>
        <v>[4101] Club 4101</v>
      </c>
      <c r="E20" s="149"/>
      <c r="F20" s="150" t="n">
        <v>4</v>
      </c>
      <c r="G20" s="139"/>
      <c r="H20" s="151" t="n">
        <v>29</v>
      </c>
      <c r="I20" s="152" t="str">
        <f aca="false">IF(AND(ABS(H20-H22)&lt;1,H20&gt;H22),"*","")</f>
        <v/>
      </c>
      <c r="J20" s="167"/>
      <c r="Q20" s="163"/>
      <c r="R20" s="134"/>
      <c r="S20" s="134"/>
      <c r="T20" s="134"/>
      <c r="U20" s="134"/>
      <c r="V20" s="134"/>
      <c r="W20" s="140" t="n">
        <f aca="false">F20+H20</f>
        <v>33</v>
      </c>
      <c r="X20" s="154" t="b">
        <f aca="false">AND(V21=TRUE(),W20&gt;W22)</f>
        <v>0</v>
      </c>
      <c r="Y20" s="134"/>
    </row>
    <row r="21" customFormat="false" ht="30" hidden="false" customHeight="false" outlineLevel="0" collapsed="false">
      <c r="A21" s="155"/>
      <c r="B21" s="156"/>
      <c r="C21" s="156"/>
      <c r="D21" s="156"/>
      <c r="F21" s="157"/>
      <c r="G21" s="142"/>
      <c r="H21" s="158" t="str">
        <f aca="false">IF(U21=TRUE(),"SO","")</f>
        <v>SO</v>
      </c>
      <c r="I21" s="159"/>
      <c r="J21" s="167"/>
      <c r="L21" s="135" t="s">
        <v>119</v>
      </c>
      <c r="M21" s="160"/>
      <c r="N21" s="160"/>
      <c r="O21" s="160"/>
      <c r="P21" s="137"/>
      <c r="Q21" s="163"/>
      <c r="T21" s="154" t="b">
        <f aca="false">AND(F20&lt;&gt;"",F22&lt;&gt;"")</f>
        <v>1</v>
      </c>
      <c r="U21" s="154" t="b">
        <f aca="false">AND(T21=TRUE(),F20=F22)</f>
        <v>1</v>
      </c>
      <c r="V21" s="154" t="b">
        <f aca="false">IF(T21=FALSE(),FALSE(),OR(U21=FALSE(),AND(H20&lt;&gt;"",H22&lt;&gt;"")))</f>
        <v>1</v>
      </c>
    </row>
    <row r="22" customFormat="false" ht="27.75" hidden="false" customHeight="false" outlineLevel="0" collapsed="false">
      <c r="A22" s="146" t="n">
        <v>2</v>
      </c>
      <c r="B22" s="147" t="str">
        <f aca="false">IF(INDEX(Uitslag!C$9:V$16,A22,20)&gt;0,INDEX(Uitslag!C$9:C$16,A22,1),"BYE")</f>
        <v>team-4121-1-R2</v>
      </c>
      <c r="C22" s="148"/>
      <c r="D22" s="147" t="str">
        <f aca="false">IF(INDEX(Uitslag!C$9:V$16,A22,20)&gt;0,INDEX(Uitslag!D$9:D$16,A22,1),"")</f>
        <v>[4121] Club 4121</v>
      </c>
      <c r="E22" s="149"/>
      <c r="F22" s="150" t="n">
        <v>4</v>
      </c>
      <c r="G22" s="139"/>
      <c r="H22" s="151" t="n">
        <v>30</v>
      </c>
      <c r="I22" s="161" t="str">
        <f aca="false">IF(AND(ABS(H20-H22)&lt;1,H22&gt;H20),"*","")</f>
        <v/>
      </c>
      <c r="J22" s="167"/>
      <c r="Q22" s="163"/>
      <c r="W22" s="140" t="n">
        <f aca="false">F22+H22</f>
        <v>34</v>
      </c>
      <c r="X22" s="154" t="b">
        <f aca="false">AND(V21=TRUE(),W22&gt;W20)</f>
        <v>1</v>
      </c>
    </row>
    <row r="23" customFormat="false" ht="15" hidden="false" customHeight="false" outlineLevel="0" collapsed="false">
      <c r="J23" s="167"/>
      <c r="Q23" s="163"/>
    </row>
    <row r="24" customFormat="false" ht="20.25" hidden="false" customHeight="false" outlineLevel="0" collapsed="false">
      <c r="J24" s="167"/>
      <c r="L24" s="134"/>
      <c r="M24" s="134"/>
      <c r="N24" s="143" t="s">
        <v>111</v>
      </c>
      <c r="O24" s="143"/>
      <c r="P24" s="143" t="s">
        <v>112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20" t="s">
        <v>113</v>
      </c>
      <c r="AA24" s="120" t="s">
        <v>114</v>
      </c>
      <c r="AB24" s="145" t="s">
        <v>113</v>
      </c>
      <c r="AC24" s="120" t="s">
        <v>115</v>
      </c>
      <c r="AD24" s="120" t="s">
        <v>118</v>
      </c>
    </row>
    <row r="25" customFormat="false" ht="30" hidden="false" customHeight="false" outlineLevel="0" collapsed="false">
      <c r="J25" s="167"/>
      <c r="K25" s="164"/>
      <c r="L25" s="147" t="str">
        <f aca="false">IF(X11=TRUE(),B13,IF(X13=TRUE(),B11,""))</f>
        <v>team-4111-5-R2</v>
      </c>
      <c r="M25" s="149"/>
      <c r="N25" s="150" t="n">
        <v>3</v>
      </c>
      <c r="O25" s="149"/>
      <c r="P25" s="165"/>
      <c r="Q25" s="166" t="str">
        <f aca="false">IF(AND(ABS(P25-P27)&lt;1,P25&gt;P27),"*","")</f>
        <v/>
      </c>
      <c r="R25" s="138" t="str">
        <f aca="false">IF(OR(Z26=FALSE(),AC26=FALSE()),"",IF(AD25=TRUE(),"3e","4e"))</f>
        <v>4e</v>
      </c>
      <c r="S25" s="138"/>
      <c r="T25" s="138"/>
      <c r="U25" s="138"/>
      <c r="V25" s="134"/>
      <c r="W25" s="134"/>
      <c r="X25" s="134"/>
      <c r="Y25" s="134"/>
      <c r="AB25" s="140" t="n">
        <f aca="false">N25+P25</f>
        <v>3</v>
      </c>
      <c r="AD25" s="154" t="b">
        <f aca="false">AB25&gt;AB27</f>
        <v>0</v>
      </c>
    </row>
    <row r="26" customFormat="false" ht="26.25" hidden="false" customHeight="false" outlineLevel="0" collapsed="false">
      <c r="J26" s="167"/>
      <c r="L26" s="168"/>
      <c r="M26" s="134"/>
      <c r="N26" s="169"/>
      <c r="O26" s="169"/>
      <c r="P26" s="158" t="str">
        <f aca="false">IF(AA26=TRUE(),"SO","")</f>
        <v/>
      </c>
      <c r="Q26" s="159"/>
      <c r="R26" s="134"/>
      <c r="S26" s="134"/>
      <c r="T26" s="134"/>
      <c r="U26" s="134"/>
      <c r="V26" s="134"/>
      <c r="W26" s="134"/>
      <c r="X26" s="134"/>
      <c r="Y26" s="134"/>
      <c r="Z26" s="154" t="b">
        <f aca="false">AND(N25&lt;&gt;"",N27&lt;&gt;"")</f>
        <v>1</v>
      </c>
      <c r="AA26" s="154" t="b">
        <f aca="false">AND(Z26=TRUE(),N25=N27)</f>
        <v>0</v>
      </c>
      <c r="AC26" s="154" t="b">
        <f aca="false">OR(AND(P25&lt;&gt;"",P27&lt;&gt;""),AA26=FALSE())</f>
        <v>1</v>
      </c>
    </row>
    <row r="27" customFormat="false" ht="30" hidden="false" customHeight="false" outlineLevel="0" collapsed="false">
      <c r="J27" s="167"/>
      <c r="K27" s="164"/>
      <c r="L27" s="147" t="str">
        <f aca="false">IF(X20=TRUE(),B22,IF(X22=TRUE(),B20,""))</f>
        <v>team-4101-5-R2</v>
      </c>
      <c r="M27" s="149"/>
      <c r="N27" s="150" t="n">
        <v>5</v>
      </c>
      <c r="O27" s="149"/>
      <c r="P27" s="165"/>
      <c r="Q27" s="170" t="str">
        <f aca="false">IF(AND(ABS(P25-P27)&lt;1,P27&gt;P25),"*","")</f>
        <v/>
      </c>
      <c r="R27" s="138" t="str">
        <f aca="false">IF(OR(Z26=FALSE(),AC26=FALSE()),"",IF(AD27=TRUE(),"3e","4e"))</f>
        <v>3e</v>
      </c>
      <c r="S27" s="138"/>
      <c r="T27" s="138"/>
      <c r="U27" s="138"/>
      <c r="V27" s="134"/>
      <c r="W27" s="134"/>
      <c r="X27" s="134"/>
      <c r="Y27" s="134"/>
      <c r="Z27" s="140"/>
      <c r="AA27" s="138"/>
      <c r="AB27" s="140" t="n">
        <f aca="false">N27+P27</f>
        <v>5</v>
      </c>
      <c r="AC27" s="140"/>
      <c r="AD27" s="154" t="b">
        <f aca="false">AB27&gt;AB25</f>
        <v>1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R31" s="132"/>
      <c r="S31" s="132"/>
      <c r="T31" s="132"/>
      <c r="U31" s="132"/>
    </row>
    <row r="32" customFormat="false" ht="15" hidden="false" customHeight="false" outlineLevel="0" collapsed="false"/>
    <row r="33" customFormat="false" ht="15" hidden="false" customHeight="false" outlineLevel="0" collapsed="false"/>
  </sheetData>
  <mergeCells count="1">
    <mergeCell ref="B4:P4"/>
  </mergeCells>
  <conditionalFormatting sqref="P25 P27">
    <cfRule type="expression" priority="2" aboveAverage="0" equalAverage="0" bottom="0" percent="0" rank="0" text="" dxfId="6">
      <formula>AA$26=0</formula>
    </cfRule>
  </conditionalFormatting>
  <conditionalFormatting sqref="H20 H11">
    <cfRule type="expression" priority="3" aboveAverage="0" equalAverage="0" bottom="0" percent="0" rank="0" text="" dxfId="7">
      <formula>U12=0</formula>
    </cfRule>
  </conditionalFormatting>
  <conditionalFormatting sqref="H22 H13">
    <cfRule type="expression" priority="4" aboveAverage="0" equalAverage="0" bottom="0" percent="0" rank="0" text="" dxfId="8">
      <formula>U12=0</formula>
    </cfRule>
  </conditionalFormatting>
  <conditionalFormatting sqref="P15 P17">
    <cfRule type="expression" priority="5" aboveAverage="0" equalAverage="0" bottom="0" percent="0" rank="0" text="" dxfId="9">
      <formula>AA$16=0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722222222222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1998-02-10T19:58:49Z</dcterms:created>
  <dc:creator>Thea-en-Ramon</dc:creator>
  <dc:description/>
  <dc:language>en-US</dc:language>
  <cp:lastModifiedBy/>
  <cp:lastPrinted>2023-03-15T20:11:48Z</cp:lastPrinted>
  <dcterms:modified xsi:type="dcterms:W3CDTF">2023-06-30T11:16:44Z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