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A19616B5-67EF-4997-90CC-DB259A4390DE}" xr6:coauthVersionLast="47" xr6:coauthVersionMax="47" xr10:uidLastSave="{00000000-0000-0000-0000-000000000000}"/>
  <bookViews>
    <workbookView xWindow="8385" yWindow="1035" windowWidth="19860" windowHeight="14040" tabRatio="546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teams'!$A$1:$Q$29</definedName>
    <definedName name="_xlnm.Print_Area" localSheetId="4">'Finales 8 teams'!$A$1:$Y$37</definedName>
    <definedName name="_xlnm.Print_Area" localSheetId="3">Uitslag!$A$2:$V$22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S11" i="3" l="1"/>
  <c r="V11" i="3" s="1"/>
  <c r="S12" i="3"/>
  <c r="V12" i="3" s="1"/>
  <c r="V22" i="3"/>
  <c r="V21" i="3"/>
  <c r="V20" i="3"/>
  <c r="V19" i="3"/>
  <c r="V18" i="3"/>
  <c r="V17" i="3"/>
  <c r="V16" i="3"/>
  <c r="V15" i="3"/>
  <c r="V14" i="3"/>
  <c r="V13" i="3"/>
  <c r="P28" i="19"/>
  <c r="AC32" i="19"/>
  <c r="A2" i="3" l="1"/>
  <c r="Z31" i="19"/>
  <c r="AC30" i="19"/>
  <c r="AC26" i="19"/>
  <c r="Z25" i="19"/>
  <c r="AC24" i="19"/>
  <c r="AC20" i="19"/>
  <c r="Z19" i="19"/>
  <c r="AC18" i="19"/>
  <c r="AC14" i="19"/>
  <c r="Z13" i="19"/>
  <c r="AC12" i="19"/>
  <c r="B4" i="19"/>
  <c r="AN33" i="19"/>
  <c r="AL32" i="19"/>
  <c r="AM32" i="19" s="1"/>
  <c r="X32" i="19" s="1"/>
  <c r="AN31" i="19"/>
  <c r="AI29" i="19"/>
  <c r="AF28" i="19"/>
  <c r="AI27" i="19"/>
  <c r="AN21" i="19"/>
  <c r="AL20" i="19"/>
  <c r="AN19" i="19"/>
  <c r="AI17" i="19"/>
  <c r="AF16" i="19"/>
  <c r="AI15" i="19"/>
  <c r="Z27" i="15"/>
  <c r="X26" i="15"/>
  <c r="Y26" i="15" s="1"/>
  <c r="Z25" i="15"/>
  <c r="B1" i="18"/>
  <c r="R21" i="15"/>
  <c r="S21" i="15" s="1"/>
  <c r="R12" i="15"/>
  <c r="S12" i="15" s="1"/>
  <c r="H12" i="15" s="1"/>
  <c r="X16" i="15"/>
  <c r="Y16" i="15" s="1"/>
  <c r="AA16" i="15" s="1"/>
  <c r="Z17" i="15"/>
  <c r="Z15" i="15"/>
  <c r="U22" i="15"/>
  <c r="U20" i="15"/>
  <c r="U13" i="15"/>
  <c r="U11" i="15"/>
  <c r="D22" i="3"/>
  <c r="D20" i="3"/>
  <c r="D19" i="3"/>
  <c r="D18" i="3"/>
  <c r="D17" i="3"/>
  <c r="D16" i="3"/>
  <c r="D21" i="3"/>
  <c r="D15" i="3"/>
  <c r="D14" i="3"/>
  <c r="D13" i="3"/>
  <c r="D12" i="3"/>
  <c r="D11" i="3"/>
  <c r="J10" i="12"/>
  <c r="J11" i="12"/>
  <c r="J12" i="12"/>
  <c r="J13" i="12"/>
  <c r="C13" i="3"/>
  <c r="C20" i="3"/>
  <c r="C14" i="3"/>
  <c r="C19" i="3"/>
  <c r="C22" i="3"/>
  <c r="C12" i="3"/>
  <c r="C11" i="3"/>
  <c r="C21" i="3"/>
  <c r="B4" i="15"/>
  <c r="B22" i="3"/>
  <c r="J79" i="12"/>
  <c r="J78" i="12"/>
  <c r="J77" i="12"/>
  <c r="J76" i="12"/>
  <c r="J73" i="12"/>
  <c r="J72" i="12"/>
  <c r="J71" i="12"/>
  <c r="J70" i="12"/>
  <c r="M22" i="3"/>
  <c r="R22" i="3" s="1"/>
  <c r="M21" i="3"/>
  <c r="M20" i="3"/>
  <c r="M19" i="3"/>
  <c r="L22" i="3"/>
  <c r="Q22" i="3" s="1"/>
  <c r="L21" i="3"/>
  <c r="L20" i="3"/>
  <c r="L19" i="3"/>
  <c r="K22" i="3"/>
  <c r="P22" i="3" s="1"/>
  <c r="K21" i="3"/>
  <c r="K20" i="3"/>
  <c r="K19" i="3"/>
  <c r="J22" i="3"/>
  <c r="O22" i="3" s="1"/>
  <c r="S22" i="3" s="1"/>
  <c r="J21" i="3"/>
  <c r="J20" i="3"/>
  <c r="J19" i="3"/>
  <c r="O19" i="3" s="1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B21" i="3"/>
  <c r="B20" i="3"/>
  <c r="B19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12" i="3"/>
  <c r="E12" i="3"/>
  <c r="F12" i="3"/>
  <c r="G12" i="3"/>
  <c r="H12" i="3"/>
  <c r="J12" i="3"/>
  <c r="K12" i="3"/>
  <c r="L12" i="3"/>
  <c r="M12" i="3"/>
  <c r="B13" i="3"/>
  <c r="E13" i="3"/>
  <c r="F13" i="3"/>
  <c r="G13" i="3"/>
  <c r="H13" i="3"/>
  <c r="J13" i="3"/>
  <c r="K13" i="3"/>
  <c r="L13" i="3"/>
  <c r="M13" i="3"/>
  <c r="B14" i="3"/>
  <c r="C15" i="3"/>
  <c r="C18" i="3"/>
  <c r="E14" i="3"/>
  <c r="F14" i="3"/>
  <c r="G14" i="3"/>
  <c r="H14" i="3"/>
  <c r="J14" i="3"/>
  <c r="K14" i="3"/>
  <c r="P14" i="3" s="1"/>
  <c r="L14" i="3"/>
  <c r="M14" i="3"/>
  <c r="B15" i="3"/>
  <c r="E15" i="3"/>
  <c r="F15" i="3"/>
  <c r="G15" i="3"/>
  <c r="H15" i="3"/>
  <c r="J15" i="3"/>
  <c r="O15" i="3" s="1"/>
  <c r="K15" i="3"/>
  <c r="P15" i="3" s="1"/>
  <c r="L15" i="3"/>
  <c r="M15" i="3"/>
  <c r="R15" i="3" s="1"/>
  <c r="B16" i="3"/>
  <c r="C16" i="3"/>
  <c r="C17" i="3"/>
  <c r="E16" i="3"/>
  <c r="F16" i="3"/>
  <c r="G16" i="3"/>
  <c r="H16" i="3"/>
  <c r="J16" i="3"/>
  <c r="K16" i="3"/>
  <c r="L16" i="3"/>
  <c r="M16" i="3"/>
  <c r="R16" i="3" s="1"/>
  <c r="B17" i="3"/>
  <c r="E17" i="3"/>
  <c r="F17" i="3"/>
  <c r="G17" i="3"/>
  <c r="H17" i="3"/>
  <c r="J17" i="3"/>
  <c r="K17" i="3"/>
  <c r="P17" i="3" s="1"/>
  <c r="L17" i="3"/>
  <c r="Q17" i="3" s="1"/>
  <c r="M17" i="3"/>
  <c r="B18" i="3"/>
  <c r="E18" i="3"/>
  <c r="F18" i="3"/>
  <c r="G18" i="3"/>
  <c r="H18" i="3"/>
  <c r="J18" i="3"/>
  <c r="K18" i="3"/>
  <c r="P18" i="3" s="1"/>
  <c r="L18" i="3"/>
  <c r="Q18" i="3" s="1"/>
  <c r="M18" i="3"/>
  <c r="R18" i="3" s="1"/>
  <c r="AH28" i="19" l="1"/>
  <c r="AJ29" i="19" s="1"/>
  <c r="AM20" i="19"/>
  <c r="X20" i="19" s="1"/>
  <c r="Q19" i="3"/>
  <c r="P19" i="3"/>
  <c r="R19" i="3"/>
  <c r="O18" i="3"/>
  <c r="S18" i="3" s="1"/>
  <c r="O17" i="3"/>
  <c r="R17" i="3"/>
  <c r="Q16" i="3"/>
  <c r="P16" i="3"/>
  <c r="O16" i="3"/>
  <c r="Q15" i="3"/>
  <c r="S15" i="3" s="1"/>
  <c r="Q14" i="3"/>
  <c r="K9" i="12"/>
  <c r="AA31" i="19"/>
  <c r="H31" i="19" s="1"/>
  <c r="AA25" i="19"/>
  <c r="H25" i="19" s="1"/>
  <c r="AA19" i="19"/>
  <c r="H19" i="19" s="1"/>
  <c r="AA13" i="19"/>
  <c r="H13" i="19" s="1"/>
  <c r="AP21" i="19"/>
  <c r="AP31" i="19"/>
  <c r="AO32" i="19"/>
  <c r="Y33" i="19" s="1"/>
  <c r="AP33" i="19"/>
  <c r="AG16" i="19"/>
  <c r="P16" i="19" s="1"/>
  <c r="AP19" i="19"/>
  <c r="AG28" i="19"/>
  <c r="AB25" i="15"/>
  <c r="AB27" i="15"/>
  <c r="AA26" i="15"/>
  <c r="P26" i="15"/>
  <c r="P16" i="15"/>
  <c r="T12" i="15"/>
  <c r="T21" i="15"/>
  <c r="AB17" i="15"/>
  <c r="Q17" i="15" s="1"/>
  <c r="AB15" i="15"/>
  <c r="Q15" i="15" s="1"/>
  <c r="O20" i="3"/>
  <c r="Q20" i="3"/>
  <c r="P20" i="3"/>
  <c r="R20" i="3"/>
  <c r="P21" i="3"/>
  <c r="R21" i="3"/>
  <c r="Q21" i="3"/>
  <c r="O21" i="3"/>
  <c r="R14" i="3"/>
  <c r="O14" i="3"/>
  <c r="R13" i="3"/>
  <c r="Q13" i="3"/>
  <c r="P13" i="3"/>
  <c r="O13" i="3"/>
  <c r="R12" i="3"/>
  <c r="Q12" i="3"/>
  <c r="P12" i="3"/>
  <c r="O12" i="3"/>
  <c r="P11" i="3"/>
  <c r="Q11" i="3"/>
  <c r="O11" i="3"/>
  <c r="R11" i="3"/>
  <c r="K75" i="12"/>
  <c r="K21" i="12"/>
  <c r="K69" i="12"/>
  <c r="K63" i="12"/>
  <c r="K45" i="12"/>
  <c r="K57" i="12"/>
  <c r="K51" i="12"/>
  <c r="K39" i="12"/>
  <c r="K27" i="12"/>
  <c r="K15" i="12"/>
  <c r="K33" i="12"/>
  <c r="S16" i="3" l="1"/>
  <c r="S21" i="3"/>
  <c r="AO20" i="19"/>
  <c r="Y19" i="19" s="1"/>
  <c r="AJ27" i="19"/>
  <c r="T33" i="19" s="1"/>
  <c r="AH16" i="19"/>
  <c r="AJ15" i="19" s="1"/>
  <c r="S19" i="3"/>
  <c r="S20" i="3"/>
  <c r="S17" i="3"/>
  <c r="S14" i="3"/>
  <c r="S13" i="3"/>
  <c r="AB31" i="19"/>
  <c r="AD32" i="19" s="1"/>
  <c r="AB25" i="19"/>
  <c r="AB19" i="19"/>
  <c r="AB13" i="19"/>
  <c r="Y31" i="19"/>
  <c r="Q25" i="15"/>
  <c r="Q27" i="15"/>
  <c r="V13" i="15"/>
  <c r="V11" i="15"/>
  <c r="V22" i="15"/>
  <c r="V20" i="15"/>
  <c r="H21" i="15"/>
  <c r="D12" i="19" l="1"/>
  <c r="D11" i="15"/>
  <c r="B11" i="15"/>
  <c r="D13" i="15"/>
  <c r="B13" i="15"/>
  <c r="D22" i="15"/>
  <c r="B22" i="15"/>
  <c r="D20" i="15"/>
  <c r="B20" i="15"/>
  <c r="Y21" i="19"/>
  <c r="T21" i="19"/>
  <c r="AJ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D30" i="19"/>
  <c r="L29" i="19" s="1"/>
  <c r="AD26" i="19"/>
  <c r="AD24" i="19"/>
  <c r="AD20" i="19"/>
  <c r="AD18" i="19"/>
  <c r="L17" i="19" s="1"/>
  <c r="AD14" i="19"/>
  <c r="AD12" i="19"/>
  <c r="L27" i="15"/>
  <c r="L25" i="15"/>
  <c r="L15" i="15"/>
  <c r="L17" i="15"/>
  <c r="L15" i="19" l="1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<sst xmlns="http://schemas.openxmlformats.org/spreadsheetml/2006/main" count="239" uniqueCount="130">
  <si>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</si>
  <si>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TOTAAL</t>
  </si>
  <si>
    <t>HALVE FINALE</t>
  </si>
  <si>
    <t>FINALE</t>
  </si>
  <si>
    <t>shoot-</t>
  </si>
  <si>
    <t>Totaal incl.</t>
  </si>
  <si>
    <t>off</t>
  </si>
  <si>
    <t>shoot-off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</si>
  <si>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</si>
  <si>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</si>
  <si>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</si>
  <si>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</si>
  <si>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</si>
  <si>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</si>
  <si>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</si>
  <si>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</si>
  <si>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</si>
  <si>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</si>
  <si>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</si>
  <si>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</si>
  <si>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</si>
  <si>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</si>
  <si>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</si>
  <si>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</si>
  <si>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</si>
  <si>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</si>
  <si>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</si>
  <si>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</si>
  <si>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</si>
  <si>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</si>
  <si>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</si>
  <si>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</si>
  <si>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</si>
  <si>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</si>
  <si>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</si>
  <si>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</si>
  <si>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</si>
  <si>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</si>
  <si>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</si>
  <si>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</si>
  <si>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</si>
  <si>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</si>
  <si>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</si>
  <si>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</si>
  <si>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</si>
  <si>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som beste</t>
  </si>
  <si>
    <t>3 scores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</si>
  <si>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</si>
  <si>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</si>
  <si>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</si>
  <si>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</si>
  <si>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</si>
  <si>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</si>
  <si>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</si>
  <si>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</si>
  <si>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</si>
  <si>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</si>
  <si>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</si>
  <si>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</si>
  <si>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</si>
  <si>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</si>
  <si>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</si>
  <si>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</si>
  <si>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</si>
  <si>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</si>
  <si>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</si>
  <si>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</si>
  <si>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</si>
  <si>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</si>
  <si>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</si>
  <si>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</si>
  <si>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Dit blad bevat de samenvatting van de uitslag van de voorrondes.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</si>
  <si>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</si>
  <si>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</si>
  <si>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</si>
  <si>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</si>
  <si>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</si>
  <si>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</si>
  <si>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</si>
  <si>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</si>
  <si>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</si>
  <si>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</si>
  <si>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</si>
  <si>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</si>
  <si>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r>
      <t xml:space="preserve">Sporters </t>
    </r>
    <r>
      <rPr>
        <sz val="10"/>
        <rFont val="Arial"/>
        <family val="2"/>
      </rPr>
      <t>(alfabetisch gesorteerd)</t>
    </r>
  </si>
  <si>
    <t>Controleer dat ze voor hun eigen vereniging invallen</t>
  </si>
  <si>
    <r>
      <rPr>
        <sz val="12"/>
        <color rgb="FFFF0000"/>
        <rFont val="Arial"/>
        <family val="2"/>
      </rPr>
      <t>Waarschuwing</t>
    </r>
    <r>
      <rPr>
        <sz val="12"/>
        <rFont val="Arial"/>
        <family val="2"/>
      </rPr>
      <t>: Excel niet handmatig vragen om te sorteren, want dan gaat transport tussen de bladen kapot.</t>
    </r>
  </si>
  <si>
    <t>KLEINE FINALE</t>
  </si>
  <si>
    <r>
      <t>Toegestane deelnemers</t>
    </r>
    <r>
      <rPr>
        <sz val="12"/>
        <rFont val="Arial"/>
        <family val="2"/>
      </rPr>
      <t>: alle RK-gerechtigde deelnemers met hun gemiddelde kunnen hier gevonden worden</t>
    </r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</si>
  <si>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</si>
  <si>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</si>
  <si>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</si>
  <si>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</si>
  <si>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</si>
  <si>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</si>
  <si>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</si>
  <si>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</si>
  <si>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</si>
  <si>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</si>
  <si>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</si>
  <si>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</si>
  <si>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</si>
  <si>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</si>
  <si>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</t>
    </r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</si>
  <si>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</si>
  <si>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Finales met 8/4 teams</t>
  </si>
  <si>
    <t>Bij 4 teams of minder, gebruik het blad Finales met 4 teams, anders Finales met 8 teams.</t>
  </si>
  <si>
    <t>Vul de scores in.</t>
  </si>
  <si>
    <t>De juiste team namen worden doorgezet naar de volgende ronde.</t>
  </si>
  <si>
    <t>Vul de scores van de finale.</t>
  </si>
  <si>
    <t>Vul de resultaten van de shoot-off in.</t>
  </si>
  <si>
    <t>Dit werkboek bestaat uit 6 bladen:</t>
  </si>
  <si>
    <t>Notitie</t>
  </si>
  <si>
    <t>Traditional Bow</t>
  </si>
  <si>
    <t>Vereniging 123</t>
  </si>
  <si>
    <t>E-mail vragen RK: info@handboogsport.nl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</si>
  <si>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</si>
  <si>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</si>
  <si>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</si>
  <si>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</si>
  <si>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</si>
  <si>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</si>
  <si>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</si>
  <si>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</si>
  <si>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Sorteer regels 11 t/m 22 op resultaat in kolom V, aflopend</t>
  </si>
  <si>
    <t>Controleer of er een shootoff (om een plek in de finale) of tossen nodig is (voor startplaats binnen de finale)</t>
  </si>
  <si>
    <t>Resultaat van de shootoffs / toss kan ingevoerd worden in kolom U.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</si>
  <si>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</si>
  <si>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</si>
  <si>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Instructies voor juist gebruik van dit BK programma voor de Indoor competitie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</si>
</sst>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9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i/>
      <sz val="12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9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1" fillId="0" borderId="0" xfId="1" applyNumberFormat="1" applyAlignment="1">
      <alignment horizontal="right"/>
    </xf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1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4" borderId="18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left" vertical="center"/>
    </xf>
    <xf numFmtId="164" fontId="14" fillId="4" borderId="19" xfId="1" applyNumberFormat="1" applyFont="1" applyFill="1" applyBorder="1" applyAlignment="1">
      <alignment horizontal="right" vertical="center"/>
    </xf>
    <xf numFmtId="0" fontId="14" fillId="4" borderId="21" xfId="1" applyFont="1" applyFill="1" applyBorder="1" applyAlignment="1">
      <alignment horizontal="center" vertical="center"/>
    </xf>
    <xf numFmtId="0" fontId="14" fillId="4" borderId="21" xfId="1" applyFont="1" applyFill="1" applyBorder="1" applyAlignment="1">
      <alignment horizontal="left" vertical="center"/>
    </xf>
    <xf numFmtId="164" fontId="14" fillId="4" borderId="21" xfId="1" applyNumberFormat="1" applyFont="1" applyFill="1" applyBorder="1" applyAlignment="1">
      <alignment horizontal="left" vertical="center"/>
    </xf>
    <xf numFmtId="164" fontId="14" fillId="4" borderId="22" xfId="1" applyNumberFormat="1" applyFont="1" applyFill="1" applyBorder="1" applyAlignment="1">
      <alignment horizontal="left" vertical="center"/>
    </xf>
    <xf numFmtId="0" fontId="28" fillId="0" borderId="0" xfId="1" applyFont="1" applyAlignment="1">
      <alignment horizontal="left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4" borderId="18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4" borderId="28" xfId="1" applyFont="1" applyFill="1" applyBorder="1" applyAlignment="1">
      <alignment horizontal="left" vertical="center"/>
    </xf>
    <xf numFmtId="0" fontId="20" fillId="4" borderId="20" xfId="1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3" xfId="0" applyFont="1" applyFill="1" applyBorder="1"/>
    <xf numFmtId="0" fontId="0" fillId="6" borderId="14" xfId="0" applyFill="1" applyBorder="1"/>
    <xf numFmtId="0" fontId="2" fillId="7" borderId="15" xfId="0" applyFont="1" applyFill="1" applyBorder="1" applyAlignment="1">
      <alignment vertical="center"/>
    </xf>
    <xf numFmtId="0" fontId="0" fillId="7" borderId="13" xfId="0" applyFill="1" applyBorder="1"/>
    <xf numFmtId="0" fontId="0" fillId="7" borderId="14" xfId="0" applyFill="1" applyBorder="1"/>
    <xf numFmtId="0" fontId="0" fillId="8" borderId="0" xfId="0" applyFill="1" applyAlignment="1">
      <alignment horizontal="left" vertical="center"/>
    </xf>
    <xf numFmtId="0" fontId="16" fillId="0" borderId="34" xfId="0" applyFont="1" applyBorder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10" fillId="0" borderId="0" xfId="0" applyFont="1" applyAlignment="1" applyProtection="1">
      <alignment horizontal="center" vertical="center"/>
      <protection locked="0"/>
    </xf>
    <xf numFmtId="0" fontId="0" fillId="5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6" fillId="2" borderId="0" xfId="0" applyFont="1" applyFill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0" fillId="2" borderId="0" xfId="0" applyFill="1" applyAlignment="1">
      <alignment vertical="center"/>
    </xf>
    <xf numFmtId="0" fontId="17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/>
    <xf numFmtId="0" fontId="14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left" vertical="center"/>
    </xf>
    <xf numFmtId="164" fontId="14" fillId="9" borderId="0" xfId="1" applyNumberFormat="1" applyFont="1" applyFill="1" applyAlignment="1">
      <alignment horizontal="right" vertical="center"/>
    </xf>
    <xf numFmtId="164" fontId="14" fillId="9" borderId="0" xfId="1" applyNumberFormat="1" applyFont="1" applyFill="1" applyAlignment="1">
      <alignment horizontal="left" vertical="center"/>
    </xf>
    <xf numFmtId="0" fontId="14" fillId="9" borderId="0" xfId="1" applyFont="1" applyFill="1" applyAlignment="1">
      <alignment horizontal="center"/>
    </xf>
    <xf numFmtId="0" fontId="14" fillId="4" borderId="38" xfId="1" applyFont="1" applyFill="1" applyBorder="1"/>
    <xf numFmtId="0" fontId="14" fillId="4" borderId="0" xfId="1" applyFont="1" applyFill="1"/>
    <xf numFmtId="0" fontId="1" fillId="4" borderId="0" xfId="1" applyFill="1"/>
    <xf numFmtId="164" fontId="1" fillId="4" borderId="0" xfId="1" applyNumberFormat="1" applyFill="1" applyAlignment="1">
      <alignment horizontal="right"/>
    </xf>
    <xf numFmtId="0" fontId="1" fillId="4" borderId="0" xfId="1" applyFill="1" applyAlignment="1">
      <alignment horizontal="center"/>
    </xf>
    <xf numFmtId="0" fontId="1" fillId="4" borderId="39" xfId="1" applyFill="1" applyBorder="1"/>
    <xf numFmtId="0" fontId="6" fillId="4" borderId="0" xfId="1" applyFont="1" applyFill="1" applyAlignment="1">
      <alignment vertical="center"/>
    </xf>
    <xf numFmtId="164" fontId="6" fillId="4" borderId="38" xfId="1" applyNumberFormat="1" applyFont="1" applyFill="1" applyBorder="1" applyAlignment="1">
      <alignment horizontal="left" vertical="center"/>
    </xf>
    <xf numFmtId="0" fontId="14" fillId="9" borderId="38" xfId="1" applyFont="1" applyFill="1" applyBorder="1" applyAlignment="1">
      <alignment horizontal="center" vertical="center"/>
    </xf>
    <xf numFmtId="0" fontId="14" fillId="9" borderId="39" xfId="1" applyFont="1" applyFill="1" applyBorder="1" applyAlignment="1">
      <alignment horizontal="center" vertical="center"/>
    </xf>
    <xf numFmtId="0" fontId="14" fillId="0" borderId="38" xfId="1" applyFont="1" applyBorder="1" applyAlignment="1">
      <alignment horizontal="center"/>
    </xf>
    <xf numFmtId="164" fontId="14" fillId="0" borderId="0" xfId="1" applyNumberFormat="1" applyFont="1" applyAlignment="1">
      <alignment horizontal="right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 applyProtection="1">
      <alignment horizontal="center"/>
      <protection locked="0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" fontId="15" fillId="0" borderId="39" xfId="0" applyNumberFormat="1" applyFont="1" applyBorder="1" applyAlignment="1">
      <alignment horizontal="center" vertical="center"/>
    </xf>
    <xf numFmtId="0" fontId="1" fillId="0" borderId="39" xfId="1" applyBorder="1"/>
    <xf numFmtId="164" fontId="1" fillId="0" borderId="0" xfId="1" applyNumberFormat="1" applyAlignment="1" applyProtection="1">
      <alignment horizontal="right"/>
      <protection locked="0"/>
    </xf>
    <xf numFmtId="0" fontId="0" fillId="0" borderId="38" xfId="0" applyBorder="1"/>
    <xf numFmtId="164" fontId="0" fillId="0" borderId="0" xfId="0" applyNumberFormat="1" applyAlignment="1">
      <alignment horizontal="right"/>
    </xf>
    <xf numFmtId="0" fontId="0" fillId="0" borderId="39" xfId="0" applyBorder="1"/>
    <xf numFmtId="0" fontId="14" fillId="0" borderId="20" xfId="1" applyFont="1" applyBorder="1" applyAlignment="1">
      <alignment horizontal="center"/>
    </xf>
    <xf numFmtId="0" fontId="14" fillId="0" borderId="21" xfId="1" applyFont="1" applyBorder="1" applyAlignment="1">
      <alignment horizontal="center"/>
    </xf>
    <xf numFmtId="0" fontId="1" fillId="0" borderId="21" xfId="1" applyBorder="1"/>
    <xf numFmtId="164" fontId="1" fillId="0" borderId="21" xfId="1" applyNumberFormat="1" applyBorder="1" applyAlignment="1">
      <alignment horizontal="right"/>
    </xf>
    <xf numFmtId="0" fontId="1" fillId="0" borderId="21" xfId="1" applyBorder="1" applyAlignment="1">
      <alignment horizontal="center"/>
    </xf>
    <xf numFmtId="0" fontId="1" fillId="0" borderId="22" xfId="1" applyBorder="1"/>
    <xf numFmtId="0" fontId="6" fillId="4" borderId="0" xfId="1" applyFont="1" applyFill="1" applyAlignment="1">
      <alignment horizontal="right" vertical="center"/>
    </xf>
    <xf numFmtId="0" fontId="6" fillId="4" borderId="38" xfId="1" applyFont="1" applyFill="1" applyBorder="1" applyAlignment="1">
      <alignment vertical="center"/>
    </xf>
    <xf numFmtId="49" fontId="3" fillId="4" borderId="0" xfId="1" applyNumberFormat="1" applyFont="1" applyFill="1" applyAlignment="1" applyProtection="1">
      <alignment horizontal="left" vertical="center"/>
      <protection locked="0"/>
    </xf>
    <xf numFmtId="0" fontId="6" fillId="4" borderId="0" xfId="1" applyFont="1" applyFill="1" applyAlignment="1" applyProtection="1">
      <alignment horizontal="left"/>
      <protection locked="0"/>
    </xf>
    <xf numFmtId="0" fontId="6" fillId="4" borderId="0" xfId="1" applyFont="1" applyFill="1" applyAlignment="1">
      <alignment vertical="top" wrapText="1"/>
    </xf>
    <xf numFmtId="0" fontId="6" fillId="4" borderId="0" xfId="1" applyFont="1" applyFill="1" applyAlignment="1">
      <alignment vertical="top"/>
    </xf>
    <xf numFmtId="0" fontId="6" fillId="4" borderId="39" xfId="1" applyFont="1" applyFill="1" applyBorder="1" applyAlignment="1">
      <alignment vertical="top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5" fillId="7" borderId="31" xfId="0" applyFont="1" applyFill="1" applyBorder="1" applyAlignment="1" applyProtection="1">
      <alignment horizontal="center" vertical="center"/>
      <protection locked="0"/>
    </xf>
    <xf numFmtId="0" fontId="5" fillId="7" borderId="30" xfId="0" applyFont="1" applyFill="1" applyBorder="1" applyAlignment="1" applyProtection="1">
      <alignment horizontal="center" vertical="center"/>
      <protection locked="0"/>
    </xf>
    <xf numFmtId="0" fontId="5" fillId="7" borderId="32" xfId="0" applyFont="1" applyFill="1" applyBorder="1" applyAlignment="1" applyProtection="1">
      <alignment horizontal="center" vertical="center"/>
      <protection locked="0"/>
    </xf>
    <xf numFmtId="0" fontId="5" fillId="7" borderId="35" xfId="0" applyFont="1" applyFill="1" applyBorder="1" applyAlignment="1" applyProtection="1">
      <alignment horizontal="center" vertical="center"/>
      <protection locked="0"/>
    </xf>
    <xf numFmtId="0" fontId="5" fillId="7" borderId="36" xfId="0" applyFont="1" applyFill="1" applyBorder="1" applyAlignment="1" applyProtection="1">
      <alignment horizontal="center" vertical="center"/>
      <protection locked="0"/>
    </xf>
    <xf numFmtId="0" fontId="5" fillId="7" borderId="37" xfId="0" applyFont="1" applyFill="1" applyBorder="1" applyAlignment="1" applyProtection="1">
      <alignment horizontal="center" vertical="center"/>
      <protection locked="0"/>
    </xf>
    <xf numFmtId="0" fontId="14" fillId="9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left" vertical="top" wrapText="1"/>
    </xf>
    <xf numFmtId="49" fontId="6" fillId="4" borderId="0" xfId="1" applyNumberFormat="1" applyFont="1" applyFill="1" applyAlignment="1" applyProtection="1">
      <alignment horizontal="left" vertical="center"/>
      <protection locked="0"/>
    </xf>
    <xf numFmtId="49" fontId="6" fillId="4" borderId="39" xfId="1" applyNumberFormat="1" applyFont="1" applyFill="1" applyBorder="1" applyAlignment="1" applyProtection="1">
      <alignment horizontal="left" vertical="center"/>
      <protection locked="0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7" borderId="15" xfId="0" applyFont="1" applyFill="1" applyBorder="1" applyAlignment="1" applyProtection="1">
      <alignment horizontal="center" vertical="center"/>
      <protection locked="0"/>
    </xf>
    <xf numFmtId="0" fontId="2" fillId="7" borderId="13" xfId="0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 applyProtection="1">
      <alignment horizontal="center" vertical="center"/>
      <protection locked="0"/>
    </xf>
    <xf numFmtId="0" fontId="12" fillId="5" borderId="1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</cellXfs>
  <cellStyles count="2">
    <cellStyle name="Normal" xfId="0" builtinId="0"/>
    <cellStyle name="Standaard_team model" xfId="1" xr:uid="{00000000-0005-0000-0000-000001000000}"/>
  </cellStyles>
  <dxfs count="17"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58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14" customWidth="1"/>
    <col min="2" max="2" width="103.21875" style="14" bestFit="1" customWidth="1"/>
    <col min="3" max="16384" width="8.88671875" style="14" hidden="1"/>
  </cols>
  <sheetData>
    <row r="1" spans="1:2" x14ac:dyDescent="0.2"/>
    <row r="2" spans="1:2" s="47" customFormat="1" ht="18" x14ac:dyDescent="0.25">
      <c r="A2" s="46" t="s">
        <v>129</v>
      </c>
    </row>
    <row r="3" spans="1:2" x14ac:dyDescent="0.2"/>
    <row r="4" spans="1:2" ht="61.5" customHeight="1" x14ac:dyDescent="0.2">
      <c r="A4" s="161" t="s">
        <v>128</v>
      </c>
      <c r="B4" s="161"/>
    </row>
    <row r="5" spans="1:2" x14ac:dyDescent="0.2">
      <c r="A5" s="50" t="s">
        <v>55</v>
      </c>
    </row>
    <row r="6" spans="1:2" x14ac:dyDescent="0.2">
      <c r="A6" s="50"/>
    </row>
    <row r="7" spans="1:2" x14ac:dyDescent="0.2">
      <c r="A7" s="14" t="s">
        <v>86</v>
      </c>
    </row>
    <row r="8" spans="1:2" x14ac:dyDescent="0.2"/>
    <row r="9" spans="1:2" x14ac:dyDescent="0.2">
      <c r="A9" s="14" t="s">
        <v>111</v>
      </c>
    </row>
    <row r="10" spans="1:2" ht="15.75" x14ac:dyDescent="0.25">
      <c r="B10" s="14" t="s">
        <v>63</v>
      </c>
    </row>
    <row r="11" spans="1:2" ht="15.75" x14ac:dyDescent="0.25">
      <c r="B11" s="2" t="s">
        <v>88</v>
      </c>
    </row>
    <row r="12" spans="1:2" ht="15.75" x14ac:dyDescent="0.25">
      <c r="B12" s="14" t="s">
        <v>62</v>
      </c>
    </row>
    <row r="13" spans="1:2" ht="15.75" x14ac:dyDescent="0.25">
      <c r="B13" s="14" t="s">
        <v>61</v>
      </c>
    </row>
    <row r="14" spans="1:2" ht="15.75" x14ac:dyDescent="0.25">
      <c r="B14" s="14" t="s">
        <v>103</v>
      </c>
    </row>
    <row r="15" spans="1:2" ht="15.75" x14ac:dyDescent="0.25">
      <c r="B15" s="14" t="s">
        <v>104</v>
      </c>
    </row>
    <row r="16" spans="1:2" x14ac:dyDescent="0.2"/>
    <row r="17" spans="1:2" ht="15.75" x14ac:dyDescent="0.25">
      <c r="A17" s="2" t="s">
        <v>89</v>
      </c>
    </row>
    <row r="18" spans="1:2" x14ac:dyDescent="0.2">
      <c r="B18" s="14" t="s">
        <v>122</v>
      </c>
    </row>
    <row r="19" spans="1:2" x14ac:dyDescent="0.2">
      <c r="B19" s="14" t="s">
        <v>90</v>
      </c>
    </row>
    <row r="20" spans="1:2" x14ac:dyDescent="0.2"/>
    <row r="21" spans="1:2" x14ac:dyDescent="0.2"/>
    <row r="22" spans="1:2" ht="15.75" x14ac:dyDescent="0.25">
      <c r="A22" s="2" t="s">
        <v>59</v>
      </c>
    </row>
    <row r="23" spans="1:2" x14ac:dyDescent="0.2">
      <c r="B23" s="14" t="s">
        <v>69</v>
      </c>
    </row>
    <row r="24" spans="1:2" ht="15.75" x14ac:dyDescent="0.25">
      <c r="B24" s="14" t="s">
        <v>91</v>
      </c>
    </row>
    <row r="25" spans="1:2" x14ac:dyDescent="0.2">
      <c r="B25" s="14" t="s">
        <v>123</v>
      </c>
    </row>
    <row r="26" spans="1:2" x14ac:dyDescent="0.2">
      <c r="B26" s="14" t="s">
        <v>72</v>
      </c>
    </row>
    <row r="27" spans="1:2" x14ac:dyDescent="0.2">
      <c r="B27" s="14" t="s">
        <v>92</v>
      </c>
    </row>
    <row r="28" spans="1:2" x14ac:dyDescent="0.2">
      <c r="B28" s="14" t="s">
        <v>70</v>
      </c>
    </row>
    <row r="29" spans="1:2" x14ac:dyDescent="0.2"/>
    <row r="30" spans="1:2" x14ac:dyDescent="0.2"/>
    <row r="31" spans="1:2" ht="15.75" x14ac:dyDescent="0.25">
      <c r="A31" s="2" t="s">
        <v>60</v>
      </c>
    </row>
    <row r="32" spans="1:2" ht="15.75" x14ac:dyDescent="0.25">
      <c r="A32" s="2"/>
      <c r="B32" s="14" t="s">
        <v>71</v>
      </c>
    </row>
    <row r="33" spans="1:2" x14ac:dyDescent="0.2">
      <c r="B33" s="14" t="s">
        <v>124</v>
      </c>
    </row>
    <row r="34" spans="1:2" x14ac:dyDescent="0.2">
      <c r="B34" s="14" t="s">
        <v>125</v>
      </c>
    </row>
    <row r="35" spans="1:2" x14ac:dyDescent="0.2">
      <c r="B35" s="14" t="s">
        <v>126</v>
      </c>
    </row>
    <row r="36" spans="1:2" x14ac:dyDescent="0.2">
      <c r="B36" s="14" t="s">
        <v>11</v>
      </c>
    </row>
    <row r="37" spans="1:2" x14ac:dyDescent="0.2">
      <c r="B37" s="14" t="s">
        <v>73</v>
      </c>
    </row>
    <row r="38" spans="1:2" x14ac:dyDescent="0.2"/>
    <row r="39" spans="1:2" ht="15.75" x14ac:dyDescent="0.25">
      <c r="A39" s="2" t="s">
        <v>105</v>
      </c>
    </row>
    <row r="40" spans="1:2" ht="15.75" x14ac:dyDescent="0.25">
      <c r="A40" s="2"/>
      <c r="B40" s="14" t="s">
        <v>106</v>
      </c>
    </row>
    <row r="41" spans="1:2" ht="15.75" x14ac:dyDescent="0.25">
      <c r="A41" s="2"/>
      <c r="B41" s="14" t="s">
        <v>81</v>
      </c>
    </row>
    <row r="42" spans="1:2" ht="15.75" x14ac:dyDescent="0.25">
      <c r="A42" s="2"/>
      <c r="B42" s="14" t="s">
        <v>74</v>
      </c>
    </row>
    <row r="43" spans="1:2" ht="15.75" x14ac:dyDescent="0.25">
      <c r="A43" s="2"/>
      <c r="B43" s="14" t="s">
        <v>107</v>
      </c>
    </row>
    <row r="44" spans="1:2" ht="15.75" x14ac:dyDescent="0.25">
      <c r="A44" s="2"/>
      <c r="B44" s="14" t="s">
        <v>82</v>
      </c>
    </row>
    <row r="45" spans="1:2" ht="15.75" x14ac:dyDescent="0.25">
      <c r="A45" s="2"/>
      <c r="B45" s="14" t="s">
        <v>110</v>
      </c>
    </row>
    <row r="46" spans="1:2" ht="15.75" x14ac:dyDescent="0.25">
      <c r="A46" s="2"/>
      <c r="B46" s="14" t="s">
        <v>11</v>
      </c>
    </row>
    <row r="47" spans="1:2" ht="15.75" x14ac:dyDescent="0.25">
      <c r="A47" s="2"/>
    </row>
    <row r="48" spans="1:2" x14ac:dyDescent="0.2">
      <c r="B48" s="14" t="s">
        <v>108</v>
      </c>
    </row>
    <row r="49" spans="2:2" x14ac:dyDescent="0.2">
      <c r="B49" s="14" t="s">
        <v>109</v>
      </c>
    </row>
    <row r="50" spans="2:2" x14ac:dyDescent="0.2">
      <c r="B50" s="14" t="s">
        <v>82</v>
      </c>
    </row>
    <row r="51" spans="2:2" x14ac:dyDescent="0.2">
      <c r="B51" s="14" t="s">
        <v>110</v>
      </c>
    </row>
    <row r="52" spans="2:2" x14ac:dyDescent="0.2">
      <c r="B52" s="14" t="s">
        <v>11</v>
      </c>
    </row>
    <row r="53" spans="2:2" x14ac:dyDescent="0.2"/>
    <row r="54" spans="2:2" x14ac:dyDescent="0.2">
      <c r="B54" s="14" t="s">
        <v>73</v>
      </c>
    </row>
    <row r="55" spans="2:2" x14ac:dyDescent="0.2"/>
    <row r="56" spans="2:2" x14ac:dyDescent="0.2"/>
    <row r="57" spans="2:2" x14ac:dyDescent="0.2">
      <c r="B57" s="14" t="s">
        <v>116</v>
      </c>
    </row>
    <row r="58" spans="2:2" x14ac:dyDescent="0.2">
      <c r="B58" s="14" t="s">
        <v>115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18" customWidth="1"/>
    <col min="2" max="2" width="4.44140625" style="45" customWidth="1"/>
    <col min="3" max="3" width="5.109375" style="20" customWidth="1"/>
    <col min="4" max="4" width="29.33203125" style="84" customWidth="1"/>
    <col min="5" max="5" width="7.77734375" style="19" customWidth="1"/>
    <col min="6" max="6" width="34.44140625" style="87" customWidth="1"/>
    <col min="7" max="7" width="9.6640625" style="81" customWidth="1"/>
    <col min="8" max="8" width="10.5546875" style="81" bestFit="1" customWidth="1"/>
    <col min="9" max="9" width="40.88671875" style="18" customWidth="1"/>
    <col min="10" max="10" width="7.109375" style="18" customWidth="1"/>
    <col min="11" max="16384" width="7.109375" style="18" hidden="1"/>
  </cols>
  <sheetData>
    <row r="1" spans="2:9" ht="24" thickBot="1" x14ac:dyDescent="0.25">
      <c r="B1" s="162" t="str">
        <f>'Deelnemers en Scores'!B2</f>
        <v>BK Indoor Teams, Klasse: komt hier</v>
      </c>
      <c r="C1" s="163"/>
      <c r="D1" s="163"/>
      <c r="E1" s="163"/>
      <c r="F1" s="163"/>
      <c r="G1" s="163"/>
      <c r="H1" s="163"/>
      <c r="I1" s="164"/>
    </row>
    <row r="2" spans="2:9" x14ac:dyDescent="0.2">
      <c r="C2" s="30"/>
    </row>
    <row r="3" spans="2:9" customFormat="1" ht="15" x14ac:dyDescent="0.2"/>
    <row r="4" spans="2:9" customFormat="1" ht="15" x14ac:dyDescent="0.2"/>
    <row r="6" spans="2:9" ht="20.25" x14ac:dyDescent="0.2">
      <c r="D6" s="85" t="s">
        <v>120</v>
      </c>
    </row>
    <row r="7" spans="2:9" ht="14.25" x14ac:dyDescent="0.2">
      <c r="D7" s="86" t="s">
        <v>121</v>
      </c>
    </row>
    <row r="8" spans="2:9" ht="14.25" x14ac:dyDescent="0.2">
      <c r="D8" s="86" t="s">
        <v>83</v>
      </c>
    </row>
    <row r="9" spans="2:9" x14ac:dyDescent="0.2">
      <c r="D9" s="45"/>
    </row>
    <row r="10" spans="2:9" x14ac:dyDescent="0.2">
      <c r="D10" s="78" t="s">
        <v>64</v>
      </c>
    </row>
    <row r="11" spans="2:9" x14ac:dyDescent="0.2">
      <c r="D11" s="78" t="s">
        <v>66</v>
      </c>
    </row>
    <row r="12" spans="2:9" x14ac:dyDescent="0.2">
      <c r="D12" s="78" t="s">
        <v>85</v>
      </c>
    </row>
    <row r="13" spans="2:9" x14ac:dyDescent="0.2">
      <c r="D13" s="45" t="s">
        <v>68</v>
      </c>
    </row>
    <row r="14" spans="2:9" ht="13.5" thickBot="1" x14ac:dyDescent="0.25"/>
    <row r="15" spans="2:9" ht="15" customHeight="1" x14ac:dyDescent="0.2">
      <c r="B15" s="88"/>
      <c r="C15" s="71"/>
      <c r="D15" s="72"/>
      <c r="E15" s="71"/>
      <c r="F15" s="72"/>
      <c r="G15" s="82"/>
      <c r="H15" s="82"/>
      <c r="I15" s="73"/>
    </row>
    <row r="16" spans="2:9" ht="13.5" thickBot="1" x14ac:dyDescent="0.25">
      <c r="B16" s="89"/>
      <c r="C16" s="74"/>
      <c r="D16" s="75" t="s">
        <v>12</v>
      </c>
      <c r="E16" s="74" t="s">
        <v>14</v>
      </c>
      <c r="F16" s="75" t="s">
        <v>84</v>
      </c>
      <c r="G16" s="76" t="s">
        <v>47</v>
      </c>
      <c r="H16" s="76" t="s">
        <v>65</v>
      </c>
      <c r="I16" s="77" t="s">
        <v>112</v>
      </c>
    </row>
    <row r="17" spans="2:9" x14ac:dyDescent="0.2">
      <c r="E17" s="20"/>
      <c r="F17" s="84"/>
      <c r="G17" s="83"/>
      <c r="H17" s="83"/>
    </row>
    <row r="18" spans="2:9" x14ac:dyDescent="0.2">
      <c r="B18" s="48"/>
      <c r="C18" s="28"/>
      <c r="D18" s="29" t="s">
        <v>114</v>
      </c>
      <c r="E18" s="28">
        <v>123456</v>
      </c>
      <c r="F18" s="48" t="s">
        <v>67</v>
      </c>
      <c r="G18" s="44">
        <v>7.7770000000000001</v>
      </c>
      <c r="H18" s="44" t="s">
        <v>113</v>
      </c>
      <c r="I18" s="49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2"/>
  <sheetViews>
    <sheetView zoomScaleNormal="100" workbookViewId="0"/>
  </sheetViews>
  <sheetFormatPr defaultColWidth="0" defaultRowHeight="12.75" x14ac:dyDescent="0.2"/>
  <cols>
    <col min="1" max="1" width="3.109375" style="18" customWidth="1"/>
    <col min="2" max="2" width="4.44140625" style="20" customWidth="1"/>
    <col min="3" max="3" width="5.109375" style="20" customWidth="1"/>
    <col min="4" max="4" width="29.33203125" style="20" customWidth="1"/>
    <col min="5" max="5" width="7.77734375" style="18" customWidth="1"/>
    <col min="6" max="6" width="34.44140625" style="18" customWidth="1"/>
    <col min="7" max="7" width="9.6640625" style="43" customWidth="1"/>
    <col min="8" max="9" width="3.6640625" style="19" customWidth="1"/>
    <col min="10" max="10" width="6.77734375" style="19" customWidth="1"/>
    <col min="11" max="11" width="6.77734375" style="18" customWidth="1"/>
    <col min="12" max="12" width="3.33203125" style="18" customWidth="1"/>
    <col min="13" max="16384" width="7.109375" style="18" hidden="1"/>
  </cols>
  <sheetData>
    <row r="1" spans="1:11" ht="13.5" thickBot="1" x14ac:dyDescent="0.25"/>
    <row r="2" spans="1:11" ht="24" thickBot="1" x14ac:dyDescent="0.25">
      <c r="B2" s="165" t="s">
        <v>117</v>
      </c>
      <c r="C2" s="166"/>
      <c r="D2" s="166"/>
      <c r="E2" s="166"/>
      <c r="F2" s="166"/>
      <c r="G2" s="166"/>
      <c r="H2" s="166"/>
      <c r="I2" s="166"/>
      <c r="J2" s="166"/>
      <c r="K2" s="167"/>
    </row>
    <row r="3" spans="1:11" x14ac:dyDescent="0.2">
      <c r="B3" s="124"/>
      <c r="C3" s="125"/>
      <c r="D3" s="125"/>
      <c r="E3" s="126"/>
      <c r="F3" s="126"/>
      <c r="G3" s="127"/>
      <c r="H3" s="128"/>
      <c r="I3" s="128"/>
      <c r="J3" s="128"/>
      <c r="K3" s="129"/>
    </row>
    <row r="4" spans="1:11" ht="23.25" customHeight="1" x14ac:dyDescent="0.2">
      <c r="B4" s="154" t="s">
        <v>16</v>
      </c>
      <c r="C4" s="130"/>
      <c r="D4" s="155"/>
      <c r="E4" s="130" t="s">
        <v>52</v>
      </c>
      <c r="F4" s="169" t="s">
        <v>53</v>
      </c>
      <c r="G4" s="153" t="s">
        <v>10</v>
      </c>
      <c r="H4" s="170" t="s">
        <v>41</v>
      </c>
      <c r="I4" s="170"/>
      <c r="J4" s="170"/>
      <c r="K4" s="171"/>
    </row>
    <row r="5" spans="1:11" ht="15" x14ac:dyDescent="0.2">
      <c r="A5" s="29"/>
      <c r="B5" s="131"/>
      <c r="C5" s="156"/>
      <c r="D5" s="157"/>
      <c r="E5" s="156"/>
      <c r="F5" s="169"/>
      <c r="G5" s="156"/>
      <c r="H5" s="158"/>
      <c r="I5" s="158"/>
      <c r="J5" s="158"/>
      <c r="K5" s="159"/>
    </row>
    <row r="6" spans="1:11" ht="15" customHeight="1" x14ac:dyDescent="0.2">
      <c r="B6" s="132"/>
      <c r="C6" s="119"/>
      <c r="D6" s="119"/>
      <c r="E6" s="119"/>
      <c r="F6" s="120" t="s">
        <v>13</v>
      </c>
      <c r="G6" s="121" t="s">
        <v>54</v>
      </c>
      <c r="H6" s="168" t="s">
        <v>56</v>
      </c>
      <c r="I6" s="168"/>
      <c r="J6" s="119" t="s">
        <v>8</v>
      </c>
      <c r="K6" s="133" t="s">
        <v>8</v>
      </c>
    </row>
    <row r="7" spans="1:11" x14ac:dyDescent="0.2">
      <c r="B7" s="132" t="s">
        <v>0</v>
      </c>
      <c r="C7" s="119"/>
      <c r="D7" s="120" t="s">
        <v>12</v>
      </c>
      <c r="E7" s="119" t="s">
        <v>14</v>
      </c>
      <c r="F7" s="120" t="s">
        <v>15</v>
      </c>
      <c r="G7" s="122" t="s">
        <v>119</v>
      </c>
      <c r="H7" s="123" t="s">
        <v>57</v>
      </c>
      <c r="I7" s="123" t="s">
        <v>58</v>
      </c>
      <c r="J7" s="119" t="s">
        <v>118</v>
      </c>
      <c r="K7" s="133" t="s">
        <v>9</v>
      </c>
    </row>
    <row r="8" spans="1:11" x14ac:dyDescent="0.2">
      <c r="B8" s="134"/>
      <c r="E8" s="20"/>
      <c r="F8" s="20"/>
      <c r="G8" s="135"/>
      <c r="H8" s="20"/>
      <c r="I8" s="20"/>
      <c r="J8" s="20"/>
      <c r="K8" s="136"/>
    </row>
    <row r="9" spans="1:11" x14ac:dyDescent="0.2">
      <c r="B9" s="137">
        <v>1</v>
      </c>
      <c r="C9" s="138"/>
      <c r="D9" s="139" t="s">
        <v>20</v>
      </c>
      <c r="E9" s="138"/>
      <c r="F9" s="139" t="s">
        <v>19</v>
      </c>
      <c r="G9" s="140">
        <v>888.8</v>
      </c>
      <c r="H9" s="138"/>
      <c r="I9" s="138"/>
      <c r="J9" s="20"/>
      <c r="K9" s="141">
        <f>SUM(J10:J13)-MINA(J10:J13)</f>
        <v>0</v>
      </c>
    </row>
    <row r="10" spans="1:11" x14ac:dyDescent="0.2">
      <c r="B10" s="137"/>
      <c r="C10" s="138"/>
      <c r="D10" s="138"/>
      <c r="E10" s="28">
        <v>123456</v>
      </c>
      <c r="F10" s="29" t="s">
        <v>48</v>
      </c>
      <c r="G10" s="44">
        <v>7.7770000000000001</v>
      </c>
      <c r="H10" s="28">
        <v>0</v>
      </c>
      <c r="I10" s="28">
        <v>0</v>
      </c>
      <c r="J10" s="19">
        <f>SUM(H10:I10)</f>
        <v>0</v>
      </c>
      <c r="K10" s="142"/>
    </row>
    <row r="11" spans="1:11" x14ac:dyDescent="0.2">
      <c r="B11" s="137"/>
      <c r="C11" s="138"/>
      <c r="D11" s="138"/>
      <c r="E11" s="28">
        <v>123456</v>
      </c>
      <c r="F11" s="29" t="s">
        <v>49</v>
      </c>
      <c r="G11" s="44">
        <v>7.7770000000000001</v>
      </c>
      <c r="H11" s="28">
        <v>0</v>
      </c>
      <c r="I11" s="28">
        <v>0</v>
      </c>
      <c r="J11" s="19">
        <f>SUM(H11:I11)</f>
        <v>0</v>
      </c>
      <c r="K11" s="142"/>
    </row>
    <row r="12" spans="1:11" x14ac:dyDescent="0.2">
      <c r="B12" s="137"/>
      <c r="C12" s="138"/>
      <c r="D12" s="138"/>
      <c r="E12" s="28">
        <v>123456</v>
      </c>
      <c r="F12" s="29" t="s">
        <v>50</v>
      </c>
      <c r="G12" s="44">
        <v>7.7770000000000001</v>
      </c>
      <c r="H12" s="28">
        <v>0</v>
      </c>
      <c r="I12" s="28">
        <v>0</v>
      </c>
      <c r="J12" s="19">
        <f>SUM(H12:I12)</f>
        <v>0</v>
      </c>
      <c r="K12" s="142"/>
    </row>
    <row r="13" spans="1:11" x14ac:dyDescent="0.2">
      <c r="B13" s="137"/>
      <c r="C13" s="138"/>
      <c r="D13" s="138"/>
      <c r="E13" s="28">
        <v>123456</v>
      </c>
      <c r="F13" s="29" t="s">
        <v>51</v>
      </c>
      <c r="G13" s="44">
        <v>7.7770000000000001</v>
      </c>
      <c r="H13" s="28">
        <v>0</v>
      </c>
      <c r="I13" s="28">
        <v>0</v>
      </c>
      <c r="J13" s="19">
        <f>SUM(H13:I13)</f>
        <v>0</v>
      </c>
      <c r="K13" s="142"/>
    </row>
    <row r="14" spans="1:11" x14ac:dyDescent="0.2">
      <c r="B14" s="137"/>
      <c r="C14" s="138"/>
      <c r="D14" s="138"/>
      <c r="E14" s="28"/>
      <c r="F14" s="29"/>
      <c r="G14" s="143"/>
      <c r="H14" s="28"/>
      <c r="I14" s="28"/>
      <c r="K14" s="142"/>
    </row>
    <row r="15" spans="1:11" x14ac:dyDescent="0.2">
      <c r="B15" s="137">
        <v>2</v>
      </c>
      <c r="C15" s="138"/>
      <c r="D15" s="139" t="s">
        <v>21</v>
      </c>
      <c r="E15" s="138"/>
      <c r="F15" s="139" t="s">
        <v>17</v>
      </c>
      <c r="G15" s="140">
        <v>888.8</v>
      </c>
      <c r="H15" s="28"/>
      <c r="I15" s="28"/>
      <c r="J15" s="20"/>
      <c r="K15" s="141">
        <f>IF(COUNTA(J16:J19)&lt;3,0,IF(COUNTA(J16:J19)=3,SUM(J16:J19),IF(SUM(J16:J19)&gt;0,SUM(J16:J19)-MINA(J16:J19),0)))</f>
        <v>0</v>
      </c>
    </row>
    <row r="16" spans="1:11" x14ac:dyDescent="0.2">
      <c r="B16" s="137"/>
      <c r="C16" s="138"/>
      <c r="D16" s="138"/>
      <c r="E16" s="28">
        <v>123456</v>
      </c>
      <c r="F16" s="29" t="s">
        <v>48</v>
      </c>
      <c r="G16" s="44">
        <v>7.7770000000000001</v>
      </c>
      <c r="H16" s="28">
        <v>0</v>
      </c>
      <c r="I16" s="28">
        <v>0</v>
      </c>
      <c r="J16" s="19">
        <f>SUM(H16:I16)</f>
        <v>0</v>
      </c>
      <c r="K16" s="142"/>
    </row>
    <row r="17" spans="2:11" x14ac:dyDescent="0.2">
      <c r="B17" s="137"/>
      <c r="C17" s="138"/>
      <c r="D17" s="138"/>
      <c r="E17" s="28">
        <v>123456</v>
      </c>
      <c r="F17" s="29" t="s">
        <v>49</v>
      </c>
      <c r="G17" s="44">
        <v>7.7770000000000001</v>
      </c>
      <c r="H17" s="28">
        <v>0</v>
      </c>
      <c r="I17" s="28">
        <v>0</v>
      </c>
      <c r="J17" s="19">
        <f>SUM(H17:I17)</f>
        <v>0</v>
      </c>
      <c r="K17" s="142"/>
    </row>
    <row r="18" spans="2:11" x14ac:dyDescent="0.2">
      <c r="B18" s="137"/>
      <c r="C18" s="138"/>
      <c r="D18" s="138"/>
      <c r="E18" s="28">
        <v>123456</v>
      </c>
      <c r="F18" s="29" t="s">
        <v>50</v>
      </c>
      <c r="G18" s="44">
        <v>7.7770000000000001</v>
      </c>
      <c r="H18" s="28">
        <v>0</v>
      </c>
      <c r="I18" s="28">
        <v>0</v>
      </c>
      <c r="J18" s="19">
        <f>SUM(H18:I18)</f>
        <v>0</v>
      </c>
      <c r="K18" s="142"/>
    </row>
    <row r="19" spans="2:11" x14ac:dyDescent="0.2">
      <c r="B19" s="137"/>
      <c r="C19" s="138"/>
      <c r="D19" s="138"/>
      <c r="E19" s="28">
        <v>123456</v>
      </c>
      <c r="F19" s="29" t="s">
        <v>51</v>
      </c>
      <c r="G19" s="44">
        <v>7.7770000000000001</v>
      </c>
      <c r="H19" s="28">
        <v>0</v>
      </c>
      <c r="I19" s="28">
        <v>0</v>
      </c>
      <c r="J19" s="19">
        <f>SUM(H19:I19)</f>
        <v>0</v>
      </c>
      <c r="K19" s="142"/>
    </row>
    <row r="20" spans="2:11" x14ac:dyDescent="0.2">
      <c r="B20" s="137"/>
      <c r="C20" s="138"/>
      <c r="D20" s="138"/>
      <c r="E20" s="28"/>
      <c r="F20" s="29"/>
      <c r="G20" s="143"/>
      <c r="H20" s="28"/>
      <c r="I20" s="28"/>
      <c r="K20" s="142"/>
    </row>
    <row r="21" spans="2:11" x14ac:dyDescent="0.2">
      <c r="B21" s="137">
        <v>3</v>
      </c>
      <c r="C21" s="138"/>
      <c r="D21" s="139" t="s">
        <v>22</v>
      </c>
      <c r="E21" s="138"/>
      <c r="F21" s="139" t="s">
        <v>18</v>
      </c>
      <c r="G21" s="140">
        <v>888.8</v>
      </c>
      <c r="H21" s="28"/>
      <c r="I21" s="28"/>
      <c r="J21" s="20"/>
      <c r="K21" s="141">
        <f>IF(COUNTA(J22:J25)&lt;3,0,IF(COUNTA(J22:J25)=3,SUM(J22:J25),IF(SUM(J22:J25)&gt;0,SUM(J22:J25)-MINA(J22:J25),0)))</f>
        <v>0</v>
      </c>
    </row>
    <row r="22" spans="2:11" x14ac:dyDescent="0.2">
      <c r="B22" s="137"/>
      <c r="C22" s="138"/>
      <c r="D22" s="138"/>
      <c r="E22" s="28">
        <v>123456</v>
      </c>
      <c r="F22" s="29" t="s">
        <v>48</v>
      </c>
      <c r="G22" s="44">
        <v>7.7770000000000001</v>
      </c>
      <c r="H22" s="28">
        <v>0</v>
      </c>
      <c r="I22" s="28">
        <v>0</v>
      </c>
      <c r="J22" s="19">
        <f>SUM(H22:I22)</f>
        <v>0</v>
      </c>
      <c r="K22" s="142"/>
    </row>
    <row r="23" spans="2:11" x14ac:dyDescent="0.2">
      <c r="B23" s="137"/>
      <c r="C23" s="138"/>
      <c r="D23" s="138"/>
      <c r="E23" s="28">
        <v>123456</v>
      </c>
      <c r="F23" s="29" t="s">
        <v>49</v>
      </c>
      <c r="G23" s="44">
        <v>7.7770000000000001</v>
      </c>
      <c r="H23" s="28">
        <v>0</v>
      </c>
      <c r="I23" s="28">
        <v>0</v>
      </c>
      <c r="J23" s="19">
        <f>SUM(H23:I23)</f>
        <v>0</v>
      </c>
      <c r="K23" s="142"/>
    </row>
    <row r="24" spans="2:11" x14ac:dyDescent="0.2">
      <c r="B24" s="137"/>
      <c r="C24" s="138"/>
      <c r="D24" s="138"/>
      <c r="E24" s="28">
        <v>123456</v>
      </c>
      <c r="F24" s="29" t="s">
        <v>50</v>
      </c>
      <c r="G24" s="44">
        <v>7.7770000000000001</v>
      </c>
      <c r="H24" s="28">
        <v>0</v>
      </c>
      <c r="I24" s="28">
        <v>0</v>
      </c>
      <c r="J24" s="19">
        <f>SUM(H24:I24)</f>
        <v>0</v>
      </c>
      <c r="K24" s="142"/>
    </row>
    <row r="25" spans="2:11" x14ac:dyDescent="0.2">
      <c r="B25" s="137"/>
      <c r="C25" s="138"/>
      <c r="D25" s="138"/>
      <c r="E25" s="28">
        <v>123456</v>
      </c>
      <c r="F25" s="29" t="s">
        <v>51</v>
      </c>
      <c r="G25" s="44">
        <v>7.7770000000000001</v>
      </c>
      <c r="H25" s="28">
        <v>0</v>
      </c>
      <c r="I25" s="28">
        <v>0</v>
      </c>
      <c r="J25" s="19">
        <f>SUM(H25:I25)</f>
        <v>0</v>
      </c>
      <c r="K25" s="142"/>
    </row>
    <row r="26" spans="2:11" x14ac:dyDescent="0.2">
      <c r="B26" s="137"/>
      <c r="C26" s="138"/>
      <c r="D26" s="138"/>
      <c r="E26" s="28"/>
      <c r="F26" s="29"/>
      <c r="G26" s="143"/>
      <c r="H26" s="28"/>
      <c r="I26" s="28"/>
      <c r="K26" s="142"/>
    </row>
    <row r="27" spans="2:11" x14ac:dyDescent="0.2">
      <c r="B27" s="137">
        <v>4</v>
      </c>
      <c r="C27" s="138"/>
      <c r="D27" s="139" t="s">
        <v>38</v>
      </c>
      <c r="E27" s="138"/>
      <c r="F27" s="139" t="s">
        <v>23</v>
      </c>
      <c r="G27" s="140">
        <v>888.8</v>
      </c>
      <c r="H27" s="28"/>
      <c r="I27" s="28"/>
      <c r="J27" s="20"/>
      <c r="K27" s="141">
        <f>IF(COUNTA(J28:J31)&lt;3,0,IF(COUNTA(J28:J31)=3,SUM(J28:J31),IF(SUM(J28:J31)&gt;0,SUM(J28:J31)-MINA(J28:J31),0)))</f>
        <v>0</v>
      </c>
    </row>
    <row r="28" spans="2:11" x14ac:dyDescent="0.2">
      <c r="B28" s="137"/>
      <c r="C28" s="138"/>
      <c r="D28" s="138"/>
      <c r="E28" s="28">
        <v>123456</v>
      </c>
      <c r="F28" s="29" t="s">
        <v>48</v>
      </c>
      <c r="G28" s="44">
        <v>7.7770000000000001</v>
      </c>
      <c r="H28" s="28">
        <v>0</v>
      </c>
      <c r="I28" s="28">
        <v>0</v>
      </c>
      <c r="J28" s="19">
        <f>SUM(H28:I28)</f>
        <v>0</v>
      </c>
      <c r="K28" s="142"/>
    </row>
    <row r="29" spans="2:11" x14ac:dyDescent="0.2">
      <c r="B29" s="137"/>
      <c r="C29" s="138"/>
      <c r="D29" s="138"/>
      <c r="E29" s="28">
        <v>123456</v>
      </c>
      <c r="F29" s="29" t="s">
        <v>49</v>
      </c>
      <c r="G29" s="44">
        <v>7.7770000000000001</v>
      </c>
      <c r="H29" s="28">
        <v>0</v>
      </c>
      <c r="I29" s="28">
        <v>0</v>
      </c>
      <c r="J29" s="19">
        <f>SUM(H29:I29)</f>
        <v>0</v>
      </c>
      <c r="K29" s="142"/>
    </row>
    <row r="30" spans="2:11" x14ac:dyDescent="0.2">
      <c r="B30" s="137"/>
      <c r="C30" s="138"/>
      <c r="D30" s="138"/>
      <c r="E30" s="28">
        <v>123456</v>
      </c>
      <c r="F30" s="29" t="s">
        <v>50</v>
      </c>
      <c r="G30" s="44">
        <v>7.7770000000000001</v>
      </c>
      <c r="H30" s="28">
        <v>0</v>
      </c>
      <c r="I30" s="28">
        <v>0</v>
      </c>
      <c r="J30" s="19">
        <f>SUM(H30:I30)</f>
        <v>0</v>
      </c>
      <c r="K30" s="142"/>
    </row>
    <row r="31" spans="2:11" x14ac:dyDescent="0.2">
      <c r="B31" s="137"/>
      <c r="C31" s="138"/>
      <c r="D31" s="138"/>
      <c r="E31" s="28">
        <v>123456</v>
      </c>
      <c r="F31" s="29" t="s">
        <v>51</v>
      </c>
      <c r="G31" s="44">
        <v>7.7770000000000001</v>
      </c>
      <c r="H31" s="28">
        <v>0</v>
      </c>
      <c r="I31" s="28">
        <v>0</v>
      </c>
      <c r="J31" s="19">
        <f>SUM(H31:I31)</f>
        <v>0</v>
      </c>
      <c r="K31" s="142"/>
    </row>
    <row r="32" spans="2:11" x14ac:dyDescent="0.2">
      <c r="B32" s="137"/>
      <c r="C32" s="138"/>
      <c r="D32" s="138"/>
      <c r="E32" s="28"/>
      <c r="F32" s="29"/>
      <c r="G32" s="143"/>
      <c r="H32" s="28"/>
      <c r="I32" s="28"/>
      <c r="K32" s="142"/>
    </row>
    <row r="33" spans="2:11" x14ac:dyDescent="0.2">
      <c r="B33" s="137">
        <v>5</v>
      </c>
      <c r="C33" s="138"/>
      <c r="D33" s="139" t="s">
        <v>39</v>
      </c>
      <c r="E33" s="138"/>
      <c r="F33" s="139" t="s">
        <v>40</v>
      </c>
      <c r="G33" s="140">
        <v>888.8</v>
      </c>
      <c r="H33" s="28"/>
      <c r="I33" s="28"/>
      <c r="J33" s="20"/>
      <c r="K33" s="141">
        <f>IF(COUNTA(J34:J37)&lt;3,0,IF(COUNTA(J34:J37)=3,SUM(J34:J37),IF(SUM(J34:J37)&gt;0,SUM(J34:J37)-MINA(J34:J37),0)))</f>
        <v>0</v>
      </c>
    </row>
    <row r="34" spans="2:11" x14ac:dyDescent="0.2">
      <c r="B34" s="137"/>
      <c r="C34" s="138"/>
      <c r="D34" s="138"/>
      <c r="E34" s="28">
        <v>123456</v>
      </c>
      <c r="F34" s="29" t="s">
        <v>48</v>
      </c>
      <c r="G34" s="44">
        <v>7.7770000000000001</v>
      </c>
      <c r="H34" s="28">
        <v>0</v>
      </c>
      <c r="I34" s="28">
        <v>0</v>
      </c>
      <c r="J34" s="19">
        <f>SUM(H34:I34)</f>
        <v>0</v>
      </c>
      <c r="K34" s="142"/>
    </row>
    <row r="35" spans="2:11" x14ac:dyDescent="0.2">
      <c r="B35" s="137"/>
      <c r="C35" s="138"/>
      <c r="D35" s="138"/>
      <c r="E35" s="28">
        <v>123456</v>
      </c>
      <c r="F35" s="29" t="s">
        <v>49</v>
      </c>
      <c r="G35" s="44">
        <v>7.7770000000000001</v>
      </c>
      <c r="H35" s="28">
        <v>0</v>
      </c>
      <c r="I35" s="28">
        <v>0</v>
      </c>
      <c r="J35" s="19">
        <f>SUM(H35:I35)</f>
        <v>0</v>
      </c>
      <c r="K35" s="142"/>
    </row>
    <row r="36" spans="2:11" x14ac:dyDescent="0.2">
      <c r="B36" s="137"/>
      <c r="C36" s="138"/>
      <c r="D36" s="138"/>
      <c r="E36" s="28">
        <v>123456</v>
      </c>
      <c r="F36" s="29" t="s">
        <v>50</v>
      </c>
      <c r="G36" s="44">
        <v>7.7770000000000001</v>
      </c>
      <c r="H36" s="28">
        <v>0</v>
      </c>
      <c r="I36" s="28">
        <v>0</v>
      </c>
      <c r="J36" s="19">
        <f>SUM(H36:I36)</f>
        <v>0</v>
      </c>
      <c r="K36" s="142"/>
    </row>
    <row r="37" spans="2:11" x14ac:dyDescent="0.2">
      <c r="B37" s="137"/>
      <c r="C37" s="138"/>
      <c r="D37" s="138"/>
      <c r="E37" s="28">
        <v>123456</v>
      </c>
      <c r="F37" s="29" t="s">
        <v>51</v>
      </c>
      <c r="G37" s="44">
        <v>7.7770000000000001</v>
      </c>
      <c r="H37" s="28">
        <v>0</v>
      </c>
      <c r="I37" s="28">
        <v>0</v>
      </c>
      <c r="J37" s="19">
        <f>SUM(H37:I37)</f>
        <v>0</v>
      </c>
      <c r="K37" s="142"/>
    </row>
    <row r="38" spans="2:11" x14ac:dyDescent="0.2">
      <c r="B38" s="137"/>
      <c r="C38" s="138"/>
      <c r="D38" s="138"/>
      <c r="E38" s="28"/>
      <c r="F38" s="29"/>
      <c r="G38" s="143"/>
      <c r="H38" s="28"/>
      <c r="I38" s="28"/>
      <c r="K38" s="142"/>
    </row>
    <row r="39" spans="2:11" x14ac:dyDescent="0.2">
      <c r="B39" s="137">
        <v>6</v>
      </c>
      <c r="C39" s="138"/>
      <c r="D39" s="139" t="s">
        <v>36</v>
      </c>
      <c r="E39" s="138"/>
      <c r="F39" s="139" t="s">
        <v>37</v>
      </c>
      <c r="G39" s="140">
        <v>888.8</v>
      </c>
      <c r="H39" s="28"/>
      <c r="I39" s="28"/>
      <c r="J39" s="20"/>
      <c r="K39" s="141">
        <f>IF(COUNTA(J40:J43)&lt;3,0,IF(COUNTA(J40:J43)=3,SUM(J40:J43),IF(SUM(J40:J43)&gt;0,SUM(J40:J43)-MINA(J40:J43),0)))</f>
        <v>0</v>
      </c>
    </row>
    <row r="40" spans="2:11" x14ac:dyDescent="0.2">
      <c r="B40" s="137"/>
      <c r="C40" s="138"/>
      <c r="D40" s="138"/>
      <c r="E40" s="28">
        <v>123456</v>
      </c>
      <c r="F40" s="29" t="s">
        <v>48</v>
      </c>
      <c r="G40" s="44">
        <v>7.7770000000000001</v>
      </c>
      <c r="H40" s="28">
        <v>0</v>
      </c>
      <c r="I40" s="28">
        <v>0</v>
      </c>
      <c r="J40" s="19">
        <f>SUM(H40:I40)</f>
        <v>0</v>
      </c>
      <c r="K40" s="142"/>
    </row>
    <row r="41" spans="2:11" x14ac:dyDescent="0.2">
      <c r="B41" s="137"/>
      <c r="C41" s="138"/>
      <c r="D41" s="138"/>
      <c r="E41" s="28">
        <v>123456</v>
      </c>
      <c r="F41" s="29" t="s">
        <v>49</v>
      </c>
      <c r="G41" s="44">
        <v>7.7770000000000001</v>
      </c>
      <c r="H41" s="28">
        <v>0</v>
      </c>
      <c r="I41" s="28">
        <v>0</v>
      </c>
      <c r="J41" s="19">
        <f>SUM(H41:I41)</f>
        <v>0</v>
      </c>
      <c r="K41" s="142"/>
    </row>
    <row r="42" spans="2:11" x14ac:dyDescent="0.2">
      <c r="B42" s="137"/>
      <c r="C42" s="138"/>
      <c r="D42" s="138"/>
      <c r="E42" s="28">
        <v>123456</v>
      </c>
      <c r="F42" s="29" t="s">
        <v>50</v>
      </c>
      <c r="G42" s="44">
        <v>7.7770000000000001</v>
      </c>
      <c r="H42" s="28">
        <v>0</v>
      </c>
      <c r="I42" s="28">
        <v>0</v>
      </c>
      <c r="J42" s="19">
        <f>SUM(H42:I42)</f>
        <v>0</v>
      </c>
      <c r="K42" s="142"/>
    </row>
    <row r="43" spans="2:11" x14ac:dyDescent="0.2">
      <c r="B43" s="137"/>
      <c r="C43" s="138"/>
      <c r="D43" s="138"/>
      <c r="E43" s="28">
        <v>123456</v>
      </c>
      <c r="F43" s="29" t="s">
        <v>51</v>
      </c>
      <c r="G43" s="44">
        <v>7.7770000000000001</v>
      </c>
      <c r="H43" s="28">
        <v>0</v>
      </c>
      <c r="I43" s="28">
        <v>0</v>
      </c>
      <c r="J43" s="19">
        <f>SUM(H43:I43)</f>
        <v>0</v>
      </c>
      <c r="K43" s="142"/>
    </row>
    <row r="44" spans="2:11" x14ac:dyDescent="0.2">
      <c r="B44" s="137"/>
      <c r="C44" s="138"/>
      <c r="D44" s="138"/>
      <c r="E44" s="28"/>
      <c r="F44" s="29"/>
      <c r="G44" s="143"/>
      <c r="H44" s="28"/>
      <c r="I44" s="28"/>
      <c r="K44" s="142"/>
    </row>
    <row r="45" spans="2:11" x14ac:dyDescent="0.2">
      <c r="B45" s="137">
        <v>7</v>
      </c>
      <c r="C45" s="138"/>
      <c r="D45" s="139" t="s">
        <v>34</v>
      </c>
      <c r="E45" s="138"/>
      <c r="F45" s="139" t="s">
        <v>35</v>
      </c>
      <c r="G45" s="140">
        <v>888.8</v>
      </c>
      <c r="H45" s="28"/>
      <c r="I45" s="28"/>
      <c r="J45" s="20"/>
      <c r="K45" s="141">
        <f>IF(COUNTA(J46:J49)&lt;3,0,IF(COUNTA(J46:J49)=3,SUM(J46:J49),IF(SUM(J46:J49)&gt;0,SUM(J46:J49)-MINA(J46:J49),0)))</f>
        <v>0</v>
      </c>
    </row>
    <row r="46" spans="2:11" x14ac:dyDescent="0.2">
      <c r="B46" s="137"/>
      <c r="C46" s="138"/>
      <c r="D46" s="138"/>
      <c r="E46" s="28">
        <v>123456</v>
      </c>
      <c r="F46" s="29" t="s">
        <v>48</v>
      </c>
      <c r="G46" s="44">
        <v>7.7770000000000001</v>
      </c>
      <c r="H46" s="28">
        <v>0</v>
      </c>
      <c r="I46" s="28">
        <v>0</v>
      </c>
      <c r="J46" s="19">
        <f>SUM(H46:I46)</f>
        <v>0</v>
      </c>
      <c r="K46" s="142"/>
    </row>
    <row r="47" spans="2:11" x14ac:dyDescent="0.2">
      <c r="B47" s="137"/>
      <c r="C47" s="138"/>
      <c r="D47" s="138"/>
      <c r="E47" s="28">
        <v>123456</v>
      </c>
      <c r="F47" s="29" t="s">
        <v>49</v>
      </c>
      <c r="G47" s="44">
        <v>7.7770000000000001</v>
      </c>
      <c r="H47" s="28">
        <v>0</v>
      </c>
      <c r="I47" s="28">
        <v>0</v>
      </c>
      <c r="J47" s="19">
        <f>SUM(H47:I47)</f>
        <v>0</v>
      </c>
      <c r="K47" s="142"/>
    </row>
    <row r="48" spans="2:11" x14ac:dyDescent="0.2">
      <c r="B48" s="137"/>
      <c r="C48" s="138"/>
      <c r="D48" s="138"/>
      <c r="E48" s="28">
        <v>123456</v>
      </c>
      <c r="F48" s="29" t="s">
        <v>50</v>
      </c>
      <c r="G48" s="44">
        <v>7.7770000000000001</v>
      </c>
      <c r="H48" s="28">
        <v>0</v>
      </c>
      <c r="I48" s="28">
        <v>0</v>
      </c>
      <c r="J48" s="19">
        <f>SUM(H48:I48)</f>
        <v>0</v>
      </c>
      <c r="K48" s="142"/>
    </row>
    <row r="49" spans="1:11" x14ac:dyDescent="0.2">
      <c r="B49" s="137"/>
      <c r="C49" s="138"/>
      <c r="D49" s="138"/>
      <c r="E49" s="28">
        <v>123456</v>
      </c>
      <c r="F49" s="29" t="s">
        <v>51</v>
      </c>
      <c r="G49" s="44">
        <v>7.7770000000000001</v>
      </c>
      <c r="H49" s="28">
        <v>0</v>
      </c>
      <c r="I49" s="28">
        <v>0</v>
      </c>
      <c r="J49" s="19">
        <f>SUM(H49:I49)</f>
        <v>0</v>
      </c>
      <c r="K49" s="142"/>
    </row>
    <row r="50" spans="1:11" x14ac:dyDescent="0.2">
      <c r="B50" s="137"/>
      <c r="C50" s="138"/>
      <c r="D50" s="138"/>
      <c r="E50" s="28"/>
      <c r="F50" s="29"/>
      <c r="G50" s="143"/>
      <c r="H50" s="28"/>
      <c r="I50" s="28"/>
      <c r="K50" s="142"/>
    </row>
    <row r="51" spans="1:11" x14ac:dyDescent="0.2">
      <c r="B51" s="137">
        <v>8</v>
      </c>
      <c r="C51" s="138"/>
      <c r="D51" s="139" t="s">
        <v>32</v>
      </c>
      <c r="E51" s="138"/>
      <c r="F51" s="139" t="s">
        <v>33</v>
      </c>
      <c r="G51" s="140">
        <v>888.8</v>
      </c>
      <c r="H51" s="28"/>
      <c r="I51" s="28"/>
      <c r="J51" s="20"/>
      <c r="K51" s="141">
        <f>IF(COUNTA(J52:J55)&lt;3,0,IF(COUNTA(J52:J55)=3,SUM(J52:J55),IF(SUM(J52:J55)&gt;0,SUM(J52:J55)-MINA(J52:J55),0)))</f>
        <v>0</v>
      </c>
    </row>
    <row r="52" spans="1:11" x14ac:dyDescent="0.2">
      <c r="B52" s="137"/>
      <c r="C52" s="138"/>
      <c r="D52" s="138"/>
      <c r="E52" s="28">
        <v>123456</v>
      </c>
      <c r="F52" s="29" t="s">
        <v>48</v>
      </c>
      <c r="G52" s="44">
        <v>7.7770000000000001</v>
      </c>
      <c r="H52" s="28">
        <v>0</v>
      </c>
      <c r="I52" s="28">
        <v>0</v>
      </c>
      <c r="J52" s="19">
        <f>SUM(H52:I52)</f>
        <v>0</v>
      </c>
      <c r="K52" s="142"/>
    </row>
    <row r="53" spans="1:11" x14ac:dyDescent="0.2">
      <c r="B53" s="137"/>
      <c r="C53" s="138"/>
      <c r="D53" s="138"/>
      <c r="E53" s="28">
        <v>123456</v>
      </c>
      <c r="F53" s="29" t="s">
        <v>49</v>
      </c>
      <c r="G53" s="44">
        <v>7.7770000000000001</v>
      </c>
      <c r="H53" s="28">
        <v>0</v>
      </c>
      <c r="I53" s="28">
        <v>0</v>
      </c>
      <c r="J53" s="19">
        <f>SUM(H53:I53)</f>
        <v>0</v>
      </c>
      <c r="K53" s="142"/>
    </row>
    <row r="54" spans="1:11" x14ac:dyDescent="0.2">
      <c r="B54" s="137"/>
      <c r="C54" s="138"/>
      <c r="D54" s="138"/>
      <c r="E54" s="28">
        <v>123456</v>
      </c>
      <c r="F54" s="29" t="s">
        <v>50</v>
      </c>
      <c r="G54" s="44">
        <v>7.7770000000000001</v>
      </c>
      <c r="H54" s="28">
        <v>0</v>
      </c>
      <c r="I54" s="28">
        <v>0</v>
      </c>
      <c r="J54" s="19">
        <f>SUM(H54:I54)</f>
        <v>0</v>
      </c>
      <c r="K54" s="142"/>
    </row>
    <row r="55" spans="1:11" x14ac:dyDescent="0.2">
      <c r="B55" s="137"/>
      <c r="C55" s="138"/>
      <c r="D55" s="138"/>
      <c r="E55" s="28">
        <v>123456</v>
      </c>
      <c r="F55" s="29" t="s">
        <v>51</v>
      </c>
      <c r="G55" s="44">
        <v>7.7770000000000001</v>
      </c>
      <c r="H55" s="28">
        <v>0</v>
      </c>
      <c r="I55" s="28">
        <v>0</v>
      </c>
      <c r="J55" s="19">
        <f>SUM(H55:I55)</f>
        <v>0</v>
      </c>
      <c r="K55" s="142"/>
    </row>
    <row r="56" spans="1:11" x14ac:dyDescent="0.2">
      <c r="B56" s="137"/>
      <c r="C56" s="138"/>
      <c r="D56" s="138"/>
      <c r="E56" s="28"/>
      <c r="F56" s="29"/>
      <c r="G56" s="143"/>
      <c r="H56" s="28"/>
      <c r="I56" s="28"/>
      <c r="K56" s="142"/>
    </row>
    <row r="57" spans="1:11" x14ac:dyDescent="0.2">
      <c r="B57" s="137">
        <v>9</v>
      </c>
      <c r="C57" s="138"/>
      <c r="D57" s="139" t="s">
        <v>30</v>
      </c>
      <c r="E57" s="138"/>
      <c r="F57" s="139" t="s">
        <v>31</v>
      </c>
      <c r="G57" s="140">
        <v>888.8</v>
      </c>
      <c r="H57" s="28"/>
      <c r="I57" s="28"/>
      <c r="J57" s="20"/>
      <c r="K57" s="141">
        <f>IF(COUNTA(J58:J61)&lt;3,0,IF(COUNTA(J58:J61)=3,SUM(J58:J61),IF(SUM(J58:J61)&gt;0,SUM(J58:J61)-MINA(J58:J61),0)))</f>
        <v>0</v>
      </c>
    </row>
    <row r="58" spans="1:11" x14ac:dyDescent="0.2">
      <c r="B58" s="137"/>
      <c r="C58" s="138"/>
      <c r="D58" s="138"/>
      <c r="E58" s="28">
        <v>123456</v>
      </c>
      <c r="F58" s="29" t="s">
        <v>48</v>
      </c>
      <c r="G58" s="44">
        <v>7.7770000000000001</v>
      </c>
      <c r="H58" s="28">
        <v>0</v>
      </c>
      <c r="I58" s="28">
        <v>0</v>
      </c>
      <c r="J58" s="19">
        <f>SUM(H58:I58)</f>
        <v>0</v>
      </c>
      <c r="K58" s="142"/>
    </row>
    <row r="59" spans="1:11" x14ac:dyDescent="0.2">
      <c r="B59" s="137"/>
      <c r="C59" s="138"/>
      <c r="D59" s="138"/>
      <c r="E59" s="28">
        <v>123456</v>
      </c>
      <c r="F59" s="29" t="s">
        <v>49</v>
      </c>
      <c r="G59" s="44">
        <v>7.7770000000000001</v>
      </c>
      <c r="H59" s="28">
        <v>0</v>
      </c>
      <c r="I59" s="28">
        <v>0</v>
      </c>
      <c r="J59" s="19">
        <f>SUM(H59:I59)</f>
        <v>0</v>
      </c>
      <c r="K59" s="142"/>
    </row>
    <row r="60" spans="1:11" x14ac:dyDescent="0.2">
      <c r="B60" s="137"/>
      <c r="C60" s="138"/>
      <c r="D60" s="138"/>
      <c r="E60" s="28">
        <v>123456</v>
      </c>
      <c r="F60" s="29" t="s">
        <v>50</v>
      </c>
      <c r="G60" s="44">
        <v>7.7770000000000001</v>
      </c>
      <c r="H60" s="28">
        <v>0</v>
      </c>
      <c r="I60" s="28">
        <v>0</v>
      </c>
      <c r="J60" s="19">
        <f>SUM(H60:I60)</f>
        <v>0</v>
      </c>
      <c r="K60" s="142"/>
    </row>
    <row r="61" spans="1:11" x14ac:dyDescent="0.2">
      <c r="B61" s="137"/>
      <c r="C61" s="138"/>
      <c r="D61" s="138"/>
      <c r="E61" s="28">
        <v>123456</v>
      </c>
      <c r="F61" s="29" t="s">
        <v>51</v>
      </c>
      <c r="G61" s="44">
        <v>7.7770000000000001</v>
      </c>
      <c r="H61" s="28">
        <v>0</v>
      </c>
      <c r="I61" s="28">
        <v>0</v>
      </c>
      <c r="J61" s="19">
        <f>SUM(H61:I61)</f>
        <v>0</v>
      </c>
      <c r="K61" s="142"/>
    </row>
    <row r="62" spans="1:11" ht="15" x14ac:dyDescent="0.2">
      <c r="A62"/>
      <c r="B62" s="144"/>
      <c r="C62"/>
      <c r="D62"/>
      <c r="E62"/>
      <c r="F62"/>
      <c r="G62" s="145"/>
      <c r="H62" s="28"/>
      <c r="I62" s="28"/>
      <c r="J62"/>
      <c r="K62" s="146"/>
    </row>
    <row r="63" spans="1:11" x14ac:dyDescent="0.2">
      <c r="B63" s="137">
        <v>10</v>
      </c>
      <c r="C63" s="138"/>
      <c r="D63" s="139" t="s">
        <v>28</v>
      </c>
      <c r="E63" s="138"/>
      <c r="F63" s="139" t="s">
        <v>29</v>
      </c>
      <c r="G63" s="140">
        <v>888.8</v>
      </c>
      <c r="H63" s="28"/>
      <c r="I63" s="28"/>
      <c r="J63" s="20"/>
      <c r="K63" s="141">
        <f>IF(COUNTA(J64:J67)&lt;3,0,IF(COUNTA(J64:J67)=3,SUM(J64:J67),IF(SUM(J64:J67)&gt;0,SUM(J64:J67)-MINA(J64:J67),0)))</f>
        <v>0</v>
      </c>
    </row>
    <row r="64" spans="1:11" x14ac:dyDescent="0.2">
      <c r="B64" s="137"/>
      <c r="C64" s="138"/>
      <c r="D64" s="138"/>
      <c r="E64" s="28">
        <v>123456</v>
      </c>
      <c r="F64" s="29" t="s">
        <v>48</v>
      </c>
      <c r="G64" s="44">
        <v>7.7770000000000001</v>
      </c>
      <c r="H64" s="28">
        <v>0</v>
      </c>
      <c r="I64" s="28">
        <v>0</v>
      </c>
      <c r="J64" s="19">
        <f>SUM(H64:I64)</f>
        <v>0</v>
      </c>
      <c r="K64" s="142"/>
    </row>
    <row r="65" spans="2:11" x14ac:dyDescent="0.2">
      <c r="B65" s="137"/>
      <c r="C65" s="138"/>
      <c r="D65" s="138"/>
      <c r="E65" s="28">
        <v>123456</v>
      </c>
      <c r="F65" s="29" t="s">
        <v>49</v>
      </c>
      <c r="G65" s="44">
        <v>7.7770000000000001</v>
      </c>
      <c r="H65" s="28">
        <v>0</v>
      </c>
      <c r="I65" s="28">
        <v>0</v>
      </c>
      <c r="J65" s="19">
        <f>SUM(H65:I65)</f>
        <v>0</v>
      </c>
      <c r="K65" s="142"/>
    </row>
    <row r="66" spans="2:11" x14ac:dyDescent="0.2">
      <c r="B66" s="137"/>
      <c r="C66" s="138"/>
      <c r="D66" s="138"/>
      <c r="E66" s="28">
        <v>123456</v>
      </c>
      <c r="F66" s="29" t="s">
        <v>50</v>
      </c>
      <c r="G66" s="44">
        <v>7.7770000000000001</v>
      </c>
      <c r="H66" s="28">
        <v>0</v>
      </c>
      <c r="I66" s="28">
        <v>0</v>
      </c>
      <c r="J66" s="19">
        <f>SUM(H66:I66)</f>
        <v>0</v>
      </c>
      <c r="K66" s="142"/>
    </row>
    <row r="67" spans="2:11" x14ac:dyDescent="0.2">
      <c r="B67" s="137"/>
      <c r="C67" s="138"/>
      <c r="D67" s="138"/>
      <c r="E67" s="28">
        <v>123456</v>
      </c>
      <c r="F67" s="29" t="s">
        <v>51</v>
      </c>
      <c r="G67" s="44">
        <v>7.7770000000000001</v>
      </c>
      <c r="H67" s="28">
        <v>0</v>
      </c>
      <c r="I67" s="28">
        <v>0</v>
      </c>
      <c r="J67" s="19">
        <f>SUM(H67:I67)</f>
        <v>0</v>
      </c>
      <c r="K67" s="142"/>
    </row>
    <row r="68" spans="2:11" x14ac:dyDescent="0.2">
      <c r="B68" s="134"/>
      <c r="H68" s="28"/>
      <c r="I68" s="28"/>
      <c r="K68" s="142"/>
    </row>
    <row r="69" spans="2:11" x14ac:dyDescent="0.2">
      <c r="B69" s="137">
        <v>11</v>
      </c>
      <c r="C69" s="138"/>
      <c r="D69" s="139" t="s">
        <v>27</v>
      </c>
      <c r="E69" s="138"/>
      <c r="F69" s="139" t="s">
        <v>26</v>
      </c>
      <c r="G69" s="140">
        <v>888.8</v>
      </c>
      <c r="H69" s="28"/>
      <c r="I69" s="28"/>
      <c r="J69" s="20"/>
      <c r="K69" s="141">
        <f>IF(COUNTA(J70:J73)&lt;3,0,IF(COUNTA(J70:J73)=3,SUM(J70:J73),IF(SUM(J70:J73)&gt;0,SUM(J70:J73)-MINA(J70:J73),0)))</f>
        <v>0</v>
      </c>
    </row>
    <row r="70" spans="2:11" x14ac:dyDescent="0.2">
      <c r="B70" s="137"/>
      <c r="C70" s="138"/>
      <c r="D70" s="138"/>
      <c r="E70" s="28">
        <v>123456</v>
      </c>
      <c r="F70" s="29" t="s">
        <v>48</v>
      </c>
      <c r="G70" s="44">
        <v>7.7770000000000001</v>
      </c>
      <c r="H70" s="28">
        <v>0</v>
      </c>
      <c r="I70" s="28">
        <v>0</v>
      </c>
      <c r="J70" s="19">
        <f>SUM(H70:I70)</f>
        <v>0</v>
      </c>
      <c r="K70" s="142"/>
    </row>
    <row r="71" spans="2:11" x14ac:dyDescent="0.2">
      <c r="B71" s="137"/>
      <c r="C71" s="138"/>
      <c r="D71" s="138"/>
      <c r="E71" s="28">
        <v>123456</v>
      </c>
      <c r="F71" s="29" t="s">
        <v>49</v>
      </c>
      <c r="G71" s="44">
        <v>7.7770000000000001</v>
      </c>
      <c r="H71" s="28">
        <v>0</v>
      </c>
      <c r="I71" s="28">
        <v>0</v>
      </c>
      <c r="J71" s="19">
        <f>SUM(H71:I71)</f>
        <v>0</v>
      </c>
      <c r="K71" s="142"/>
    </row>
    <row r="72" spans="2:11" x14ac:dyDescent="0.2">
      <c r="B72" s="137"/>
      <c r="C72" s="138"/>
      <c r="D72" s="138"/>
      <c r="E72" s="28">
        <v>123456</v>
      </c>
      <c r="F72" s="29" t="s">
        <v>50</v>
      </c>
      <c r="G72" s="44">
        <v>7.7770000000000001</v>
      </c>
      <c r="H72" s="28">
        <v>0</v>
      </c>
      <c r="I72" s="28">
        <v>0</v>
      </c>
      <c r="J72" s="19">
        <f>SUM(H72:I72)</f>
        <v>0</v>
      </c>
      <c r="K72" s="142"/>
    </row>
    <row r="73" spans="2:11" x14ac:dyDescent="0.2">
      <c r="B73" s="137"/>
      <c r="C73" s="138"/>
      <c r="D73" s="138"/>
      <c r="E73" s="28">
        <v>123456</v>
      </c>
      <c r="F73" s="29" t="s">
        <v>51</v>
      </c>
      <c r="G73" s="44">
        <v>7.7770000000000001</v>
      </c>
      <c r="H73" s="28">
        <v>0</v>
      </c>
      <c r="I73" s="28">
        <v>0</v>
      </c>
      <c r="J73" s="19">
        <f>SUM(H73:I73)</f>
        <v>0</v>
      </c>
      <c r="K73" s="142"/>
    </row>
    <row r="74" spans="2:11" x14ac:dyDescent="0.2">
      <c r="B74" s="134"/>
      <c r="H74" s="28"/>
      <c r="I74" s="28"/>
      <c r="K74" s="142"/>
    </row>
    <row r="75" spans="2:11" x14ac:dyDescent="0.2">
      <c r="B75" s="137">
        <v>12</v>
      </c>
      <c r="C75" s="138"/>
      <c r="D75" s="139" t="s">
        <v>24</v>
      </c>
      <c r="E75" s="138"/>
      <c r="F75" s="139" t="s">
        <v>25</v>
      </c>
      <c r="G75" s="140">
        <v>888.8</v>
      </c>
      <c r="H75" s="28"/>
      <c r="I75" s="28"/>
      <c r="J75" s="20"/>
      <c r="K75" s="141">
        <f>IF(COUNTA(J76:J79)&lt;3,0,IF(COUNTA(J76:J79)=3,SUM(J76:J79),IF(SUM(J76:J79)&gt;0,SUM(J76:J79)-MINA(J76:J79),0)))</f>
        <v>0</v>
      </c>
    </row>
    <row r="76" spans="2:11" x14ac:dyDescent="0.2">
      <c r="B76" s="137"/>
      <c r="C76" s="138"/>
      <c r="D76" s="138"/>
      <c r="E76" s="28">
        <v>123456</v>
      </c>
      <c r="F76" s="29" t="s">
        <v>48</v>
      </c>
      <c r="G76" s="44">
        <v>7.7770000000000001</v>
      </c>
      <c r="H76" s="28">
        <v>0</v>
      </c>
      <c r="I76" s="28">
        <v>0</v>
      </c>
      <c r="J76" s="19">
        <f>SUM(H76:I76)</f>
        <v>0</v>
      </c>
      <c r="K76" s="142"/>
    </row>
    <row r="77" spans="2:11" x14ac:dyDescent="0.2">
      <c r="B77" s="137"/>
      <c r="C77" s="138"/>
      <c r="D77" s="138"/>
      <c r="E77" s="28">
        <v>123456</v>
      </c>
      <c r="F77" s="29" t="s">
        <v>49</v>
      </c>
      <c r="G77" s="44">
        <v>7.7770000000000001</v>
      </c>
      <c r="H77" s="28">
        <v>0</v>
      </c>
      <c r="I77" s="28">
        <v>0</v>
      </c>
      <c r="J77" s="19">
        <f>SUM(H77:I77)</f>
        <v>0</v>
      </c>
      <c r="K77" s="142"/>
    </row>
    <row r="78" spans="2:11" x14ac:dyDescent="0.2">
      <c r="B78" s="137"/>
      <c r="C78" s="138"/>
      <c r="D78" s="138"/>
      <c r="E78" s="28">
        <v>123456</v>
      </c>
      <c r="F78" s="29" t="s">
        <v>50</v>
      </c>
      <c r="G78" s="44">
        <v>7.7770000000000001</v>
      </c>
      <c r="H78" s="28">
        <v>0</v>
      </c>
      <c r="I78" s="28">
        <v>0</v>
      </c>
      <c r="J78" s="19">
        <f>SUM(H78:I78)</f>
        <v>0</v>
      </c>
      <c r="K78" s="142"/>
    </row>
    <row r="79" spans="2:11" x14ac:dyDescent="0.2">
      <c r="B79" s="137"/>
      <c r="C79" s="138"/>
      <c r="D79" s="138"/>
      <c r="E79" s="28">
        <v>123456</v>
      </c>
      <c r="F79" s="29" t="s">
        <v>51</v>
      </c>
      <c r="G79" s="44">
        <v>7.7770000000000001</v>
      </c>
      <c r="H79" s="28">
        <v>0</v>
      </c>
      <c r="I79" s="28">
        <v>0</v>
      </c>
      <c r="J79" s="19">
        <f>SUM(H79:I79)</f>
        <v>0</v>
      </c>
      <c r="K79" s="142"/>
    </row>
    <row r="80" spans="2:11" ht="13.5" thickBot="1" x14ac:dyDescent="0.25">
      <c r="B80" s="147"/>
      <c r="C80" s="148"/>
      <c r="D80" s="148"/>
      <c r="E80" s="149"/>
      <c r="F80" s="149"/>
      <c r="G80" s="150"/>
      <c r="H80" s="151"/>
      <c r="I80" s="151"/>
      <c r="J80" s="151"/>
      <c r="K80" s="152"/>
    </row>
    <row r="82" spans="2:2" x14ac:dyDescent="0.2">
      <c r="B82" s="45" t="s">
        <v>55</v>
      </c>
    </row>
  </sheetData>
  <sheetProtection selectLockedCells="1"/>
  <protectedRanges>
    <protectedRange password="E95F" sqref="E8:I79" name="Invoer"/>
  </protectedRanges>
  <dataConsolidate/>
  <mergeCells count="4">
    <mergeCell ref="B2:K2"/>
    <mergeCell ref="H6:I6"/>
    <mergeCell ref="F4:F5"/>
    <mergeCell ref="H4:K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X22"/>
  <sheetViews>
    <sheetView defaultGridColor="0" colorId="22" zoomScale="85" zoomScaleNormal="85" workbookViewId="0"/>
  </sheetViews>
  <sheetFormatPr defaultColWidth="0" defaultRowHeight="15" x14ac:dyDescent="0.2"/>
  <cols>
    <col min="1" max="1" width="4.44140625" customWidth="1"/>
    <col min="2" max="2" width="5.77734375" style="1" customWidth="1"/>
    <col min="3" max="4" width="29.5546875" customWidth="1"/>
    <col min="5" max="8" width="6.109375" customWidth="1"/>
    <col min="9" max="9" width="1.77734375" customWidth="1"/>
    <col min="10" max="13" width="6.109375" customWidth="1"/>
    <col min="14" max="14" width="1.77734375" customWidth="1"/>
    <col min="15" max="18" width="6.33203125" customWidth="1"/>
    <col min="19" max="19" width="10.33203125" customWidth="1"/>
    <col min="20" max="20" width="2" customWidth="1"/>
    <col min="21" max="21" width="6.5546875" customWidth="1"/>
    <col min="22" max="22" width="11.5546875" customWidth="1"/>
    <col min="23" max="23" width="4.77734375" customWidth="1"/>
    <col min="24" max="24" width="1.77734375" customWidth="1"/>
    <col min="25" max="16384" width="9.77734375" hidden="1"/>
  </cols>
  <sheetData>
    <row r="2" spans="1:22" ht="30" customHeight="1" x14ac:dyDescent="0.2">
      <c r="A2" s="175" t="str">
        <f>'Deelnemers en Scores'!B2</f>
        <v>BK Indoor Teams, Klasse: komt hier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7"/>
    </row>
    <row r="4" spans="1:22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7" spans="1:22" ht="21" customHeight="1" x14ac:dyDescent="0.25">
      <c r="B7" s="3"/>
      <c r="C7" s="4"/>
      <c r="D7" s="5"/>
      <c r="E7" s="172" t="s">
        <v>42</v>
      </c>
      <c r="F7" s="173"/>
      <c r="G7" s="173"/>
      <c r="H7" s="174"/>
      <c r="I7" s="103"/>
      <c r="J7" s="172" t="s">
        <v>43</v>
      </c>
      <c r="K7" s="173"/>
      <c r="L7" s="173"/>
      <c r="M7" s="174"/>
      <c r="N7" s="103"/>
      <c r="O7" s="172" t="s">
        <v>44</v>
      </c>
      <c r="P7" s="173"/>
      <c r="Q7" s="173"/>
      <c r="R7" s="174"/>
      <c r="S7" s="6"/>
      <c r="U7" s="55" t="s">
        <v>4</v>
      </c>
      <c r="V7" s="57" t="s">
        <v>5</v>
      </c>
    </row>
    <row r="8" spans="1:22" ht="21" customHeight="1" x14ac:dyDescent="0.2">
      <c r="A8" s="1"/>
      <c r="B8" s="7" t="s">
        <v>0</v>
      </c>
      <c r="C8" s="41" t="s">
        <v>12</v>
      </c>
      <c r="D8" s="42" t="s">
        <v>13</v>
      </c>
      <c r="E8" s="9">
        <v>1</v>
      </c>
      <c r="F8" s="7">
        <v>2</v>
      </c>
      <c r="G8" s="7">
        <v>3</v>
      </c>
      <c r="H8" s="8">
        <v>4</v>
      </c>
      <c r="I8" s="104"/>
      <c r="J8" s="9">
        <v>1</v>
      </c>
      <c r="K8" s="7">
        <v>2</v>
      </c>
      <c r="L8" s="7">
        <v>3</v>
      </c>
      <c r="M8" s="8">
        <v>4</v>
      </c>
      <c r="N8" s="104"/>
      <c r="O8" s="9">
        <v>1</v>
      </c>
      <c r="P8" s="7">
        <v>2</v>
      </c>
      <c r="Q8" s="7">
        <v>3</v>
      </c>
      <c r="R8" s="8">
        <v>4</v>
      </c>
      <c r="S8" s="10" t="s">
        <v>1</v>
      </c>
      <c r="U8" s="56" t="s">
        <v>6</v>
      </c>
      <c r="V8" s="58" t="s">
        <v>7</v>
      </c>
    </row>
    <row r="9" spans="1:22" ht="19.5" customHeight="1" x14ac:dyDescent="0.2">
      <c r="A9" s="1"/>
      <c r="C9" s="1"/>
      <c r="D9" s="11"/>
      <c r="E9" s="1"/>
      <c r="F9" s="1"/>
      <c r="G9" s="1"/>
      <c r="H9" s="1"/>
      <c r="I9" s="105"/>
      <c r="J9" s="1"/>
      <c r="K9" s="1"/>
      <c r="L9" s="1"/>
      <c r="M9" s="1"/>
      <c r="N9" s="105"/>
      <c r="O9" s="1"/>
      <c r="P9" s="1"/>
      <c r="Q9" s="1"/>
      <c r="R9" s="11"/>
      <c r="S9" s="59" t="s">
        <v>45</v>
      </c>
      <c r="U9" s="14"/>
      <c r="V9" s="14"/>
    </row>
    <row r="10" spans="1:22" ht="21.75" customHeight="1" x14ac:dyDescent="0.2">
      <c r="A10" s="1"/>
      <c r="C10" s="1"/>
      <c r="D10" s="11"/>
      <c r="E10" s="1"/>
      <c r="F10" s="1"/>
      <c r="G10" s="1"/>
      <c r="H10" s="1"/>
      <c r="I10" s="105"/>
      <c r="J10" s="1"/>
      <c r="K10" s="1"/>
      <c r="L10" s="1"/>
      <c r="M10" s="1"/>
      <c r="N10" s="105"/>
      <c r="O10" s="1"/>
      <c r="P10" s="1"/>
      <c r="Q10" s="1"/>
      <c r="R10" s="11"/>
      <c r="S10" s="59" t="s">
        <v>46</v>
      </c>
      <c r="U10" s="14"/>
      <c r="V10" s="14"/>
    </row>
    <row r="11" spans="1:22" ht="19.899999999999999" customHeight="1" x14ac:dyDescent="0.2">
      <c r="A11" s="1"/>
      <c r="B11" s="21">
        <f>IF('Deelnemers en Scores'!B9&gt;0,'Deelnemers en Scores'!B9,"")</f>
        <v>1</v>
      </c>
      <c r="C11" s="22" t="str">
        <f>IF('Deelnemers en Scores'!F9="","",'Deelnemers en Scores'!F9)</f>
        <v>Team naam 1</v>
      </c>
      <c r="D11" s="23" t="str">
        <f>'Deelnemers en Scores'!D9</f>
        <v>Vereniging 1</v>
      </c>
      <c r="E11" s="51" t="str">
        <f>IF('Deelnemers en Scores'!H10=0,"",'Deelnemers en Scores'!H10)</f>
        <v/>
      </c>
      <c r="F11" s="51" t="str">
        <f>IF('Deelnemers en Scores'!H11=0,"",'Deelnemers en Scores'!H11)</f>
        <v/>
      </c>
      <c r="G11" s="51" t="str">
        <f>IF('Deelnemers en Scores'!H12=0,"",'Deelnemers en Scores'!H12)</f>
        <v/>
      </c>
      <c r="H11" s="51" t="str">
        <f>IF('Deelnemers en Scores'!H13=0,"",'Deelnemers en Scores'!H13)</f>
        <v/>
      </c>
      <c r="I11" s="106"/>
      <c r="J11" s="51" t="str">
        <f>IF('Deelnemers en Scores'!I10=0,"",'Deelnemers en Scores'!I10)</f>
        <v/>
      </c>
      <c r="K11" s="51" t="str">
        <f>IF('Deelnemers en Scores'!I11=0,"",'Deelnemers en Scores'!I11)</f>
        <v/>
      </c>
      <c r="L11" s="51" t="str">
        <f>IF('Deelnemers en Scores'!I12=0,"",'Deelnemers en Scores'!I12)</f>
        <v/>
      </c>
      <c r="M11" s="51" t="str">
        <f>IF('Deelnemers en Scores'!I13=0,"",'Deelnemers en Scores'!I13)</f>
        <v/>
      </c>
      <c r="N11" s="106"/>
      <c r="O11" s="52" t="str">
        <f t="shared" ref="O11:O22" si="0">IF(ISNUMBER(J11),E11+J11,"")</f>
        <v/>
      </c>
      <c r="P11" s="53" t="str">
        <f t="shared" ref="P11:P22" si="1">IF(ISNUMBER(K11),F11+K11,"")</f>
        <v/>
      </c>
      <c r="Q11" s="53" t="str">
        <f t="shared" ref="Q11:Q22" si="2">IF(ISNUMBER(L11),G11+L11,"")</f>
        <v/>
      </c>
      <c r="R11" s="54" t="str">
        <f t="shared" ref="R11:R22" si="3">IF(ISNUMBER(M11),H11+M11,"")</f>
        <v/>
      </c>
      <c r="S11" s="24">
        <f>SUM(O11:R11)-MINA(O11:R11)</f>
        <v>0</v>
      </c>
      <c r="T11" s="14"/>
      <c r="U11" s="79"/>
      <c r="V11" s="160">
        <f t="shared" ref="V11:V22" si="4">S11+(U11/100)</f>
        <v>0</v>
      </c>
    </row>
    <row r="12" spans="1:22" ht="19.899999999999999" customHeight="1" x14ac:dyDescent="0.2">
      <c r="A12" s="1"/>
      <c r="B12" s="21">
        <f>IF('Deelnemers en Scores'!B15&gt;0,'Deelnemers en Scores'!B15,"")</f>
        <v>2</v>
      </c>
      <c r="C12" s="22" t="str">
        <f>IF('Deelnemers en Scores'!F15="","",'Deelnemers en Scores'!F15)</f>
        <v>Team naam 2</v>
      </c>
      <c r="D12" s="23" t="str">
        <f>'Deelnemers en Scores'!D15</f>
        <v>Vereniging 2</v>
      </c>
      <c r="E12" s="51" t="str">
        <f>IF('Deelnemers en Scores'!H16=0,"",'Deelnemers en Scores'!H16)</f>
        <v/>
      </c>
      <c r="F12" s="51" t="str">
        <f>IF('Deelnemers en Scores'!H17=0,"",'Deelnemers en Scores'!H17)</f>
        <v/>
      </c>
      <c r="G12" s="51" t="str">
        <f>IF('Deelnemers en Scores'!H18=0,"",'Deelnemers en Scores'!H18)</f>
        <v/>
      </c>
      <c r="H12" s="51" t="str">
        <f>IF('Deelnemers en Scores'!H19=0,"",'Deelnemers en Scores'!H19)</f>
        <v/>
      </c>
      <c r="I12" s="106"/>
      <c r="J12" s="51" t="str">
        <f>IF('Deelnemers en Scores'!I16=0,"",'Deelnemers en Scores'!I16)</f>
        <v/>
      </c>
      <c r="K12" s="51" t="str">
        <f>IF('Deelnemers en Scores'!I17=0,"",'Deelnemers en Scores'!I17)</f>
        <v/>
      </c>
      <c r="L12" s="51" t="str">
        <f>IF('Deelnemers en Scores'!I18=0,"",'Deelnemers en Scores'!I18)</f>
        <v/>
      </c>
      <c r="M12" s="51" t="str">
        <f>IF('Deelnemers en Scores'!I19=0,"",'Deelnemers en Scores'!I19)</f>
        <v/>
      </c>
      <c r="N12" s="106"/>
      <c r="O12" s="52" t="str">
        <f t="shared" si="0"/>
        <v/>
      </c>
      <c r="P12" s="53" t="str">
        <f t="shared" si="1"/>
        <v/>
      </c>
      <c r="Q12" s="53" t="str">
        <f t="shared" si="2"/>
        <v/>
      </c>
      <c r="R12" s="54" t="str">
        <f t="shared" si="3"/>
        <v/>
      </c>
      <c r="S12" s="24">
        <f t="shared" ref="S12:S22" si="5">IF(COUNTA(O12:R12)&lt;3,0,IF(COUNTA(O12:R12)=3,SUM(O12:R12),SUM(O12:R12)-MINA(O12:R12)))</f>
        <v>0</v>
      </c>
      <c r="T12" s="14"/>
      <c r="U12" s="79"/>
      <c r="V12" s="160">
        <f t="shared" si="4"/>
        <v>0</v>
      </c>
    </row>
    <row r="13" spans="1:22" ht="19.899999999999999" customHeight="1" x14ac:dyDescent="0.2">
      <c r="A13" s="1"/>
      <c r="B13" s="21">
        <f>IF('Deelnemers en Scores'!B21&gt;0,'Deelnemers en Scores'!B21,"")</f>
        <v>3</v>
      </c>
      <c r="C13" s="22" t="str">
        <f>IF('Deelnemers en Scores'!F21="","",'Deelnemers en Scores'!F21)</f>
        <v>Team naam 3</v>
      </c>
      <c r="D13" s="23" t="str">
        <f>'Deelnemers en Scores'!D21</f>
        <v>Vereniging 3</v>
      </c>
      <c r="E13" s="51" t="str">
        <f>IF('Deelnemers en Scores'!H22=0,"",'Deelnemers en Scores'!H22)</f>
        <v/>
      </c>
      <c r="F13" s="51" t="str">
        <f>IF('Deelnemers en Scores'!H23=0,"",'Deelnemers en Scores'!H23)</f>
        <v/>
      </c>
      <c r="G13" s="51" t="str">
        <f>IF('Deelnemers en Scores'!H24=0,"",'Deelnemers en Scores'!H24)</f>
        <v/>
      </c>
      <c r="H13" s="51" t="str">
        <f>IF('Deelnemers en Scores'!H25=0,"",'Deelnemers en Scores'!H25)</f>
        <v/>
      </c>
      <c r="I13" s="106"/>
      <c r="J13" s="51" t="str">
        <f>IF('Deelnemers en Scores'!I22=0,"",'Deelnemers en Scores'!I22)</f>
        <v/>
      </c>
      <c r="K13" s="51" t="str">
        <f>IF('Deelnemers en Scores'!I23=0,"",'Deelnemers en Scores'!I23)</f>
        <v/>
      </c>
      <c r="L13" s="51" t="str">
        <f>IF('Deelnemers en Scores'!I24=0,"",'Deelnemers en Scores'!I24)</f>
        <v/>
      </c>
      <c r="M13" s="51" t="str">
        <f>IF('Deelnemers en Scores'!I25=0,"",'Deelnemers en Scores'!I25)</f>
        <v/>
      </c>
      <c r="N13" s="106"/>
      <c r="O13" s="52" t="str">
        <f t="shared" si="0"/>
        <v/>
      </c>
      <c r="P13" s="53" t="str">
        <f t="shared" si="1"/>
        <v/>
      </c>
      <c r="Q13" s="53" t="str">
        <f t="shared" si="2"/>
        <v/>
      </c>
      <c r="R13" s="54" t="str">
        <f t="shared" si="3"/>
        <v/>
      </c>
      <c r="S13" s="24">
        <f t="shared" si="5"/>
        <v>0</v>
      </c>
      <c r="T13" s="14"/>
      <c r="U13" s="79"/>
      <c r="V13" s="160">
        <f t="shared" si="4"/>
        <v>0</v>
      </c>
    </row>
    <row r="14" spans="1:22" ht="19.899999999999999" customHeight="1" x14ac:dyDescent="0.2">
      <c r="A14" s="1"/>
      <c r="B14" s="21">
        <f>IF('Deelnemers en Scores'!B27&gt;0,'Deelnemers en Scores'!B27,"")</f>
        <v>4</v>
      </c>
      <c r="C14" s="22" t="str">
        <f>IF('Deelnemers en Scores'!F27="","",'Deelnemers en Scores'!F27)</f>
        <v>Team naam 4</v>
      </c>
      <c r="D14" s="23" t="str">
        <f>'Deelnemers en Scores'!D27</f>
        <v>Vereniging 4</v>
      </c>
      <c r="E14" s="51" t="str">
        <f>IF('Deelnemers en Scores'!H28=0,"",'Deelnemers en Scores'!H28)</f>
        <v/>
      </c>
      <c r="F14" s="51" t="str">
        <f>IF('Deelnemers en Scores'!H29=0,"",'Deelnemers en Scores'!H29)</f>
        <v/>
      </c>
      <c r="G14" s="51" t="str">
        <f>IF('Deelnemers en Scores'!H30=0,"",'Deelnemers en Scores'!H30)</f>
        <v/>
      </c>
      <c r="H14" s="51" t="str">
        <f>IF('Deelnemers en Scores'!H31=0,"",'Deelnemers en Scores'!H31)</f>
        <v/>
      </c>
      <c r="I14" s="106"/>
      <c r="J14" s="51" t="str">
        <f>IF('Deelnemers en Scores'!I28=0,"",'Deelnemers en Scores'!I28)</f>
        <v/>
      </c>
      <c r="K14" s="51" t="str">
        <f>IF('Deelnemers en Scores'!I29=0,"",'Deelnemers en Scores'!I29)</f>
        <v/>
      </c>
      <c r="L14" s="51" t="str">
        <f>IF('Deelnemers en Scores'!I30=0,"",'Deelnemers en Scores'!I30)</f>
        <v/>
      </c>
      <c r="M14" s="51" t="str">
        <f>IF('Deelnemers en Scores'!I31=0,"",'Deelnemers en Scores'!I31)</f>
        <v/>
      </c>
      <c r="N14" s="106"/>
      <c r="O14" s="52" t="str">
        <f t="shared" si="0"/>
        <v/>
      </c>
      <c r="P14" s="53" t="str">
        <f t="shared" si="1"/>
        <v/>
      </c>
      <c r="Q14" s="53" t="str">
        <f t="shared" si="2"/>
        <v/>
      </c>
      <c r="R14" s="54" t="str">
        <f t="shared" si="3"/>
        <v/>
      </c>
      <c r="S14" s="24">
        <f t="shared" si="5"/>
        <v>0</v>
      </c>
      <c r="T14" s="14"/>
      <c r="U14" s="79"/>
      <c r="V14" s="160">
        <f t="shared" si="4"/>
        <v>0</v>
      </c>
    </row>
    <row r="15" spans="1:22" ht="19.899999999999999" customHeight="1" x14ac:dyDescent="0.2">
      <c r="A15" s="1"/>
      <c r="B15" s="21">
        <f>IF('Deelnemers en Scores'!B33&gt;0,'Deelnemers en Scores'!B33,"")</f>
        <v>5</v>
      </c>
      <c r="C15" s="22" t="str">
        <f>IF('Deelnemers en Scores'!F33="","",'Deelnemers en Scores'!F33)</f>
        <v>Team naam 5</v>
      </c>
      <c r="D15" s="23" t="str">
        <f>'Deelnemers en Scores'!D33</f>
        <v>Vereniging 5</v>
      </c>
      <c r="E15" s="51" t="str">
        <f>IF('Deelnemers en Scores'!H34=0,"",'Deelnemers en Scores'!H34)</f>
        <v/>
      </c>
      <c r="F15" s="51" t="str">
        <f>IF('Deelnemers en Scores'!H35=0,"",'Deelnemers en Scores'!H35)</f>
        <v/>
      </c>
      <c r="G15" s="51" t="str">
        <f>IF('Deelnemers en Scores'!H36=0,"",'Deelnemers en Scores'!H36)</f>
        <v/>
      </c>
      <c r="H15" s="51" t="str">
        <f>IF('Deelnemers en Scores'!H37=0,"",'Deelnemers en Scores'!H37)</f>
        <v/>
      </c>
      <c r="I15" s="106"/>
      <c r="J15" s="51" t="str">
        <f>IF('Deelnemers en Scores'!I34=0,"",'Deelnemers en Scores'!I34)</f>
        <v/>
      </c>
      <c r="K15" s="51" t="str">
        <f>IF('Deelnemers en Scores'!I35=0,"",'Deelnemers en Scores'!I35)</f>
        <v/>
      </c>
      <c r="L15" s="51" t="str">
        <f>IF('Deelnemers en Scores'!I36=0,"",'Deelnemers en Scores'!I36)</f>
        <v/>
      </c>
      <c r="M15" s="51" t="str">
        <f>IF('Deelnemers en Scores'!I37=0,"",'Deelnemers en Scores'!I37)</f>
        <v/>
      </c>
      <c r="N15" s="106"/>
      <c r="O15" s="52" t="str">
        <f t="shared" si="0"/>
        <v/>
      </c>
      <c r="P15" s="53" t="str">
        <f t="shared" si="1"/>
        <v/>
      </c>
      <c r="Q15" s="53" t="str">
        <f t="shared" si="2"/>
        <v/>
      </c>
      <c r="R15" s="54" t="str">
        <f t="shared" si="3"/>
        <v/>
      </c>
      <c r="S15" s="24">
        <f t="shared" si="5"/>
        <v>0</v>
      </c>
      <c r="T15" s="14"/>
      <c r="U15" s="79"/>
      <c r="V15" s="160">
        <f t="shared" si="4"/>
        <v>0</v>
      </c>
    </row>
    <row r="16" spans="1:22" ht="19.899999999999999" customHeight="1" x14ac:dyDescent="0.2">
      <c r="A16" s="1"/>
      <c r="B16" s="21">
        <f>IF('Deelnemers en Scores'!B39&gt;0,'Deelnemers en Scores'!B39,"")</f>
        <v>6</v>
      </c>
      <c r="C16" s="22" t="str">
        <f>IF('Deelnemers en Scores'!F39="","",'Deelnemers en Scores'!F39)</f>
        <v>Team naam 6</v>
      </c>
      <c r="D16" s="23" t="str">
        <f>'Deelnemers en Scores'!D39</f>
        <v>Vereniging 6</v>
      </c>
      <c r="E16" s="51" t="str">
        <f>IF('Deelnemers en Scores'!H40=0,"",'Deelnemers en Scores'!H40)</f>
        <v/>
      </c>
      <c r="F16" s="51" t="str">
        <f>IF('Deelnemers en Scores'!H41=0,"",'Deelnemers en Scores'!H41)</f>
        <v/>
      </c>
      <c r="G16" s="51" t="str">
        <f>IF('Deelnemers en Scores'!H42=0,"",'Deelnemers en Scores'!H42)</f>
        <v/>
      </c>
      <c r="H16" s="51" t="str">
        <f>IF('Deelnemers en Scores'!H43=0,"",'Deelnemers en Scores'!H43)</f>
        <v/>
      </c>
      <c r="I16" s="106"/>
      <c r="J16" s="51" t="str">
        <f>IF('Deelnemers en Scores'!I40=0,"",'Deelnemers en Scores'!I40)</f>
        <v/>
      </c>
      <c r="K16" s="51" t="str">
        <f>IF('Deelnemers en Scores'!I41=0,"",'Deelnemers en Scores'!I41)</f>
        <v/>
      </c>
      <c r="L16" s="51" t="str">
        <f>IF('Deelnemers en Scores'!I42=0,"",'Deelnemers en Scores'!I42)</f>
        <v/>
      </c>
      <c r="M16" s="51" t="str">
        <f>IF('Deelnemers en Scores'!I43=0,"",'Deelnemers en Scores'!I43)</f>
        <v/>
      </c>
      <c r="N16" s="106"/>
      <c r="O16" s="52" t="str">
        <f t="shared" si="0"/>
        <v/>
      </c>
      <c r="P16" s="53" t="str">
        <f t="shared" si="1"/>
        <v/>
      </c>
      <c r="Q16" s="53" t="str">
        <f t="shared" si="2"/>
        <v/>
      </c>
      <c r="R16" s="54" t="str">
        <f t="shared" si="3"/>
        <v/>
      </c>
      <c r="S16" s="24">
        <f t="shared" si="5"/>
        <v>0</v>
      </c>
      <c r="T16" s="14"/>
      <c r="U16" s="79"/>
      <c r="V16" s="160">
        <f t="shared" si="4"/>
        <v>0</v>
      </c>
    </row>
    <row r="17" spans="1:22" ht="19.899999999999999" customHeight="1" x14ac:dyDescent="0.2">
      <c r="A17" s="1"/>
      <c r="B17" s="21">
        <f>IF('Deelnemers en Scores'!B45&gt;0,'Deelnemers en Scores'!B45,"")</f>
        <v>7</v>
      </c>
      <c r="C17" s="22" t="str">
        <f>IF('Deelnemers en Scores'!F45="","",'Deelnemers en Scores'!F45)</f>
        <v>Team naam 7</v>
      </c>
      <c r="D17" s="23" t="str">
        <f>'Deelnemers en Scores'!D45</f>
        <v>Vereniging 7</v>
      </c>
      <c r="E17" s="51" t="str">
        <f>IF('Deelnemers en Scores'!H46=0,"",'Deelnemers en Scores'!H46)</f>
        <v/>
      </c>
      <c r="F17" s="51" t="str">
        <f>IF('Deelnemers en Scores'!H47=0,"",'Deelnemers en Scores'!H47)</f>
        <v/>
      </c>
      <c r="G17" s="51" t="str">
        <f>IF('Deelnemers en Scores'!H48=0,"",'Deelnemers en Scores'!H48)</f>
        <v/>
      </c>
      <c r="H17" s="51" t="str">
        <f>IF('Deelnemers en Scores'!H49=0,"",'Deelnemers en Scores'!H49)</f>
        <v/>
      </c>
      <c r="I17" s="106"/>
      <c r="J17" s="51" t="str">
        <f>IF('Deelnemers en Scores'!I46=0,"",'Deelnemers en Scores'!I46)</f>
        <v/>
      </c>
      <c r="K17" s="51" t="str">
        <f>IF('Deelnemers en Scores'!I47=0,"",'Deelnemers en Scores'!I47)</f>
        <v/>
      </c>
      <c r="L17" s="51" t="str">
        <f>IF('Deelnemers en Scores'!I48=0,"",'Deelnemers en Scores'!I48)</f>
        <v/>
      </c>
      <c r="M17" s="51" t="str">
        <f>IF('Deelnemers en Scores'!I49=0,"",'Deelnemers en Scores'!I49)</f>
        <v/>
      </c>
      <c r="N17" s="106"/>
      <c r="O17" s="52" t="str">
        <f t="shared" si="0"/>
        <v/>
      </c>
      <c r="P17" s="53" t="str">
        <f t="shared" si="1"/>
        <v/>
      </c>
      <c r="Q17" s="53" t="str">
        <f t="shared" si="2"/>
        <v/>
      </c>
      <c r="R17" s="54" t="str">
        <f t="shared" si="3"/>
        <v/>
      </c>
      <c r="S17" s="24">
        <f t="shared" si="5"/>
        <v>0</v>
      </c>
      <c r="T17" s="14"/>
      <c r="U17" s="79"/>
      <c r="V17" s="160">
        <f t="shared" si="4"/>
        <v>0</v>
      </c>
    </row>
    <row r="18" spans="1:22" ht="19.899999999999999" customHeight="1" x14ac:dyDescent="0.2">
      <c r="A18" s="1"/>
      <c r="B18" s="21">
        <f>IF('Deelnemers en Scores'!B51&gt;0,'Deelnemers en Scores'!B51,"")</f>
        <v>8</v>
      </c>
      <c r="C18" s="22" t="str">
        <f>IF('Deelnemers en Scores'!F51="","",'Deelnemers en Scores'!F51)</f>
        <v>Team naam 8</v>
      </c>
      <c r="D18" s="23" t="str">
        <f>'Deelnemers en Scores'!D51</f>
        <v>Vereniging 8</v>
      </c>
      <c r="E18" s="51" t="str">
        <f>IF('Deelnemers en Scores'!H52=0,"",'Deelnemers en Scores'!H52)</f>
        <v/>
      </c>
      <c r="F18" s="51" t="str">
        <f>IF('Deelnemers en Scores'!H53=0,"",'Deelnemers en Scores'!H53)</f>
        <v/>
      </c>
      <c r="G18" s="51" t="str">
        <f>IF('Deelnemers en Scores'!H54=0,"",'Deelnemers en Scores'!H54)</f>
        <v/>
      </c>
      <c r="H18" s="51" t="str">
        <f>IF('Deelnemers en Scores'!H55=0,"",'Deelnemers en Scores'!H55)</f>
        <v/>
      </c>
      <c r="I18" s="106"/>
      <c r="J18" s="51" t="str">
        <f>IF('Deelnemers en Scores'!I52=0,"",'Deelnemers en Scores'!I52)</f>
        <v/>
      </c>
      <c r="K18" s="51" t="str">
        <f>IF('Deelnemers en Scores'!I53=0,"",'Deelnemers en Scores'!I53)</f>
        <v/>
      </c>
      <c r="L18" s="51" t="str">
        <f>IF('Deelnemers en Scores'!I54=0,"",'Deelnemers en Scores'!I54)</f>
        <v/>
      </c>
      <c r="M18" s="51" t="str">
        <f>IF('Deelnemers en Scores'!I55=0,"",'Deelnemers en Scores'!I55)</f>
        <v/>
      </c>
      <c r="N18" s="106"/>
      <c r="O18" s="52" t="str">
        <f t="shared" si="0"/>
        <v/>
      </c>
      <c r="P18" s="53" t="str">
        <f t="shared" si="1"/>
        <v/>
      </c>
      <c r="Q18" s="53" t="str">
        <f t="shared" si="2"/>
        <v/>
      </c>
      <c r="R18" s="54" t="str">
        <f t="shared" si="3"/>
        <v/>
      </c>
      <c r="S18" s="24">
        <f t="shared" si="5"/>
        <v>0</v>
      </c>
      <c r="T18" s="14"/>
      <c r="U18" s="79"/>
      <c r="V18" s="160">
        <f t="shared" si="4"/>
        <v>0</v>
      </c>
    </row>
    <row r="19" spans="1:22" ht="20.25" customHeight="1" x14ac:dyDescent="0.2">
      <c r="A19" s="1"/>
      <c r="B19" s="21">
        <f>IF('Deelnemers en Scores'!B57&gt;0,'Deelnemers en Scores'!B57,"")</f>
        <v>9</v>
      </c>
      <c r="C19" s="22" t="str">
        <f>IF('Deelnemers en Scores'!F57="","",'Deelnemers en Scores'!F57)</f>
        <v>Team naam 9</v>
      </c>
      <c r="D19" s="23" t="str">
        <f>'Deelnemers en Scores'!D57</f>
        <v>Vereniging 9</v>
      </c>
      <c r="E19" s="51" t="str">
        <f>IF('Deelnemers en Scores'!H58=0,"",'Deelnemers en Scores'!H58)</f>
        <v/>
      </c>
      <c r="F19" s="51" t="str">
        <f>IF('Deelnemers en Scores'!H59=0,"",'Deelnemers en Scores'!H59)</f>
        <v/>
      </c>
      <c r="G19" s="51" t="str">
        <f>IF('Deelnemers en Scores'!H60=0,"",'Deelnemers en Scores'!H60)</f>
        <v/>
      </c>
      <c r="H19" s="51" t="str">
        <f>IF('Deelnemers en Scores'!H61=0,"",'Deelnemers en Scores'!H61)</f>
        <v/>
      </c>
      <c r="I19" s="106"/>
      <c r="J19" s="51" t="str">
        <f>IF('Deelnemers en Scores'!I58=0,"",'Deelnemers en Scores'!I58)</f>
        <v/>
      </c>
      <c r="K19" s="51" t="str">
        <f>IF('Deelnemers en Scores'!I59=0,"",'Deelnemers en Scores'!I59)</f>
        <v/>
      </c>
      <c r="L19" s="51" t="str">
        <f>IF('Deelnemers en Scores'!I60=0,"",'Deelnemers en Scores'!I60)</f>
        <v/>
      </c>
      <c r="M19" s="51" t="str">
        <f>IF('Deelnemers en Scores'!I61=0,"",'Deelnemers en Scores'!I61)</f>
        <v/>
      </c>
      <c r="N19" s="106"/>
      <c r="O19" s="52" t="str">
        <f t="shared" si="0"/>
        <v/>
      </c>
      <c r="P19" s="53" t="str">
        <f t="shared" si="1"/>
        <v/>
      </c>
      <c r="Q19" s="53" t="str">
        <f t="shared" si="2"/>
        <v/>
      </c>
      <c r="R19" s="54" t="str">
        <f t="shared" si="3"/>
        <v/>
      </c>
      <c r="S19" s="24">
        <f t="shared" si="5"/>
        <v>0</v>
      </c>
      <c r="T19" s="14"/>
      <c r="U19" s="79"/>
      <c r="V19" s="160">
        <f t="shared" si="4"/>
        <v>0</v>
      </c>
    </row>
    <row r="20" spans="1:22" ht="20.25" customHeight="1" x14ac:dyDescent="0.2">
      <c r="A20" s="1"/>
      <c r="B20" s="21">
        <f>IF('Deelnemers en Scores'!B63&gt;0,'Deelnemers en Scores'!B63,"")</f>
        <v>10</v>
      </c>
      <c r="C20" s="22" t="str">
        <f>IF('Deelnemers en Scores'!F63="","",'Deelnemers en Scores'!F63)</f>
        <v>Team naam 10</v>
      </c>
      <c r="D20" s="23" t="str">
        <f>'Deelnemers en Scores'!D63</f>
        <v>Vereniging 10</v>
      </c>
      <c r="E20" s="51" t="str">
        <f>IF('Deelnemers en Scores'!H64=0,"",'Deelnemers en Scores'!H64)</f>
        <v/>
      </c>
      <c r="F20" s="51" t="str">
        <f>IF('Deelnemers en Scores'!H65=0,"",'Deelnemers en Scores'!H65)</f>
        <v/>
      </c>
      <c r="G20" s="51" t="str">
        <f>IF('Deelnemers en Scores'!H66=0,"",'Deelnemers en Scores'!H66)</f>
        <v/>
      </c>
      <c r="H20" s="51" t="str">
        <f>IF('Deelnemers en Scores'!H67=0,"",'Deelnemers en Scores'!H67)</f>
        <v/>
      </c>
      <c r="I20" s="106"/>
      <c r="J20" s="51" t="str">
        <f>IF('Deelnemers en Scores'!I64=0,"",'Deelnemers en Scores'!I64)</f>
        <v/>
      </c>
      <c r="K20" s="51" t="str">
        <f>IF('Deelnemers en Scores'!I65=0,"",'Deelnemers en Scores'!I65)</f>
        <v/>
      </c>
      <c r="L20" s="51" t="str">
        <f>IF('Deelnemers en Scores'!I66=0,"",'Deelnemers en Scores'!I66)</f>
        <v/>
      </c>
      <c r="M20" s="51" t="str">
        <f>IF('Deelnemers en Scores'!I67=0,"",'Deelnemers en Scores'!I67)</f>
        <v/>
      </c>
      <c r="N20" s="106"/>
      <c r="O20" s="52" t="str">
        <f t="shared" si="0"/>
        <v/>
      </c>
      <c r="P20" s="53" t="str">
        <f t="shared" si="1"/>
        <v/>
      </c>
      <c r="Q20" s="53" t="str">
        <f t="shared" si="2"/>
        <v/>
      </c>
      <c r="R20" s="54" t="str">
        <f t="shared" si="3"/>
        <v/>
      </c>
      <c r="S20" s="24">
        <f t="shared" si="5"/>
        <v>0</v>
      </c>
      <c r="T20" s="14"/>
      <c r="U20" s="79"/>
      <c r="V20" s="160">
        <f t="shared" si="4"/>
        <v>0</v>
      </c>
    </row>
    <row r="21" spans="1:22" ht="20.25" customHeight="1" x14ac:dyDescent="0.2">
      <c r="A21" s="1"/>
      <c r="B21" s="21">
        <f>IF('Deelnemers en Scores'!B69&gt;0,'Deelnemers en Scores'!B69,"")</f>
        <v>11</v>
      </c>
      <c r="C21" s="22" t="str">
        <f>IF('Deelnemers en Scores'!F69="","",'Deelnemers en Scores'!F69)</f>
        <v>Team naam 11</v>
      </c>
      <c r="D21" s="23" t="str">
        <f>'Deelnemers en Scores'!D69</f>
        <v>Vereniging 11</v>
      </c>
      <c r="E21" s="51" t="str">
        <f>IF('Deelnemers en Scores'!H70=0,"",'Deelnemers en Scores'!H70)</f>
        <v/>
      </c>
      <c r="F21" s="51" t="str">
        <f>IF('Deelnemers en Scores'!H71=0,"",'Deelnemers en Scores'!H71)</f>
        <v/>
      </c>
      <c r="G21" s="51" t="str">
        <f>IF('Deelnemers en Scores'!H72=0,"",'Deelnemers en Scores'!H72)</f>
        <v/>
      </c>
      <c r="H21" s="51" t="str">
        <f>IF('Deelnemers en Scores'!H73=0,"",'Deelnemers en Scores'!H73)</f>
        <v/>
      </c>
      <c r="I21" s="106"/>
      <c r="J21" s="51" t="str">
        <f>IF('Deelnemers en Scores'!I70=0,"",'Deelnemers en Scores'!I70)</f>
        <v/>
      </c>
      <c r="K21" s="51" t="str">
        <f>IF('Deelnemers en Scores'!I71=0,"",'Deelnemers en Scores'!I71)</f>
        <v/>
      </c>
      <c r="L21" s="51" t="str">
        <f>IF('Deelnemers en Scores'!I72=0,"",'Deelnemers en Scores'!I72)</f>
        <v/>
      </c>
      <c r="M21" s="51" t="str">
        <f>IF('Deelnemers en Scores'!I73=0,"",'Deelnemers en Scores'!I73)</f>
        <v/>
      </c>
      <c r="N21" s="106"/>
      <c r="O21" s="52" t="str">
        <f t="shared" si="0"/>
        <v/>
      </c>
      <c r="P21" s="53" t="str">
        <f t="shared" si="1"/>
        <v/>
      </c>
      <c r="Q21" s="53" t="str">
        <f t="shared" si="2"/>
        <v/>
      </c>
      <c r="R21" s="54" t="str">
        <f t="shared" si="3"/>
        <v/>
      </c>
      <c r="S21" s="24">
        <f t="shared" si="5"/>
        <v>0</v>
      </c>
      <c r="T21" s="14"/>
      <c r="U21" s="79"/>
      <c r="V21" s="160">
        <f t="shared" si="4"/>
        <v>0</v>
      </c>
    </row>
    <row r="22" spans="1:22" ht="20.25" customHeight="1" x14ac:dyDescent="0.2">
      <c r="A22" s="1"/>
      <c r="B22" s="21">
        <f>IF('Deelnemers en Scores'!B75&gt;0,'Deelnemers en Scores'!B75,"")</f>
        <v>12</v>
      </c>
      <c r="C22" s="22" t="str">
        <f>IF('Deelnemers en Scores'!F75="","",'Deelnemers en Scores'!F75)</f>
        <v>Team naam 12</v>
      </c>
      <c r="D22" s="23" t="str">
        <f>'Deelnemers en Scores'!D75</f>
        <v>Vereniging 12</v>
      </c>
      <c r="E22" s="51" t="str">
        <f>IF('Deelnemers en Scores'!H76=0,"",'Deelnemers en Scores'!H76)</f>
        <v/>
      </c>
      <c r="F22" s="51" t="str">
        <f>IF('Deelnemers en Scores'!H77=0,"",'Deelnemers en Scores'!H77)</f>
        <v/>
      </c>
      <c r="G22" s="51" t="str">
        <f>IF('Deelnemers en Scores'!H78=0,"",'Deelnemers en Scores'!H78)</f>
        <v/>
      </c>
      <c r="H22" s="51" t="str">
        <f>IF('Deelnemers en Scores'!H79=0,"",'Deelnemers en Scores'!H79)</f>
        <v/>
      </c>
      <c r="I22" s="106"/>
      <c r="J22" s="51" t="str">
        <f>IF('Deelnemers en Scores'!I76=0,"",'Deelnemers en Scores'!I76)</f>
        <v/>
      </c>
      <c r="K22" s="51" t="str">
        <f>IF('Deelnemers en Scores'!I77=0,"",'Deelnemers en Scores'!I77)</f>
        <v/>
      </c>
      <c r="L22" s="51" t="str">
        <f>IF('Deelnemers en Scores'!I78=0,"",'Deelnemers en Scores'!I78)</f>
        <v/>
      </c>
      <c r="M22" s="51" t="str">
        <f>IF('Deelnemers en Scores'!I79=0,"",'Deelnemers en Scores'!I79)</f>
        <v/>
      </c>
      <c r="N22" s="106"/>
      <c r="O22" s="52" t="str">
        <f t="shared" si="0"/>
        <v/>
      </c>
      <c r="P22" s="53" t="str">
        <f t="shared" si="1"/>
        <v/>
      </c>
      <c r="Q22" s="53" t="str">
        <f t="shared" si="2"/>
        <v/>
      </c>
      <c r="R22" s="54" t="str">
        <f t="shared" si="3"/>
        <v/>
      </c>
      <c r="S22" s="24">
        <f t="shared" si="5"/>
        <v>0</v>
      </c>
      <c r="T22" s="14"/>
      <c r="U22" s="79"/>
      <c r="V22" s="160">
        <f t="shared" si="4"/>
        <v>0</v>
      </c>
    </row>
  </sheetData>
  <sheetProtection selectLockedCells="1" selectUnlockedCells="1"/>
  <sortState xmlns:xlrd2="http://schemas.microsoft.com/office/spreadsheetml/2017/richdata2" ref="B11:V22">
    <sortCondition ref="B11"/>
  </sortState>
  <mergeCells count="4">
    <mergeCell ref="E7:H7"/>
    <mergeCell ref="J7:M7"/>
    <mergeCell ref="O7:R7"/>
    <mergeCell ref="A2:V2"/>
  </mergeCells>
  <phoneticPr fontId="0" type="noConversion"/>
  <conditionalFormatting sqref="V11:V22">
    <cfRule type="duplicateValues" dxfId="3" priority="2"/>
    <cfRule type="cellIs" dxfId="2" priority="1" stopIfTrue="1" operator="lessThan">
      <formula>1</formula>
    </cfRule>
  </conditionalFormatting>
  <pageMargins left="0.19685039370078741" right="0.39370078740157483" top="0.78740157480314965" bottom="0.39370078740157483" header="0.51181102362204722" footer="0.51181102362204722"/>
  <pageSetup paperSize="9" scale="66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Q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31" customWidth="1"/>
    <col min="2" max="2" width="41.44140625" style="31" customWidth="1"/>
    <col min="3" max="3" width="2" style="31" customWidth="1"/>
    <col min="4" max="4" width="44.109375" style="31" customWidth="1"/>
    <col min="5" max="5" width="1.77734375" style="31" customWidth="1"/>
    <col min="6" max="6" width="9.5546875" style="31" customWidth="1"/>
    <col min="7" max="7" width="2.109375" style="31" customWidth="1"/>
    <col min="8" max="8" width="11.5546875" style="31" bestFit="1" customWidth="1"/>
    <col min="9" max="11" width="2.77734375" style="31" customWidth="1"/>
    <col min="12" max="12" width="44.6640625" style="31" customWidth="1"/>
    <col min="13" max="13" width="1.77734375" style="31" customWidth="1"/>
    <col min="14" max="14" width="9.77734375" style="31" customWidth="1"/>
    <col min="15" max="15" width="1.21875" style="31" customWidth="1"/>
    <col min="16" max="16" width="12.109375" style="31" customWidth="1"/>
    <col min="17" max="19" width="2.77734375" style="31" customWidth="1"/>
    <col min="20" max="20" width="47.77734375" style="31" customWidth="1"/>
    <col min="21" max="21" width="1.77734375" style="31" customWidth="1"/>
    <col min="22" max="22" width="9.77734375" style="31" customWidth="1"/>
    <col min="23" max="23" width="2" style="31" customWidth="1"/>
    <col min="24" max="24" width="11.6640625" style="31" customWidth="1"/>
    <col min="25" max="25" width="21.6640625" style="31" customWidth="1"/>
    <col min="26" max="28" width="11.21875" style="31" hidden="1" customWidth="1"/>
    <col min="29" max="29" width="9.21875" style="31" hidden="1" customWidth="1"/>
    <col min="30" max="30" width="14.109375" style="31" hidden="1" customWidth="1"/>
    <col min="31" max="31" width="8.6640625" style="31" hidden="1" customWidth="1"/>
    <col min="32" max="34" width="11.21875" style="31" hidden="1" customWidth="1"/>
    <col min="35" max="35" width="9.21875" style="31" hidden="1" customWidth="1"/>
    <col min="36" max="36" width="11.21875" style="31" hidden="1" customWidth="1"/>
    <col min="37" max="37" width="9.5546875" style="31" hidden="1" customWidth="1"/>
    <col min="38" max="39" width="11.21875" style="31" hidden="1" customWidth="1"/>
    <col min="40" max="41" width="9.5546875" style="31" hidden="1" customWidth="1"/>
    <col min="42" max="42" width="11.21875" style="31" hidden="1" customWidth="1"/>
    <col min="43" max="43" width="2" style="31" hidden="1" customWidth="1"/>
    <col min="44" max="16384" width="9.5546875" hidden="1"/>
  </cols>
  <sheetData>
    <row r="1" spans="1:43" ht="16.5" customHeight="1" x14ac:dyDescent="0.2"/>
    <row r="2" spans="1:43" ht="19.5" customHeight="1" x14ac:dyDescent="0.2"/>
    <row r="3" spans="1:43" ht="19.5" customHeight="1" x14ac:dyDescent="0.2"/>
    <row r="4" spans="1:43" ht="40.5" customHeight="1" x14ac:dyDescent="0.2">
      <c r="B4" s="178" t="str">
        <f>'Deelnemers en Scores'!B2</f>
        <v>BK Indoor Teams, Klasse: komt hier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80"/>
      <c r="Y4"/>
      <c r="Z4"/>
      <c r="AA4"/>
      <c r="AB4"/>
      <c r="AC4"/>
      <c r="AD4"/>
      <c r="AE4"/>
      <c r="AI4"/>
      <c r="AJ4"/>
      <c r="AK4"/>
      <c r="AL4"/>
      <c r="AM4"/>
      <c r="AN4"/>
      <c r="AO4"/>
      <c r="AP4"/>
      <c r="AQ4"/>
    </row>
    <row r="5" spans="1:43" s="14" customFormat="1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</row>
    <row r="6" spans="1:43" ht="15.75" x14ac:dyDescent="0.25">
      <c r="B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43" ht="19.5" customHeight="1" x14ac:dyDescent="0.2"/>
    <row r="8" spans="1:43" ht="30" x14ac:dyDescent="0.4">
      <c r="B8" s="91" t="s">
        <v>94</v>
      </c>
      <c r="C8" s="92"/>
      <c r="D8" s="92"/>
      <c r="E8" s="92"/>
      <c r="F8" s="92"/>
      <c r="G8" s="92"/>
      <c r="H8" s="93"/>
      <c r="L8" s="91" t="s">
        <v>2</v>
      </c>
      <c r="M8" s="92"/>
      <c r="N8" s="92"/>
      <c r="O8" s="92"/>
      <c r="P8" s="93"/>
      <c r="Y8" s="33"/>
      <c r="Z8" s="60" t="s">
        <v>97</v>
      </c>
      <c r="AA8" s="33"/>
      <c r="AB8" s="33"/>
      <c r="AC8" s="33"/>
      <c r="AD8" s="33"/>
      <c r="AE8" s="33"/>
      <c r="AF8" s="60" t="s">
        <v>95</v>
      </c>
      <c r="AG8" s="33"/>
      <c r="AH8" s="33"/>
      <c r="AI8" s="33"/>
      <c r="AJ8" s="33"/>
      <c r="AK8" s="33"/>
      <c r="AL8" s="60" t="s">
        <v>96</v>
      </c>
    </row>
    <row r="9" spans="1:43" s="14" customFormat="1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</row>
    <row r="10" spans="1:43" s="14" customFormat="1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</row>
    <row r="11" spans="1:43" ht="32.25" customHeight="1" x14ac:dyDescent="0.2">
      <c r="F11" s="67" t="s">
        <v>75</v>
      </c>
      <c r="H11" s="67" t="s">
        <v>76</v>
      </c>
      <c r="I11" s="67"/>
      <c r="Y11" s="33"/>
      <c r="Z11" s="69" t="s">
        <v>99</v>
      </c>
      <c r="AA11" s="69" t="s">
        <v>98</v>
      </c>
      <c r="AB11" s="80" t="s">
        <v>100</v>
      </c>
      <c r="AC11" s="69" t="s">
        <v>101</v>
      </c>
      <c r="AD11" s="69" t="s">
        <v>102</v>
      </c>
      <c r="AE11" s="33"/>
      <c r="AK11" s="33"/>
      <c r="AL11" s="33"/>
      <c r="AM11" s="33"/>
    </row>
    <row r="12" spans="1:43" ht="30" customHeight="1" x14ac:dyDescent="0.2">
      <c r="A12" s="107">
        <v>1</v>
      </c>
      <c r="B12" s="15" t="str">
        <f>IF(INDEX(Uitslag!C$11:V$22,A12,20)&gt;0,INDEX(Uitslag!C$11:C$22,A12,1),"BYE")</f>
        <v>BYE</v>
      </c>
      <c r="C12" s="16"/>
      <c r="D12" s="15" t="str">
        <f>IF(INDEX(Uitslag!C$11:V$22,A12,20)&gt;0,INDEX(Uitslag!D$11:D$22,A12,1),"")</f>
        <v/>
      </c>
      <c r="E12" s="97"/>
      <c r="F12" s="102"/>
      <c r="G12" s="98"/>
      <c r="H12" s="101"/>
      <c r="I12" s="112"/>
      <c r="J12" s="112"/>
      <c r="K12" s="111"/>
      <c r="Z12" s="27"/>
      <c r="AA12" s="61"/>
      <c r="AB12" s="61"/>
      <c r="AC12" s="61">
        <f>F12+H12</f>
        <v>0</v>
      </c>
      <c r="AD12" s="61" t="b">
        <f>AND(AB13=TRUE,AC12&gt;AC14)</f>
        <v>0</v>
      </c>
    </row>
    <row r="13" spans="1:43" ht="30" customHeight="1" x14ac:dyDescent="0.4">
      <c r="A13" s="1"/>
      <c r="B13" s="13"/>
      <c r="C13" s="13"/>
      <c r="D13" s="13"/>
      <c r="E13"/>
      <c r="F13" s="26"/>
      <c r="G13" s="27"/>
      <c r="H13" s="99" t="str">
        <f>IF(AA13=TRUE,"SO","")</f>
        <v/>
      </c>
      <c r="I13" s="114"/>
      <c r="J13" s="112"/>
      <c r="K13" s="111"/>
      <c r="L13" s="33"/>
      <c r="Z13" s="61" t="b">
        <f>AND(F12&lt;&gt;"",F14&lt;&gt;"")</f>
        <v>0</v>
      </c>
      <c r="AA13" s="61" t="b">
        <f>AND(Z13=TRUE,F12=F14)</f>
        <v>0</v>
      </c>
      <c r="AB13" s="61" t="b">
        <f>IF(Z13=FALSE,FALSE,OR(AA13=FALSE,AND(H12&lt;&gt;"",H14&lt;&gt;"")))</f>
        <v>0</v>
      </c>
      <c r="AC13" s="36"/>
      <c r="AD13" s="36"/>
      <c r="AF13" s="69" t="s">
        <v>99</v>
      </c>
      <c r="AG13" s="69" t="s">
        <v>98</v>
      </c>
      <c r="AH13" s="80" t="s">
        <v>100</v>
      </c>
      <c r="AI13" s="69" t="s">
        <v>101</v>
      </c>
      <c r="AJ13" s="69" t="s">
        <v>77</v>
      </c>
    </row>
    <row r="14" spans="1:43" ht="30" customHeight="1" x14ac:dyDescent="0.2">
      <c r="A14" s="107">
        <v>8</v>
      </c>
      <c r="B14" s="15" t="str">
        <f>IF(INDEX(Uitslag!C$11:V$22,A14,20)&gt;0,INDEX(Uitslag!C$11:C$22,A14,1),"BYE")</f>
        <v>BYE</v>
      </c>
      <c r="C14" s="16"/>
      <c r="D14" s="15" t="str">
        <f>IF(INDEX(Uitslag!C$11:V$22,A14,20)&gt;0,INDEX(Uitslag!D$11:D$22,A14,1),"")</f>
        <v/>
      </c>
      <c r="E14" s="97"/>
      <c r="F14" s="102"/>
      <c r="G14" s="98"/>
      <c r="H14" s="101"/>
      <c r="I14" s="112"/>
      <c r="J14" s="112"/>
      <c r="N14" s="67" t="s">
        <v>75</v>
      </c>
      <c r="O14" s="68"/>
      <c r="P14" s="67" t="s">
        <v>76</v>
      </c>
      <c r="S14" s="39"/>
      <c r="Z14" s="27"/>
      <c r="AA14" s="61"/>
      <c r="AB14" s="61"/>
      <c r="AC14" s="61">
        <f>F14+H14</f>
        <v>0</v>
      </c>
      <c r="AD14" s="61" t="b">
        <f>AND(AB13=TRUE,AC14&gt;AC12)</f>
        <v>0</v>
      </c>
      <c r="AE14" s="67"/>
      <c r="AF14" s="27"/>
      <c r="AG14" s="61"/>
      <c r="AH14" s="61"/>
      <c r="AK14" s="67"/>
    </row>
    <row r="15" spans="1:43" ht="30" customHeight="1" x14ac:dyDescent="0.2">
      <c r="A15" s="1"/>
      <c r="B15" s="16"/>
      <c r="C15" s="16"/>
      <c r="D15" s="16"/>
      <c r="E15" s="97"/>
      <c r="F15" s="109"/>
      <c r="G15" s="61"/>
      <c r="H15" s="109"/>
      <c r="I15" s="109"/>
      <c r="J15" s="112"/>
      <c r="K15" s="107">
        <v>1</v>
      </c>
      <c r="L15" s="15" t="str">
        <f>IF(AD12=TRUE,B12,IF(AD14=TRUE,B14,""))</f>
        <v/>
      </c>
      <c r="M15" s="70"/>
      <c r="N15" s="102"/>
      <c r="O15" s="27"/>
      <c r="P15" s="101"/>
      <c r="Q15" s="112"/>
      <c r="R15" s="108"/>
      <c r="S15" s="39"/>
      <c r="Z15" s="27"/>
      <c r="AA15" s="61"/>
      <c r="AB15" s="61"/>
      <c r="AC15" s="61"/>
      <c r="AD15" s="61"/>
      <c r="AE15" s="67"/>
      <c r="AI15" s="61">
        <f>N15+P15</f>
        <v>0</v>
      </c>
      <c r="AJ15" s="61" t="b">
        <f>AND(AH16=TRUE,AI15&gt;AI17)</f>
        <v>0</v>
      </c>
      <c r="AK15" s="67"/>
      <c r="AL15" s="60"/>
      <c r="AM15" s="60"/>
      <c r="AN15" s="64"/>
      <c r="AO15" s="65"/>
      <c r="AP15" s="65"/>
    </row>
    <row r="16" spans="1:43" ht="30" customHeight="1" x14ac:dyDescent="0.4">
      <c r="A16" s="1"/>
      <c r="B16" s="17"/>
      <c r="C16" s="17"/>
      <c r="D16" s="17"/>
      <c r="E16"/>
      <c r="F16" s="26"/>
      <c r="G16" s="27"/>
      <c r="H16" s="100"/>
      <c r="I16" s="115"/>
      <c r="J16" s="111"/>
      <c r="K16" s="111"/>
      <c r="L16" s="34"/>
      <c r="N16" s="35"/>
      <c r="O16" s="36"/>
      <c r="P16" s="36" t="str">
        <f>IF(AG16=TRUE,"SO","")</f>
        <v/>
      </c>
      <c r="R16" s="108"/>
      <c r="T16" s="94" t="s">
        <v>3</v>
      </c>
      <c r="U16" s="95"/>
      <c r="V16" s="95"/>
      <c r="W16" s="95"/>
      <c r="X16" s="96"/>
      <c r="Z16" s="39"/>
      <c r="AA16" s="39"/>
      <c r="AB16" s="39"/>
      <c r="AC16" s="39"/>
      <c r="AD16" s="39"/>
      <c r="AE16" s="39"/>
      <c r="AF16" s="61" t="b">
        <f>AND(N15&lt;&gt;"",N17&lt;&gt;"")</f>
        <v>0</v>
      </c>
      <c r="AG16" s="61" t="b">
        <f>AND(AF16=TRUE,N15=N17)</f>
        <v>0</v>
      </c>
      <c r="AH16" s="61" t="b">
        <f>IF(AF16=FALSE,FALSE,OR(AG16=FALSE,AND(P15&lt;&gt;"",P17&lt;&gt;"")))</f>
        <v>0</v>
      </c>
      <c r="AI16" s="36"/>
      <c r="AJ16" s="36"/>
      <c r="AK16" s="33"/>
    </row>
    <row r="17" spans="1:42" ht="30" customHeight="1" x14ac:dyDescent="0.2">
      <c r="I17" s="111"/>
      <c r="J17" s="112"/>
      <c r="K17" s="107">
        <v>4</v>
      </c>
      <c r="L17" s="15" t="str">
        <f>IF(AD18=TRUE,B18,IF(AD20=TRUE,B20,""))</f>
        <v/>
      </c>
      <c r="M17" s="70"/>
      <c r="N17" s="102"/>
      <c r="O17" s="27"/>
      <c r="P17" s="101"/>
      <c r="Q17" s="112"/>
      <c r="R17" s="108"/>
      <c r="Z17" s="27"/>
      <c r="AA17" s="61"/>
      <c r="AB17" s="61"/>
      <c r="AE17" s="33"/>
      <c r="AF17" s="27"/>
      <c r="AG17" s="61"/>
      <c r="AH17" s="61"/>
      <c r="AI17" s="61">
        <f>N17+P17</f>
        <v>0</v>
      </c>
      <c r="AJ17" s="61" t="b">
        <f>AND(AH16=TRUE,AI17&gt;AI15)</f>
        <v>0</v>
      </c>
      <c r="AK17" s="33"/>
      <c r="AN17" s="66"/>
      <c r="AP17" s="66"/>
    </row>
    <row r="18" spans="1:42" ht="30" customHeight="1" x14ac:dyDescent="0.2">
      <c r="A18" s="107">
        <v>5</v>
      </c>
      <c r="B18" s="15" t="str">
        <f>IF(INDEX(Uitslag!C$11:V$22,A18,20)&gt;0,INDEX(Uitslag!C$11:C$22,A18,1),"BYE")</f>
        <v>BYE</v>
      </c>
      <c r="C18" s="16"/>
      <c r="D18" s="15" t="str">
        <f>IF(INDEX(Uitslag!C$11:V$22,A18,20)&gt;0,INDEX(Uitslag!D$11:D$22,A18,1),"")</f>
        <v/>
      </c>
      <c r="E18" s="97"/>
      <c r="F18" s="102"/>
      <c r="G18" s="98"/>
      <c r="H18" s="101"/>
      <c r="I18" s="112"/>
      <c r="J18" s="112"/>
      <c r="K18" s="111"/>
      <c r="R18" s="108"/>
      <c r="S18" s="33"/>
      <c r="T18" s="33"/>
      <c r="U18" s="33"/>
      <c r="V18" s="67" t="s">
        <v>75</v>
      </c>
      <c r="W18" s="67"/>
      <c r="X18" s="67" t="s">
        <v>76</v>
      </c>
      <c r="Y18" s="67"/>
      <c r="AC18" s="61">
        <f>F18+H18</f>
        <v>0</v>
      </c>
      <c r="AD18" s="61" t="b">
        <f>AND(AB19=TRUE,AC18&gt;AC20)</f>
        <v>0</v>
      </c>
      <c r="AE18" s="39"/>
      <c r="AK18" s="33"/>
      <c r="AL18" s="60" t="s">
        <v>99</v>
      </c>
      <c r="AM18" s="60" t="s">
        <v>78</v>
      </c>
      <c r="AN18" s="64" t="s">
        <v>79</v>
      </c>
      <c r="AO18" s="65" t="s">
        <v>80</v>
      </c>
      <c r="AP18" s="65" t="s">
        <v>93</v>
      </c>
    </row>
    <row r="19" spans="1:42" ht="30" customHeight="1" x14ac:dyDescent="0.4">
      <c r="A19" s="1"/>
      <c r="B19" s="13"/>
      <c r="C19" s="13"/>
      <c r="D19" s="13"/>
      <c r="E19"/>
      <c r="F19" s="26"/>
      <c r="G19" s="27"/>
      <c r="H19" s="99" t="str">
        <f>IF(AA19=TRUE,"SO","")</f>
        <v/>
      </c>
      <c r="I19" s="114"/>
      <c r="J19" s="112"/>
      <c r="K19" s="111"/>
      <c r="R19" s="108"/>
      <c r="S19" s="107"/>
      <c r="T19" s="15" t="str">
        <f>IF(AJ15=TRUE,L15,IF(AJ17=TRUE,L17,""))</f>
        <v/>
      </c>
      <c r="U19" s="70"/>
      <c r="V19" s="25"/>
      <c r="W19" s="70"/>
      <c r="X19" s="25"/>
      <c r="Y19" s="39" t="str">
        <f>IF(OR(AL20=FALSE,AO20=FALSE),"",IF(AP19=TRUE,"WINNAAR","2e"))</f>
        <v/>
      </c>
      <c r="Z19" s="61" t="b">
        <f>AND(F18&lt;&gt;"",F20&lt;&gt;"")</f>
        <v>0</v>
      </c>
      <c r="AA19" s="61" t="b">
        <f>AND(Z19=TRUE,F18=F20)</f>
        <v>0</v>
      </c>
      <c r="AB19" s="61" t="b">
        <f>IF(Z19=FALSE,FALSE,OR(AA19=FALSE,AND(H18&lt;&gt;"",H20&lt;&gt;"")))</f>
        <v>0</v>
      </c>
      <c r="AN19" s="61">
        <f>V19+X19</f>
        <v>0</v>
      </c>
      <c r="AP19" s="61" t="b">
        <f>AN19&gt;AN21</f>
        <v>0</v>
      </c>
    </row>
    <row r="20" spans="1:42" ht="27" customHeight="1" x14ac:dyDescent="0.2">
      <c r="A20" s="107">
        <v>4</v>
      </c>
      <c r="B20" s="15" t="str">
        <f>IF(INDEX(Uitslag!C$11:V$22,A20,20)&gt;0,INDEX(Uitslag!C$11:C$22,A20,1),"BYE")</f>
        <v>BYE</v>
      </c>
      <c r="C20" s="16"/>
      <c r="D20" s="15" t="str">
        <f>IF(INDEX(Uitslag!C$11:V$22,A20,20)&gt;0,INDEX(Uitslag!D$11:D$22,A20,1),"")</f>
        <v/>
      </c>
      <c r="E20" s="97"/>
      <c r="F20" s="102"/>
      <c r="G20" s="98"/>
      <c r="H20" s="101"/>
      <c r="I20" s="112"/>
      <c r="J20" s="112"/>
      <c r="K20" s="111"/>
      <c r="R20" s="108"/>
      <c r="T20" s="38"/>
      <c r="U20" s="33"/>
      <c r="V20" s="90"/>
      <c r="W20" s="90"/>
      <c r="X20" s="36" t="str">
        <f>IF(AM20=TRUE,"SO","")</f>
        <v/>
      </c>
      <c r="Y20" s="33"/>
      <c r="Z20" s="39"/>
      <c r="AA20" s="39"/>
      <c r="AB20" s="39"/>
      <c r="AC20" s="61">
        <f>F20+H20</f>
        <v>0</v>
      </c>
      <c r="AD20" s="61" t="b">
        <f>AND(AB19=TRUE,AC20&gt;AC18)</f>
        <v>0</v>
      </c>
      <c r="AL20" s="61" t="b">
        <f>AND(V19&lt;&gt;"",V21&lt;&gt;"")</f>
        <v>0</v>
      </c>
      <c r="AM20" s="61" t="b">
        <f>AND(AL20=TRUE,V19=V21)</f>
        <v>0</v>
      </c>
      <c r="AO20" s="61" t="b">
        <f>OR(AND(X19&lt;&gt;"",X21&lt;&gt;""),AM20=FALSE)</f>
        <v>1</v>
      </c>
    </row>
    <row r="21" spans="1:42" ht="27" customHeight="1" x14ac:dyDescent="0.4">
      <c r="A21"/>
      <c r="B21" s="12"/>
      <c r="C21" s="12"/>
      <c r="D21" s="12"/>
      <c r="E21"/>
      <c r="F21"/>
      <c r="G21"/>
      <c r="H21" s="2"/>
      <c r="I21" s="113"/>
      <c r="J21" s="111"/>
      <c r="K21" s="111"/>
      <c r="R21" s="108"/>
      <c r="S21" s="107"/>
      <c r="T21" s="15" t="str">
        <f>IF(AJ27=TRUE,L27,IF(AJ29=TRUE,L29,""))</f>
        <v/>
      </c>
      <c r="U21" s="70"/>
      <c r="V21" s="25"/>
      <c r="W21" s="70"/>
      <c r="X21" s="25"/>
      <c r="Y21" s="39" t="str">
        <f>IF(OR(AL20=FALSE,AO20=FALSE),"",IF(AP21=TRUE,"WINNAAR","2e"))</f>
        <v/>
      </c>
      <c r="Z21" s="27"/>
      <c r="AA21" s="61"/>
      <c r="AB21" s="61"/>
      <c r="AN21" s="61">
        <f>V21+X21</f>
        <v>0</v>
      </c>
      <c r="AO21" s="61"/>
      <c r="AP21" s="61" t="b">
        <f>AN21&gt;AN19</f>
        <v>0</v>
      </c>
    </row>
    <row r="22" spans="1:42" ht="27" customHeight="1" x14ac:dyDescent="0.4">
      <c r="A22"/>
      <c r="B22" s="12"/>
      <c r="C22" s="12"/>
      <c r="D22" s="12"/>
      <c r="E22"/>
      <c r="F22"/>
      <c r="G22"/>
      <c r="H22" s="2"/>
      <c r="I22" s="113"/>
      <c r="J22" s="111"/>
      <c r="K22" s="111"/>
      <c r="R22" s="108"/>
      <c r="Y22" s="39"/>
      <c r="Z22" s="27"/>
      <c r="AA22" s="61"/>
      <c r="AB22" s="61"/>
      <c r="AC22" s="61"/>
      <c r="AD22" s="61"/>
    </row>
    <row r="23" spans="1:42" ht="25.5" x14ac:dyDescent="0.2">
      <c r="R23" s="108"/>
      <c r="AC23" s="36"/>
      <c r="AD23" s="36"/>
      <c r="AF23" s="69"/>
      <c r="AG23" s="69"/>
      <c r="AH23" s="36"/>
      <c r="AI23" s="36"/>
      <c r="AJ23" s="36"/>
    </row>
    <row r="24" spans="1:42" ht="27.75" x14ac:dyDescent="0.2">
      <c r="A24" s="107">
        <v>3</v>
      </c>
      <c r="B24" s="15" t="str">
        <f>IF(INDEX(Uitslag!C$11:V$22,A24,20)&gt;0,INDEX(Uitslag!C$11:C$22,A24,1),"BYE")</f>
        <v>BYE</v>
      </c>
      <c r="C24" s="16"/>
      <c r="D24" s="15" t="str">
        <f>IF(INDEX(Uitslag!C$11:V$22,A24,20)&gt;0,INDEX(Uitslag!D$11:D$22,A24,1),"")</f>
        <v/>
      </c>
      <c r="E24" s="97"/>
      <c r="F24" s="102"/>
      <c r="G24" s="98"/>
      <c r="H24" s="101"/>
      <c r="I24" s="110"/>
      <c r="J24" s="110"/>
      <c r="R24" s="108"/>
      <c r="Z24" s="27"/>
      <c r="AA24" s="61"/>
      <c r="AB24" s="61"/>
      <c r="AC24" s="61">
        <f>F24+H24</f>
        <v>0</v>
      </c>
      <c r="AD24" s="61" t="b">
        <f>AND(AB25=TRUE,AC24&gt;AC26)</f>
        <v>0</v>
      </c>
      <c r="AF24" s="27"/>
      <c r="AG24" s="61"/>
      <c r="AH24" s="61"/>
    </row>
    <row r="25" spans="1:42" ht="30" x14ac:dyDescent="0.2">
      <c r="A25" s="1"/>
      <c r="B25" s="13"/>
      <c r="C25" s="13"/>
      <c r="D25" s="13"/>
      <c r="E25"/>
      <c r="F25" s="26"/>
      <c r="G25" s="27"/>
      <c r="H25" s="99" t="str">
        <f>IF(AA25=TRUE,"SO","")</f>
        <v/>
      </c>
      <c r="I25" s="99"/>
      <c r="J25" s="110"/>
      <c r="R25" s="108"/>
      <c r="Z25" s="61" t="b">
        <f>AND(F24&lt;&gt;"",F26&lt;&gt;"")</f>
        <v>0</v>
      </c>
      <c r="AA25" s="61" t="b">
        <f>AND(Z25=TRUE,F24=F26)</f>
        <v>0</v>
      </c>
      <c r="AB25" s="61" t="b">
        <f>IF(Z25=FALSE,FALSE,OR(AA25=FALSE,AND(H24&lt;&gt;"",H26&lt;&gt;"")))</f>
        <v>0</v>
      </c>
      <c r="AC25" s="39"/>
      <c r="AD25" s="39"/>
      <c r="AI25" s="36"/>
      <c r="AJ25" s="36"/>
    </row>
    <row r="26" spans="1:42" ht="27.75" x14ac:dyDescent="0.2">
      <c r="A26" s="107">
        <v>6</v>
      </c>
      <c r="B26" s="15" t="str">
        <f>IF(INDEX(Uitslag!C$11:V$22,A26,20)&gt;0,INDEX(Uitslag!C$11:C$22,A26,1),"BYE")</f>
        <v>BYE</v>
      </c>
      <c r="C26" s="16"/>
      <c r="D26" s="15" t="str">
        <f>IF(INDEX(Uitslag!C$11:V$22,A26,20)&gt;0,INDEX(Uitslag!D$11:D$22,A26,1),"")</f>
        <v/>
      </c>
      <c r="E26" s="97"/>
      <c r="F26" s="102"/>
      <c r="G26" s="98"/>
      <c r="H26" s="101"/>
      <c r="I26" s="110"/>
      <c r="J26" s="110"/>
      <c r="L26" s="38"/>
      <c r="N26" s="67" t="s">
        <v>75</v>
      </c>
      <c r="O26" s="68"/>
      <c r="P26" s="67" t="s">
        <v>76</v>
      </c>
      <c r="R26" s="108"/>
      <c r="Z26" s="27"/>
      <c r="AA26" s="61"/>
      <c r="AB26" s="61"/>
      <c r="AC26" s="61">
        <f>F26+H26</f>
        <v>0</v>
      </c>
      <c r="AD26" s="61" t="b">
        <f>AND(AB25=TRUE,AC26&gt;AC24)</f>
        <v>0</v>
      </c>
      <c r="AF26" s="69" t="s">
        <v>99</v>
      </c>
      <c r="AG26" s="69" t="s">
        <v>98</v>
      </c>
      <c r="AH26" s="80" t="s">
        <v>100</v>
      </c>
      <c r="AI26" s="69" t="s">
        <v>101</v>
      </c>
      <c r="AJ26" s="69" t="s">
        <v>77</v>
      </c>
    </row>
    <row r="27" spans="1:42" ht="27.75" x14ac:dyDescent="0.2">
      <c r="A27" s="1"/>
      <c r="B27" s="17"/>
      <c r="C27" s="17"/>
      <c r="D27" s="17"/>
      <c r="E27"/>
      <c r="F27" s="26"/>
      <c r="G27" s="27"/>
      <c r="H27" s="100"/>
      <c r="I27" s="100"/>
      <c r="J27" s="110"/>
      <c r="K27" s="107">
        <v>3</v>
      </c>
      <c r="L27" s="15" t="str">
        <f>IF(AD24=TRUE,B24,IF(AD26=TRUE,B26,""))</f>
        <v/>
      </c>
      <c r="M27" s="70"/>
      <c r="N27" s="102"/>
      <c r="O27" s="27"/>
      <c r="P27" s="101"/>
      <c r="Q27" s="112"/>
      <c r="R27" s="108"/>
      <c r="Y27" s="33"/>
      <c r="AC27" s="36"/>
      <c r="AD27" s="36"/>
      <c r="AE27" s="33"/>
      <c r="AF27" s="33"/>
      <c r="AG27" s="33"/>
      <c r="AH27" s="33"/>
      <c r="AI27" s="61">
        <f>N27+P27</f>
        <v>0</v>
      </c>
      <c r="AJ27" s="61" t="b">
        <f>AND(AH28=TRUE,AI27&gt;AI29)</f>
        <v>0</v>
      </c>
      <c r="AK27" s="33"/>
    </row>
    <row r="28" spans="1:42" ht="30" x14ac:dyDescent="0.2">
      <c r="A28" s="1"/>
      <c r="B28" s="17"/>
      <c r="C28" s="17"/>
      <c r="D28" s="17"/>
      <c r="E28"/>
      <c r="F28" s="26"/>
      <c r="G28" s="27"/>
      <c r="H28" s="100"/>
      <c r="I28" s="100"/>
      <c r="L28" s="34"/>
      <c r="N28" s="35"/>
      <c r="O28" s="36"/>
      <c r="P28" s="36" t="str">
        <f>IF(AG28=TRUE,"SO","")</f>
        <v/>
      </c>
      <c r="R28" s="108"/>
      <c r="T28" s="94" t="s">
        <v>87</v>
      </c>
      <c r="U28" s="95"/>
      <c r="V28" s="95"/>
      <c r="W28" s="95"/>
      <c r="X28" s="96"/>
      <c r="Y28" s="33"/>
      <c r="Z28" s="61"/>
      <c r="AA28" s="61"/>
      <c r="AB28" s="61"/>
      <c r="AC28" s="36"/>
      <c r="AD28" s="36"/>
      <c r="AE28" s="33"/>
      <c r="AF28" s="61" t="b">
        <f>AND(N27&lt;&gt;"",N29&lt;&gt;"")</f>
        <v>0</v>
      </c>
      <c r="AG28" s="61" t="b">
        <f>AND(AF28=TRUE,N27=N29)</f>
        <v>0</v>
      </c>
      <c r="AH28" s="61" t="b">
        <f>IF(AF28=FALSE,FALSE,OR(AG28=FALSE,AND(P27&lt;&gt;"",P29&lt;&gt;"")))</f>
        <v>0</v>
      </c>
      <c r="AI28" s="33"/>
      <c r="AJ28" s="33"/>
      <c r="AK28" s="33"/>
    </row>
    <row r="29" spans="1:42" ht="27.75" x14ac:dyDescent="0.2">
      <c r="I29" s="116"/>
      <c r="J29" s="110"/>
      <c r="K29" s="107">
        <v>2</v>
      </c>
      <c r="L29" s="15" t="str">
        <f>IF(AD30=TRUE,B30,IF(AD32=TRUE,B32,""))</f>
        <v/>
      </c>
      <c r="M29" s="70"/>
      <c r="N29" s="102"/>
      <c r="O29" s="27"/>
      <c r="P29" s="101"/>
      <c r="Q29" s="112"/>
      <c r="R29" s="108"/>
      <c r="Z29" s="27"/>
      <c r="AA29" s="61"/>
      <c r="AB29" s="61"/>
      <c r="AI29" s="61">
        <f>N29+P29</f>
        <v>0</v>
      </c>
      <c r="AJ29" s="61" t="b">
        <f>AND(AH28=TRUE,AI29&gt;AI27)</f>
        <v>0</v>
      </c>
    </row>
    <row r="30" spans="1:42" ht="30" x14ac:dyDescent="0.2">
      <c r="A30" s="107">
        <v>7</v>
      </c>
      <c r="B30" s="15" t="str">
        <f>IF(INDEX(Uitslag!C$11:V$22,A30,20)&gt;0,INDEX(Uitslag!C$11:C$22,A30,1),"BYE")</f>
        <v>BYE</v>
      </c>
      <c r="C30" s="16"/>
      <c r="D30" s="15" t="str">
        <f>IF(INDEX(Uitslag!C$11:V$22,A30,20)&gt;0,INDEX(Uitslag!D$11:D$22,A30,1),"")</f>
        <v/>
      </c>
      <c r="E30" s="97"/>
      <c r="F30" s="102"/>
      <c r="G30" s="98"/>
      <c r="H30" s="101"/>
      <c r="I30" s="110"/>
      <c r="J30" s="110"/>
      <c r="R30" s="108"/>
      <c r="T30" s="33"/>
      <c r="U30" s="33"/>
      <c r="V30" s="67" t="s">
        <v>75</v>
      </c>
      <c r="W30" s="67"/>
      <c r="X30" s="67" t="s">
        <v>76</v>
      </c>
      <c r="Z30" s="39"/>
      <c r="AA30" s="39"/>
      <c r="AB30" s="39"/>
      <c r="AC30" s="61">
        <f>F30+H30</f>
        <v>0</v>
      </c>
      <c r="AD30" s="61" t="b">
        <f>AND(AB31=TRUE,AC30&gt;AC32)</f>
        <v>0</v>
      </c>
      <c r="AL30" s="60" t="s">
        <v>99</v>
      </c>
      <c r="AM30" s="60" t="s">
        <v>78</v>
      </c>
      <c r="AN30" s="64" t="s">
        <v>79</v>
      </c>
      <c r="AO30" s="65" t="s">
        <v>80</v>
      </c>
      <c r="AP30" s="65" t="s">
        <v>93</v>
      </c>
    </row>
    <row r="31" spans="1:42" ht="30" x14ac:dyDescent="0.2">
      <c r="A31" s="1"/>
      <c r="B31" s="13"/>
      <c r="C31" s="13"/>
      <c r="D31" s="13"/>
      <c r="E31"/>
      <c r="F31" s="26"/>
      <c r="G31" s="27"/>
      <c r="H31" s="99" t="str">
        <f>IF(AA31=TRUE,"SO","")</f>
        <v/>
      </c>
      <c r="I31" s="99"/>
      <c r="J31" s="110"/>
      <c r="R31" s="108"/>
      <c r="S31" s="107"/>
      <c r="T31" s="15" t="str">
        <f>IF(AJ15=TRUE,L17,IF(AJ17=TRUE,L15,""))</f>
        <v/>
      </c>
      <c r="U31" s="70"/>
      <c r="V31" s="25"/>
      <c r="W31" s="70"/>
      <c r="X31" s="25"/>
      <c r="Y31" s="39" t="str">
        <f>IF(OR(AL32=FALSE,AO32=FALSE),"",IF(AP31=TRUE,"3e","4e"))</f>
        <v/>
      </c>
      <c r="Z31" s="61" t="b">
        <f>AND(F30&lt;&gt;"",F32&lt;&gt;"")</f>
        <v>0</v>
      </c>
      <c r="AA31" s="61" t="b">
        <f>AND(Z31=TRUE,F30=F32)</f>
        <v>0</v>
      </c>
      <c r="AB31" s="61" t="b">
        <f>IF(Z31=FALSE,FALSE,OR(AA31=FALSE,AND(H30&lt;&gt;"",H32&lt;&gt;"")))</f>
        <v>0</v>
      </c>
      <c r="AN31" s="61">
        <f>V31+X31</f>
        <v>0</v>
      </c>
      <c r="AP31" s="61" t="b">
        <f>AN31&gt;AN33</f>
        <v>0</v>
      </c>
    </row>
    <row r="32" spans="1:42" ht="27.75" x14ac:dyDescent="0.2">
      <c r="A32" s="107">
        <v>2</v>
      </c>
      <c r="B32" s="15" t="str">
        <f>IF(INDEX(Uitslag!C$11:V$22,A32,20)&gt;0,INDEX(Uitslag!C$11:C$22,A32,1),"BYE")</f>
        <v>BYE</v>
      </c>
      <c r="C32" s="16"/>
      <c r="D32" s="15" t="str">
        <f>IF(INDEX(Uitslag!C$11:V$22,A32,20)&gt;0,INDEX(Uitslag!D$11:D$22,A32,1),"")</f>
        <v/>
      </c>
      <c r="E32" s="97"/>
      <c r="F32" s="102"/>
      <c r="G32" s="98"/>
      <c r="H32" s="101"/>
      <c r="I32" s="110"/>
      <c r="J32" s="110"/>
      <c r="R32" s="108"/>
      <c r="T32" s="38"/>
      <c r="U32" s="33"/>
      <c r="V32" s="90"/>
      <c r="W32" s="90"/>
      <c r="X32" s="36" t="str">
        <f>IF(AM32=TRUE,"SO","")</f>
        <v/>
      </c>
      <c r="Y32" s="33"/>
      <c r="Z32" s="67"/>
      <c r="AA32" s="67"/>
      <c r="AB32" s="67"/>
      <c r="AC32" s="61">
        <f>F32+H32</f>
        <v>0</v>
      </c>
      <c r="AD32" s="61" t="b">
        <f>AND(AB31=TRUE,AC32&gt;AC30)</f>
        <v>0</v>
      </c>
      <c r="AE32" s="67"/>
      <c r="AF32" s="67"/>
      <c r="AG32" s="67"/>
      <c r="AH32" s="67"/>
      <c r="AI32" s="67"/>
      <c r="AJ32" s="67"/>
      <c r="AK32" s="67"/>
      <c r="AL32" s="61" t="b">
        <f>AND(V31&lt;&gt;"",V33&lt;&gt;"")</f>
        <v>0</v>
      </c>
      <c r="AM32" s="61" t="b">
        <f>AND(AL32=TRUE,V31=V33)</f>
        <v>0</v>
      </c>
      <c r="AO32" s="61" t="b">
        <f>OR(AND(X31&lt;&gt;"",X33&lt;&gt;""),AM32=FALSE)</f>
        <v>1</v>
      </c>
    </row>
    <row r="33" spans="18:42" ht="30" x14ac:dyDescent="0.2">
      <c r="R33" s="108"/>
      <c r="S33" s="107"/>
      <c r="T33" s="15" t="str">
        <f>IF(AJ27=TRUE,L29,IF(AJ29=TRUE,L27,""))</f>
        <v/>
      </c>
      <c r="U33" s="70"/>
      <c r="V33" s="25"/>
      <c r="W33" s="70"/>
      <c r="X33" s="25"/>
      <c r="Y33" s="39" t="str">
        <f>IF(OR(AL32=FALSE,AO32=FALSE),"",IF(AP33=TRUE,"3e","4e"))</f>
        <v/>
      </c>
      <c r="Z33" s="39"/>
      <c r="AA33" s="39"/>
      <c r="AB33" s="39"/>
      <c r="AC33" s="39"/>
      <c r="AD33" s="39"/>
      <c r="AE33" s="39"/>
      <c r="AF33" s="39"/>
      <c r="AG33" s="39"/>
      <c r="AH33" s="33"/>
      <c r="AI33" s="33"/>
      <c r="AJ33" s="33"/>
      <c r="AK33" s="33"/>
      <c r="AN33" s="61">
        <f>V33+X33</f>
        <v>0</v>
      </c>
      <c r="AP33" s="61" t="b">
        <f>AN33&gt;AN31</f>
        <v>0</v>
      </c>
    </row>
    <row r="34" spans="18:42" x14ac:dyDescent="0.2"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N34" s="66"/>
      <c r="AP34" s="66"/>
    </row>
    <row r="35" spans="18:42" ht="30" x14ac:dyDescent="0.2">
      <c r="Z35" s="39"/>
      <c r="AA35" s="39"/>
      <c r="AB35" s="39"/>
      <c r="AC35" s="39"/>
      <c r="AD35" s="39"/>
      <c r="AE35" s="39"/>
      <c r="AF35" s="39"/>
      <c r="AG35" s="39"/>
      <c r="AH35" s="33"/>
      <c r="AI35" s="33"/>
      <c r="AJ35" s="33"/>
      <c r="AK35" s="33"/>
      <c r="AL35" s="61"/>
      <c r="AM35" s="39"/>
      <c r="AO35" s="61"/>
    </row>
    <row r="36" spans="18:42" x14ac:dyDescent="0.2"/>
    <row r="37" spans="18:42" x14ac:dyDescent="0.2"/>
    <row r="38" spans="18:42" x14ac:dyDescent="0.2"/>
    <row r="39" spans="18:42" hidden="1" x14ac:dyDescent="0.2">
      <c r="Y39" s="63"/>
      <c r="Z39" s="63"/>
      <c r="AA39" s="63"/>
      <c r="AB39" s="63"/>
      <c r="AC39" s="63"/>
      <c r="AD39" s="63"/>
      <c r="AE39" s="63"/>
      <c r="AF39" s="63"/>
      <c r="AG39" s="63"/>
    </row>
  </sheetData>
  <mergeCells count="1">
    <mergeCell ref="B4:X4"/>
  </mergeCells>
  <conditionalFormatting sqref="H12 H14">
    <cfRule type="expression" dxfId="16" priority="4">
      <formula>AA$13=FALSE</formula>
    </cfRule>
  </conditionalFormatting>
  <conditionalFormatting sqref="H30 H32">
    <cfRule type="expression" dxfId="15" priority="19">
      <formula>AA$31=FALSE</formula>
    </cfRule>
  </conditionalFormatting>
  <conditionalFormatting sqref="H24 H26">
    <cfRule type="expression" dxfId="14" priority="20">
      <formula>AA$25=FALSE</formula>
    </cfRule>
  </conditionalFormatting>
  <conditionalFormatting sqref="H18 H20">
    <cfRule type="expression" dxfId="13" priority="21">
      <formula>AA$19=FALSE</formula>
    </cfRule>
  </conditionalFormatting>
  <conditionalFormatting sqref="P17 P29">
    <cfRule type="expression" dxfId="12" priority="24">
      <formula>AG16=FALSE</formula>
    </cfRule>
  </conditionalFormatting>
  <conditionalFormatting sqref="P15 P27">
    <cfRule type="expression" dxfId="11" priority="25">
      <formula>AG16=FALSE</formula>
    </cfRule>
  </conditionalFormatting>
  <conditionalFormatting sqref="X19 X21">
    <cfRule type="expression" dxfId="10" priority="27">
      <formula>AM$20=FALSE</formula>
    </cfRule>
  </conditionalFormatting>
  <conditionalFormatting sqref="X31 X33">
    <cfRule type="expression" dxfId="9" priority="28">
      <formula>AM$32=FALSE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D33"/>
  <sheetViews>
    <sheetView showGridLines="0" zoomScale="55" zoomScaleNormal="55" zoomScaleSheetLayoutView="40" workbookViewId="0">
      <selection activeCell="B9" sqref="B9"/>
    </sheetView>
  </sheetViews>
  <sheetFormatPr defaultColWidth="0" defaultRowHeight="15" zeroHeight="1" x14ac:dyDescent="0.2"/>
  <cols>
    <col min="1" max="1" width="2.77734375" style="31" customWidth="1"/>
    <col min="2" max="2" width="44.6640625" style="31" customWidth="1"/>
    <col min="3" max="3" width="2" style="31" customWidth="1"/>
    <col min="4" max="4" width="45" style="31" customWidth="1"/>
    <col min="5" max="5" width="1.77734375" style="31" customWidth="1"/>
    <col min="6" max="6" width="9.77734375" style="31" customWidth="1"/>
    <col min="7" max="7" width="1.21875" style="31" customWidth="1"/>
    <col min="8" max="8" width="12.109375" style="31" customWidth="1"/>
    <col min="9" max="9" width="2.77734375" style="31" customWidth="1"/>
    <col min="10" max="10" width="2.77734375" style="63" customWidth="1"/>
    <col min="11" max="11" width="2.77734375" style="31" customWidth="1"/>
    <col min="12" max="12" width="47.77734375" style="31" customWidth="1"/>
    <col min="13" max="13" width="1.77734375" style="31" customWidth="1"/>
    <col min="14" max="14" width="9.77734375" style="31" customWidth="1"/>
    <col min="15" max="15" width="2" style="31" customWidth="1"/>
    <col min="16" max="16" width="11.6640625" style="31" customWidth="1"/>
    <col min="17" max="17" width="21.6640625" style="31" customWidth="1"/>
    <col min="18" max="28" width="9.5546875" style="31" hidden="1" customWidth="1"/>
    <col min="29" max="30" width="1.33203125" style="31" hidden="1" customWidth="1"/>
    <col min="31" max="16384" width="9.5546875" style="31" hidden="1"/>
  </cols>
  <sheetData>
    <row r="1" spans="1:29" ht="16.5" customHeight="1" x14ac:dyDescent="0.2"/>
    <row r="2" spans="1:29" ht="19.5" customHeight="1" x14ac:dyDescent="0.2"/>
    <row r="3" spans="1:29" ht="19.5" customHeight="1" x14ac:dyDescent="0.2"/>
    <row r="4" spans="1:29" ht="40.5" customHeight="1" x14ac:dyDescent="0.2">
      <c r="B4" s="178" t="str">
        <f>'Deelnemers en Scores'!B2</f>
        <v>BK Indoor Teams, Klasse: komt hier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  <c r="Q4"/>
      <c r="U4"/>
      <c r="V4"/>
      <c r="W4"/>
      <c r="X4"/>
      <c r="Y4"/>
      <c r="Z4"/>
      <c r="AA4"/>
      <c r="AB4"/>
      <c r="AC4"/>
    </row>
    <row r="5" spans="1:29" ht="21" customHeight="1" x14ac:dyDescent="0.2">
      <c r="U5"/>
      <c r="V5"/>
      <c r="W5"/>
      <c r="X5"/>
      <c r="Y5"/>
      <c r="Z5"/>
      <c r="AA5"/>
      <c r="AB5"/>
      <c r="AC5"/>
    </row>
    <row r="6" spans="1:29" ht="32.25" customHeight="1" x14ac:dyDescent="0.2">
      <c r="J6" s="60"/>
      <c r="K6" s="33"/>
      <c r="Q6" s="33"/>
      <c r="W6" s="33"/>
      <c r="X6" s="33"/>
      <c r="Y6" s="33"/>
    </row>
    <row r="7" spans="1:29" ht="30" customHeight="1" x14ac:dyDescent="0.4">
      <c r="B7" s="91" t="s">
        <v>2</v>
      </c>
      <c r="C7" s="92"/>
      <c r="D7" s="92"/>
      <c r="E7" s="92"/>
      <c r="F7" s="92"/>
      <c r="G7" s="92"/>
      <c r="H7" s="93"/>
      <c r="J7" s="60"/>
      <c r="K7" s="39"/>
      <c r="R7" s="27"/>
      <c r="S7" s="61"/>
      <c r="T7" s="61"/>
    </row>
    <row r="8" spans="1:29" ht="30" customHeight="1" x14ac:dyDescent="0.4">
      <c r="J8" s="60"/>
      <c r="K8" s="37"/>
      <c r="U8" s="36"/>
      <c r="V8" s="36"/>
    </row>
    <row r="9" spans="1:29" ht="30" customHeight="1" x14ac:dyDescent="0.2">
      <c r="J9" s="60"/>
      <c r="Q9" s="67"/>
      <c r="R9" s="27"/>
      <c r="S9" s="61"/>
      <c r="T9" s="61"/>
      <c r="W9" s="67"/>
      <c r="X9" s="60"/>
      <c r="Y9" s="60"/>
      <c r="Z9" s="64"/>
      <c r="AA9" s="65"/>
      <c r="AB9" s="65"/>
    </row>
    <row r="10" spans="1:29" ht="30" customHeight="1" x14ac:dyDescent="0.2">
      <c r="B10" s="33"/>
      <c r="C10" s="33"/>
      <c r="D10" s="33"/>
      <c r="F10" s="67" t="s">
        <v>75</v>
      </c>
      <c r="G10" s="68"/>
      <c r="H10" s="67" t="s">
        <v>76</v>
      </c>
      <c r="J10" s="31"/>
      <c r="R10" s="69" t="s">
        <v>99</v>
      </c>
      <c r="S10" s="69" t="s">
        <v>98</v>
      </c>
      <c r="T10" s="80" t="s">
        <v>99</v>
      </c>
      <c r="U10" s="69" t="s">
        <v>101</v>
      </c>
      <c r="V10" s="69" t="s">
        <v>127</v>
      </c>
      <c r="W10" s="33"/>
    </row>
    <row r="11" spans="1:29" ht="30" customHeight="1" x14ac:dyDescent="0.2">
      <c r="A11" s="107">
        <v>1</v>
      </c>
      <c r="B11" s="15" t="str">
        <f>IF(INDEX(Uitslag!C$11:V$22,A11,20)&gt;0,INDEX(Uitslag!C$11:C$22,A11,1),"BYE")</f>
        <v>BYE</v>
      </c>
      <c r="C11" s="16"/>
      <c r="D11" s="15" t="str">
        <f>IF(INDEX(Uitslag!C$11:V$22,A11,20)&gt;0,INDEX(Uitslag!D$11:D$22,A11,1),"")</f>
        <v/>
      </c>
      <c r="E11" s="70"/>
      <c r="F11" s="25"/>
      <c r="G11" s="27"/>
      <c r="H11" s="62"/>
      <c r="I11" s="108"/>
      <c r="J11" s="117"/>
      <c r="Q11" s="33"/>
      <c r="R11" s="36"/>
      <c r="S11" s="61"/>
      <c r="T11" s="36"/>
      <c r="U11" s="61">
        <f>F11+H11</f>
        <v>0</v>
      </c>
      <c r="V11" s="61" t="b">
        <f>AND(T12=TRUE,U11&gt;U13)</f>
        <v>0</v>
      </c>
      <c r="W11" s="33"/>
      <c r="Z11" s="66"/>
      <c r="AB11" s="66"/>
    </row>
    <row r="12" spans="1:29" ht="30" customHeight="1" x14ac:dyDescent="0.2">
      <c r="A12" s="32"/>
      <c r="B12" s="34"/>
      <c r="C12" s="34"/>
      <c r="D12" s="34"/>
      <c r="F12" s="35"/>
      <c r="G12" s="36"/>
      <c r="H12" s="36" t="str">
        <f>IF(S12=TRUE,"SO","")</f>
        <v/>
      </c>
      <c r="J12" s="117"/>
      <c r="L12" s="94" t="s">
        <v>3</v>
      </c>
      <c r="M12" s="95"/>
      <c r="N12" s="95"/>
      <c r="O12" s="95"/>
      <c r="P12" s="96"/>
      <c r="R12" s="61" t="b">
        <f>AND(F11&lt;&gt;"",F13&lt;&gt;"")</f>
        <v>0</v>
      </c>
      <c r="S12" s="61" t="b">
        <f>AND(R12=TRUE,F11=F13)</f>
        <v>0</v>
      </c>
      <c r="T12" s="61" t="b">
        <f>IF(R12=FALSE,FALSE,OR(S12=FALSE,AND(H11&lt;&gt;"",H13&lt;&gt;"")))</f>
        <v>0</v>
      </c>
      <c r="U12" s="36"/>
      <c r="V12" s="36"/>
      <c r="W12" s="33"/>
      <c r="X12" s="61"/>
      <c r="Y12" s="39"/>
    </row>
    <row r="13" spans="1:29" ht="30" customHeight="1" x14ac:dyDescent="0.25">
      <c r="A13" s="107">
        <v>4</v>
      </c>
      <c r="B13" s="15" t="str">
        <f>IF(INDEX(Uitslag!C$11:V$22,A13,20)&gt;0,INDEX(Uitslag!C$11:C$22,A13,1),"BYE")</f>
        <v>BYE</v>
      </c>
      <c r="C13" s="16"/>
      <c r="D13" s="15" t="str">
        <f>IF(INDEX(Uitslag!C$11:V$22,A13,20)&gt;0,INDEX(Uitslag!D$11:D$22,A13,1),"")</f>
        <v/>
      </c>
      <c r="E13" s="70"/>
      <c r="F13" s="25"/>
      <c r="G13" s="27"/>
      <c r="H13" s="62"/>
      <c r="I13" s="108"/>
      <c r="J13" s="117"/>
      <c r="K13" s="39"/>
      <c r="R13" s="27"/>
      <c r="S13" s="61"/>
      <c r="T13" s="61"/>
      <c r="U13" s="61">
        <f>F13+H13</f>
        <v>0</v>
      </c>
      <c r="V13" s="61" t="b">
        <f>AND(T12=TRUE,U13&gt;U11)</f>
        <v>0</v>
      </c>
      <c r="Z13" s="40"/>
    </row>
    <row r="14" spans="1:29" ht="27" customHeight="1" x14ac:dyDescent="0.2">
      <c r="J14" s="117"/>
      <c r="K14" s="39"/>
      <c r="L14" s="33"/>
      <c r="M14" s="33"/>
      <c r="N14" s="67" t="s">
        <v>75</v>
      </c>
      <c r="O14" s="67"/>
      <c r="P14" s="67" t="s">
        <v>76</v>
      </c>
      <c r="U14" s="36"/>
      <c r="V14" s="36"/>
      <c r="X14" s="69" t="s">
        <v>99</v>
      </c>
      <c r="Y14" s="69" t="s">
        <v>98</v>
      </c>
      <c r="Z14" s="80" t="s">
        <v>99</v>
      </c>
      <c r="AA14" s="69" t="s">
        <v>101</v>
      </c>
      <c r="AB14" s="69" t="s">
        <v>93</v>
      </c>
    </row>
    <row r="15" spans="1:29" ht="27" customHeight="1" x14ac:dyDescent="0.2">
      <c r="J15" s="117"/>
      <c r="K15" s="108"/>
      <c r="L15" s="15" t="str">
        <f>IF(V11=TRUE,B11,IF(V13=TRUE,B13,""))</f>
        <v/>
      </c>
      <c r="M15" s="70"/>
      <c r="N15" s="25"/>
      <c r="O15" s="70"/>
      <c r="P15" s="25"/>
      <c r="Q15" s="39" t="str">
        <f>IF(OR(X16=FALSE,AA16=FALSE),"",IF(AB15=TRUE,"WINNAAR","2e"))</f>
        <v/>
      </c>
      <c r="R15" s="27"/>
      <c r="S15" s="61"/>
      <c r="T15" s="61"/>
      <c r="Z15" s="61">
        <f>N15+P15</f>
        <v>0</v>
      </c>
      <c r="AB15" s="61" t="b">
        <f>Z15&gt;Z17</f>
        <v>0</v>
      </c>
    </row>
    <row r="16" spans="1:29" ht="25.5" x14ac:dyDescent="0.2">
      <c r="J16" s="118"/>
      <c r="L16" s="38"/>
      <c r="M16" s="33"/>
      <c r="N16" s="90"/>
      <c r="O16" s="90"/>
      <c r="P16" s="36" t="str">
        <f>IF(Y16=TRUE,"SO","")</f>
        <v/>
      </c>
      <c r="X16" s="61" t="b">
        <f>AND(N15&lt;&gt;"",N17&lt;&gt;"")</f>
        <v>0</v>
      </c>
      <c r="Y16" s="61" t="b">
        <f>AND(X16=TRUE,N15=N17)</f>
        <v>0</v>
      </c>
      <c r="AA16" s="61" t="b">
        <f>OR(AND(P15&lt;&gt;"",P17&lt;&gt;""),Y16=FALSE)</f>
        <v>1</v>
      </c>
    </row>
    <row r="17" spans="1:28" ht="30" x14ac:dyDescent="0.2">
      <c r="A17" s="32"/>
      <c r="B17" s="38"/>
      <c r="C17" s="38"/>
      <c r="D17" s="38"/>
      <c r="F17" s="35"/>
      <c r="G17" s="36"/>
      <c r="H17" s="36"/>
      <c r="J17" s="118"/>
      <c r="K17" s="108"/>
      <c r="L17" s="15" t="str">
        <f>IF(V20=TRUE,B20,IF(V22=TRUE,B22,""))</f>
        <v/>
      </c>
      <c r="M17" s="70"/>
      <c r="N17" s="25"/>
      <c r="O17" s="70"/>
      <c r="P17" s="25"/>
      <c r="Q17" s="39" t="str">
        <f>IF(OR(X16=FALSE,AA16=FALSE),"",IF(AB17=TRUE,"WINNAAR","2e"))</f>
        <v/>
      </c>
      <c r="Z17" s="61">
        <f>N17+P17</f>
        <v>0</v>
      </c>
      <c r="AA17" s="61"/>
      <c r="AB17" s="61" t="b">
        <f>Z17&gt;Z15</f>
        <v>0</v>
      </c>
    </row>
    <row r="18" spans="1:28" ht="27.75" x14ac:dyDescent="0.2">
      <c r="A18" s="32"/>
      <c r="B18" s="38"/>
      <c r="C18" s="38"/>
      <c r="D18" s="38"/>
      <c r="F18" s="35"/>
      <c r="G18" s="36"/>
      <c r="H18" s="36"/>
      <c r="J18" s="118"/>
    </row>
    <row r="19" spans="1:28" ht="23.25" x14ac:dyDescent="0.2">
      <c r="A19" s="32"/>
      <c r="B19" s="38"/>
      <c r="C19" s="38"/>
      <c r="D19" s="38"/>
      <c r="F19" s="67" t="s">
        <v>75</v>
      </c>
      <c r="G19" s="68"/>
      <c r="H19" s="67" t="s">
        <v>76</v>
      </c>
      <c r="J19" s="118"/>
      <c r="R19" s="69" t="s">
        <v>99</v>
      </c>
      <c r="S19" s="69" t="s">
        <v>98</v>
      </c>
      <c r="T19" s="80" t="s">
        <v>99</v>
      </c>
      <c r="U19" s="69" t="s">
        <v>101</v>
      </c>
      <c r="V19" s="69" t="s">
        <v>127</v>
      </c>
    </row>
    <row r="20" spans="1:28" ht="27.75" x14ac:dyDescent="0.2">
      <c r="A20" s="107">
        <v>3</v>
      </c>
      <c r="B20" s="15" t="str">
        <f>IF(INDEX(Uitslag!C$11:V$22,A20,20)&gt;0,INDEX(Uitslag!C$11:C$22,A20,1),"BYE")</f>
        <v>BYE</v>
      </c>
      <c r="C20" s="16"/>
      <c r="D20" s="15" t="str">
        <f>IF(INDEX(Uitslag!C$11:V$22,A20,20)&gt;0,INDEX(Uitslag!D$11:D$22,A20,1),"")</f>
        <v/>
      </c>
      <c r="E20" s="70"/>
      <c r="F20" s="25"/>
      <c r="G20" s="27"/>
      <c r="H20" s="62"/>
      <c r="I20" s="108"/>
      <c r="J20" s="118"/>
      <c r="Q20" s="33"/>
      <c r="R20" s="33"/>
      <c r="S20" s="33"/>
      <c r="T20" s="33"/>
      <c r="U20" s="61">
        <f>F20+H20</f>
        <v>0</v>
      </c>
      <c r="V20" s="61" t="b">
        <f>AND(T21=TRUE,U20&gt;U22)</f>
        <v>0</v>
      </c>
      <c r="W20" s="33"/>
    </row>
    <row r="21" spans="1:28" ht="30" x14ac:dyDescent="0.2">
      <c r="A21" s="32"/>
      <c r="B21" s="34"/>
      <c r="C21" s="34"/>
      <c r="D21" s="34"/>
      <c r="F21" s="35"/>
      <c r="G21" s="36"/>
      <c r="H21" s="36" t="str">
        <f>IF(S21=TRUE,"SO","")</f>
        <v/>
      </c>
      <c r="J21" s="118"/>
      <c r="L21" s="94" t="s">
        <v>87</v>
      </c>
      <c r="M21" s="95"/>
      <c r="N21" s="95"/>
      <c r="O21" s="95"/>
      <c r="P21" s="96"/>
      <c r="R21" s="61" t="b">
        <f>AND(F20&lt;&gt;"",F22&lt;&gt;"")</f>
        <v>0</v>
      </c>
      <c r="S21" s="61" t="b">
        <f>AND(R21=TRUE,F20=F22)</f>
        <v>0</v>
      </c>
      <c r="T21" s="61" t="b">
        <f>IF(R21=FALSE,FALSE,OR(S21=FALSE,AND(H20&lt;&gt;"",H22&lt;&gt;"")))</f>
        <v>0</v>
      </c>
    </row>
    <row r="22" spans="1:28" ht="27.75" x14ac:dyDescent="0.2">
      <c r="A22" s="107">
        <v>2</v>
      </c>
      <c r="B22" s="15" t="str">
        <f>IF(INDEX(Uitslag!C$11:V$22,A22,20)&gt;0,INDEX(Uitslag!C$11:C$22,A22,1),"BYE")</f>
        <v>BYE</v>
      </c>
      <c r="C22" s="16"/>
      <c r="D22" s="15" t="str">
        <f>IF(INDEX(Uitslag!C$11:V$22,A22,20)&gt;0,INDEX(Uitslag!D$11:D$22,A22,1),"")</f>
        <v/>
      </c>
      <c r="E22" s="70"/>
      <c r="F22" s="25"/>
      <c r="G22" s="27"/>
      <c r="H22" s="62"/>
      <c r="I22" s="108"/>
      <c r="J22" s="118"/>
      <c r="U22" s="61">
        <f>F22+H22</f>
        <v>0</v>
      </c>
      <c r="V22" s="61" t="b">
        <f>AND(T21=TRUE,U22&gt;U20)</f>
        <v>0</v>
      </c>
    </row>
    <row r="23" spans="1:28" x14ac:dyDescent="0.2">
      <c r="J23" s="118"/>
    </row>
    <row r="24" spans="1:28" ht="20.25" x14ac:dyDescent="0.2">
      <c r="J24" s="118"/>
      <c r="L24" s="33"/>
      <c r="M24" s="33"/>
      <c r="N24" s="67" t="s">
        <v>75</v>
      </c>
      <c r="O24" s="67"/>
      <c r="P24" s="67" t="s">
        <v>76</v>
      </c>
      <c r="Q24" s="67"/>
      <c r="R24" s="67"/>
      <c r="S24" s="67"/>
      <c r="T24" s="67"/>
      <c r="U24" s="67"/>
      <c r="V24" s="67"/>
      <c r="W24" s="67"/>
      <c r="X24" s="69" t="s">
        <v>99</v>
      </c>
      <c r="Y24" s="69" t="s">
        <v>98</v>
      </c>
      <c r="Z24" s="80" t="s">
        <v>99</v>
      </c>
      <c r="AA24" s="69" t="s">
        <v>101</v>
      </c>
      <c r="AB24" s="69" t="s">
        <v>93</v>
      </c>
    </row>
    <row r="25" spans="1:28" ht="30" x14ac:dyDescent="0.2">
      <c r="J25" s="118"/>
      <c r="K25" s="108"/>
      <c r="L25" s="15" t="str">
        <f>IF(V11=TRUE,B13,IF(V13=TRUE,B11,""))</f>
        <v/>
      </c>
      <c r="M25" s="70"/>
      <c r="N25" s="25"/>
      <c r="O25" s="70"/>
      <c r="P25" s="25"/>
      <c r="Q25" s="39" t="str">
        <f>IF(OR(X26=FALSE,AA26=FALSE),"",IF(AB25=TRUE,"3e","4e"))</f>
        <v/>
      </c>
      <c r="R25" s="39"/>
      <c r="S25" s="39"/>
      <c r="T25" s="33"/>
      <c r="U25" s="33"/>
      <c r="V25" s="33"/>
      <c r="W25" s="33"/>
      <c r="Z25" s="61">
        <f>N25+P25</f>
        <v>0</v>
      </c>
      <c r="AB25" s="61" t="b">
        <f>Z25&gt;Z27</f>
        <v>0</v>
      </c>
    </row>
    <row r="26" spans="1:28" ht="25.5" x14ac:dyDescent="0.2">
      <c r="J26" s="118"/>
      <c r="L26" s="38"/>
      <c r="M26" s="33"/>
      <c r="N26" s="90"/>
      <c r="O26" s="90"/>
      <c r="P26" s="36" t="str">
        <f>IF(Y26=TRUE,"SO","")</f>
        <v/>
      </c>
      <c r="Q26" s="33"/>
      <c r="R26" s="33"/>
      <c r="S26" s="33"/>
      <c r="T26" s="33"/>
      <c r="U26" s="33"/>
      <c r="V26" s="33"/>
      <c r="W26" s="33"/>
      <c r="X26" s="61" t="b">
        <f>AND(N25&lt;&gt;"",N27&lt;&gt;"")</f>
        <v>0</v>
      </c>
      <c r="Y26" s="61" t="b">
        <f>AND(X26=TRUE,N25=N27)</f>
        <v>0</v>
      </c>
      <c r="Z26" s="66"/>
      <c r="AA26" s="61" t="b">
        <f>OR(AND(P25&lt;&gt;"",P27&lt;&gt;""),Y26=FALSE)</f>
        <v>1</v>
      </c>
      <c r="AB26" s="66"/>
    </row>
    <row r="27" spans="1:28" ht="30" x14ac:dyDescent="0.2">
      <c r="J27" s="118"/>
      <c r="K27" s="108"/>
      <c r="L27" s="15" t="str">
        <f>IF(V20=TRUE,B22,IF(V22=TRUE,B20,""))</f>
        <v/>
      </c>
      <c r="M27" s="70"/>
      <c r="N27" s="25"/>
      <c r="O27" s="70"/>
      <c r="P27" s="25"/>
      <c r="Q27" s="39" t="str">
        <f>IF(OR(X26=FALSE,AA26=FALSE),"",IF(AB27=TRUE,"3e","4e"))</f>
        <v/>
      </c>
      <c r="R27" s="39"/>
      <c r="S27" s="39"/>
      <c r="T27" s="33"/>
      <c r="U27" s="33"/>
      <c r="V27" s="33"/>
      <c r="W27" s="33"/>
      <c r="X27" s="61"/>
      <c r="Y27" s="39"/>
      <c r="Z27" s="61">
        <f>N27+P27</f>
        <v>0</v>
      </c>
      <c r="AA27" s="61"/>
      <c r="AB27" s="61" t="b">
        <f>Z27&gt;Z25</f>
        <v>0</v>
      </c>
    </row>
    <row r="28" spans="1:28" x14ac:dyDescent="0.2"/>
    <row r="29" spans="1:28" x14ac:dyDescent="0.2"/>
    <row r="30" spans="1:28" x14ac:dyDescent="0.2"/>
    <row r="31" spans="1:28" x14ac:dyDescent="0.2">
      <c r="Q31" s="63"/>
      <c r="R31" s="63"/>
      <c r="S31" s="63"/>
    </row>
    <row r="32" spans="1:28" x14ac:dyDescent="0.2"/>
    <row r="33" x14ac:dyDescent="0.2"/>
  </sheetData>
  <mergeCells count="1">
    <mergeCell ref="B4:P4"/>
  </mergeCells>
  <phoneticPr fontId="18" type="noConversion"/>
  <conditionalFormatting sqref="P25 P27">
    <cfRule type="expression" dxfId="8" priority="1">
      <formula>Y$26=FALSE</formula>
    </cfRule>
  </conditionalFormatting>
  <conditionalFormatting sqref="H20 H11">
    <cfRule type="expression" dxfId="7" priority="29">
      <formula>S12=FALSE</formula>
    </cfRule>
  </conditionalFormatting>
  <conditionalFormatting sqref="H22 H13">
    <cfRule type="expression" dxfId="6" priority="30">
      <formula>S12=FALSE</formula>
    </cfRule>
  </conditionalFormatting>
  <conditionalFormatting sqref="P15 P17">
    <cfRule type="expression" dxfId="5" priority="31">
      <formula>Y$16=FALSE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2023-02-25T16:40:03Z</cp:lastPrinted>
  <dcterms:created xsi:type="dcterms:W3CDTF">1998-02-10T19:58:49Z</dcterms:created>
  <dcterms:modified xsi:type="dcterms:W3CDTF">2023-02-26T09:52:10Z</dcterms:modified>
</cp:coreProperties>
</file>